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2855" tabRatio="599"/>
  </bookViews>
  <sheets>
    <sheet name="дек21" sheetId="68" r:id="rId1"/>
    <sheet name="нояб21" sheetId="66" r:id="rId2"/>
    <sheet name="окт21" sheetId="63" r:id="rId3"/>
    <sheet name="апрель21" sheetId="65" r:id="rId4"/>
    <sheet name="март21" sheetId="62" r:id="rId5"/>
    <sheet name="февраль21" sheetId="61" r:id="rId6"/>
    <sheet name="январь21" sheetId="59" r:id="rId7"/>
    <sheet name="декабрь20" sheetId="58" r:id="rId8"/>
  </sheets>
  <calcPr calcId="162913"/>
</workbook>
</file>

<file path=xl/calcChain.xml><?xml version="1.0" encoding="utf-8"?>
<calcChain xmlns="http://schemas.openxmlformats.org/spreadsheetml/2006/main">
  <c r="E152" i="68" l="1"/>
  <c r="L152" i="68"/>
  <c r="I152" i="68"/>
  <c r="J152" i="68"/>
  <c r="M154" i="66" l="1"/>
  <c r="K154" i="66"/>
  <c r="L154" i="66"/>
  <c r="J154" i="66"/>
  <c r="M154" i="63" l="1"/>
  <c r="L154" i="63"/>
  <c r="J154" i="63"/>
  <c r="K154" i="63"/>
  <c r="M155" i="62" l="1"/>
  <c r="K155" i="62"/>
  <c r="L155" i="62"/>
  <c r="J155" i="62"/>
  <c r="F13" i="61"/>
  <c r="F14" i="61"/>
  <c r="F15" i="61"/>
  <c r="J87" i="61" l="1"/>
  <c r="J84" i="61"/>
  <c r="J88" i="61" l="1"/>
  <c r="J39" i="61"/>
  <c r="J40" i="61"/>
  <c r="J41" i="61"/>
  <c r="J38" i="61"/>
  <c r="E154" i="61" l="1"/>
  <c r="F11" i="61" s="1"/>
  <c r="J152" i="61"/>
  <c r="J149" i="61"/>
  <c r="J148" i="61"/>
  <c r="J147" i="61"/>
  <c r="J146" i="61"/>
  <c r="J145" i="61"/>
  <c r="J144" i="61"/>
  <c r="J142" i="61"/>
  <c r="J140" i="61"/>
  <c r="J139" i="61"/>
  <c r="J137" i="61"/>
  <c r="J136" i="61"/>
  <c r="J135" i="61"/>
  <c r="J134" i="61"/>
  <c r="J132" i="61"/>
  <c r="J131" i="61"/>
  <c r="J130" i="61"/>
  <c r="J129" i="61"/>
  <c r="J127" i="61"/>
  <c r="J126" i="61"/>
  <c r="J125" i="61"/>
  <c r="J124" i="61"/>
  <c r="J123" i="61"/>
  <c r="J122" i="61"/>
  <c r="J121" i="61"/>
  <c r="J120" i="61"/>
  <c r="J118" i="61"/>
  <c r="J116" i="61"/>
  <c r="J115" i="61"/>
  <c r="J114" i="61"/>
  <c r="J113" i="61"/>
  <c r="J112" i="61"/>
  <c r="J110" i="61"/>
  <c r="J108" i="61"/>
  <c r="J107" i="61"/>
  <c r="J106" i="61"/>
  <c r="J103" i="61"/>
  <c r="J102" i="61"/>
  <c r="J100" i="61"/>
  <c r="J99" i="61"/>
  <c r="J98" i="61"/>
  <c r="J97" i="61"/>
  <c r="J96" i="61"/>
  <c r="J94" i="61"/>
  <c r="J91" i="61"/>
  <c r="J90" i="61"/>
  <c r="J86" i="61"/>
  <c r="J82" i="61"/>
  <c r="J81" i="61"/>
  <c r="J80" i="61"/>
  <c r="J79" i="61"/>
  <c r="J77" i="61"/>
  <c r="J76" i="61"/>
  <c r="J73" i="61"/>
  <c r="J71" i="61"/>
  <c r="J70" i="61"/>
  <c r="J69" i="61"/>
  <c r="J68" i="61"/>
  <c r="J65" i="61"/>
  <c r="J63" i="61"/>
  <c r="J62" i="61"/>
  <c r="J61" i="61"/>
  <c r="J60" i="61"/>
  <c r="J58" i="61"/>
  <c r="J57" i="61"/>
  <c r="J56" i="61"/>
  <c r="J55" i="61"/>
  <c r="J53" i="61"/>
  <c r="J52" i="61"/>
  <c r="J49" i="61"/>
  <c r="J48" i="61"/>
  <c r="J47" i="61"/>
  <c r="J46" i="61"/>
  <c r="J45" i="61"/>
  <c r="J44" i="61"/>
  <c r="J42" i="61"/>
  <c r="J37" i="61"/>
  <c r="J36" i="61"/>
  <c r="J35" i="61"/>
  <c r="J33" i="61"/>
  <c r="J32" i="61"/>
  <c r="J31" i="61"/>
  <c r="J30" i="61"/>
  <c r="J29" i="61"/>
  <c r="J28" i="61"/>
  <c r="J26" i="61"/>
  <c r="J25" i="61"/>
  <c r="J24" i="61"/>
  <c r="J23" i="61"/>
  <c r="J20" i="61"/>
  <c r="J18" i="61"/>
  <c r="F40" i="61"/>
  <c r="L9" i="61" l="1"/>
  <c r="L10" i="61" s="1"/>
  <c r="L7" i="61" s="1"/>
  <c r="L8" i="61" s="1"/>
  <c r="F21" i="61"/>
  <c r="F20" i="61"/>
  <c r="F33" i="61"/>
  <c r="F23" i="61"/>
  <c r="F25" i="61"/>
  <c r="F27" i="61"/>
  <c r="F34" i="61"/>
  <c r="F24" i="61"/>
  <c r="F26" i="61"/>
  <c r="F151" i="61"/>
  <c r="F143" i="61"/>
  <c r="F142" i="61"/>
  <c r="F138" i="61"/>
  <c r="F137" i="61"/>
  <c r="F153" i="61"/>
  <c r="F152" i="61"/>
  <c r="F150" i="61"/>
  <c r="F149" i="61"/>
  <c r="F148" i="61"/>
  <c r="F147" i="61"/>
  <c r="F146" i="61"/>
  <c r="F145" i="61"/>
  <c r="F144" i="61"/>
  <c r="F141" i="61"/>
  <c r="F140" i="61"/>
  <c r="F139" i="61"/>
  <c r="F133" i="61"/>
  <c r="F132" i="61"/>
  <c r="F131" i="61"/>
  <c r="F130" i="61"/>
  <c r="F129" i="61"/>
  <c r="F136" i="61"/>
  <c r="F135" i="61"/>
  <c r="F134" i="61"/>
  <c r="F128" i="61"/>
  <c r="F127" i="61"/>
  <c r="F126" i="61"/>
  <c r="F125" i="61"/>
  <c r="F124" i="61"/>
  <c r="F119" i="61"/>
  <c r="F118" i="61"/>
  <c r="F110" i="61"/>
  <c r="F105" i="61"/>
  <c r="F101" i="61"/>
  <c r="F100" i="61"/>
  <c r="F99" i="61"/>
  <c r="F98" i="61"/>
  <c r="F123" i="61"/>
  <c r="F122" i="61"/>
  <c r="F121" i="61"/>
  <c r="F120" i="61"/>
  <c r="F117" i="61"/>
  <c r="F116" i="61"/>
  <c r="F115" i="61"/>
  <c r="F114" i="61"/>
  <c r="F113" i="61"/>
  <c r="F112" i="61"/>
  <c r="F111" i="61"/>
  <c r="F109" i="61"/>
  <c r="F108" i="61"/>
  <c r="F107" i="61"/>
  <c r="F106" i="61"/>
  <c r="F104" i="61"/>
  <c r="F103" i="61"/>
  <c r="F102" i="61"/>
  <c r="F95" i="61"/>
  <c r="F94" i="61"/>
  <c r="F92" i="61"/>
  <c r="F91" i="61"/>
  <c r="F90" i="61"/>
  <c r="F88" i="61"/>
  <c r="F87" i="61"/>
  <c r="F86" i="61"/>
  <c r="F85" i="61"/>
  <c r="F84" i="61"/>
  <c r="F97" i="61"/>
  <c r="F96" i="61"/>
  <c r="F83" i="61"/>
  <c r="F82" i="61"/>
  <c r="F81" i="61"/>
  <c r="F80" i="61"/>
  <c r="F79" i="61"/>
  <c r="F75" i="61"/>
  <c r="F72" i="61"/>
  <c r="F71" i="61"/>
  <c r="F70" i="61"/>
  <c r="F69" i="61"/>
  <c r="F68" i="61"/>
  <c r="F66" i="61"/>
  <c r="F65" i="61"/>
  <c r="F59" i="61"/>
  <c r="F58" i="61"/>
  <c r="F57" i="61"/>
  <c r="F56" i="61"/>
  <c r="F55" i="61"/>
  <c r="F51" i="61"/>
  <c r="F93" i="61"/>
  <c r="F89" i="61"/>
  <c r="F78" i="61"/>
  <c r="F77" i="61"/>
  <c r="F76" i="61"/>
  <c r="F74" i="61"/>
  <c r="F73" i="61"/>
  <c r="F67" i="61"/>
  <c r="F64" i="61"/>
  <c r="F63" i="61"/>
  <c r="F62" i="61"/>
  <c r="F61" i="61"/>
  <c r="F60" i="61"/>
  <c r="F54" i="61"/>
  <c r="F53" i="61"/>
  <c r="F52" i="61"/>
  <c r="F50" i="61"/>
  <c r="F49" i="61"/>
  <c r="F48" i="61"/>
  <c r="F47" i="61"/>
  <c r="F46" i="61"/>
  <c r="F45" i="61"/>
  <c r="F44" i="61"/>
  <c r="F41" i="61"/>
  <c r="F39" i="61"/>
  <c r="F38" i="61"/>
  <c r="F37" i="61"/>
  <c r="F36" i="61"/>
  <c r="F35" i="61"/>
  <c r="F18" i="61"/>
  <c r="F19" i="61"/>
  <c r="F22" i="61"/>
  <c r="F28" i="61"/>
  <c r="F29" i="61"/>
  <c r="F30" i="61"/>
  <c r="F31" i="61"/>
  <c r="F32" i="61"/>
  <c r="F42" i="61"/>
  <c r="F43" i="61"/>
  <c r="K27" i="61" l="1"/>
  <c r="F154" i="61"/>
  <c r="L153" i="61" l="1"/>
  <c r="L138" i="61"/>
  <c r="L29" i="61"/>
  <c r="M29" i="61" s="1"/>
  <c r="L66" i="61" l="1"/>
  <c r="L92" i="61"/>
  <c r="L21" i="61"/>
  <c r="L85" i="61"/>
  <c r="L19" i="61"/>
  <c r="L120" i="61"/>
  <c r="M120" i="61" s="1"/>
  <c r="L130" i="61"/>
  <c r="M130" i="61" s="1"/>
  <c r="L39" i="61"/>
  <c r="M39" i="61" s="1"/>
  <c r="L27" i="61"/>
  <c r="L43" i="61"/>
  <c r="L80" i="61"/>
  <c r="M80" i="61" s="1"/>
  <c r="L63" i="61"/>
  <c r="M63" i="61" s="1"/>
  <c r="L98" i="61"/>
  <c r="M98" i="61" s="1"/>
  <c r="L109" i="61"/>
  <c r="L125" i="61"/>
  <c r="M125" i="61" s="1"/>
  <c r="L145" i="61"/>
  <c r="M145" i="61" s="1"/>
  <c r="L22" i="61"/>
  <c r="L31" i="61"/>
  <c r="M31" i="61" s="1"/>
  <c r="L49" i="61"/>
  <c r="M49" i="61" s="1"/>
  <c r="L24" i="61"/>
  <c r="M24" i="61" s="1"/>
  <c r="L44" i="61"/>
  <c r="M44" i="61" s="1"/>
  <c r="L33" i="61"/>
  <c r="M33" i="61" s="1"/>
  <c r="L57" i="61"/>
  <c r="M57" i="61" s="1"/>
  <c r="L71" i="61"/>
  <c r="M71" i="61" s="1"/>
  <c r="L84" i="61"/>
  <c r="M84" i="61" s="1"/>
  <c r="L54" i="61"/>
  <c r="L74" i="61"/>
  <c r="L89" i="61"/>
  <c r="L105" i="61"/>
  <c r="L104" i="61"/>
  <c r="L114" i="61"/>
  <c r="M114" i="61" s="1"/>
  <c r="L129" i="61"/>
  <c r="M129" i="61" s="1"/>
  <c r="L134" i="61"/>
  <c r="M134" i="61" s="1"/>
  <c r="L139" i="61"/>
  <c r="M139" i="61" s="1"/>
  <c r="L149" i="61"/>
  <c r="M149" i="61" s="1"/>
  <c r="L18" i="61"/>
  <c r="M18" i="61" s="1"/>
  <c r="L28" i="61"/>
  <c r="M28" i="61" s="1"/>
  <c r="L30" i="61"/>
  <c r="M30" i="61" s="1"/>
  <c r="L32" i="61"/>
  <c r="M32" i="61" s="1"/>
  <c r="L45" i="61"/>
  <c r="M45" i="61" s="1"/>
  <c r="L20" i="61"/>
  <c r="M20" i="61" s="1"/>
  <c r="L23" i="61"/>
  <c r="M23" i="61" s="1"/>
  <c r="L25" i="61"/>
  <c r="M25" i="61" s="1"/>
  <c r="L37" i="61"/>
  <c r="M37" i="61" s="1"/>
  <c r="L48" i="61"/>
  <c r="M48" i="61" s="1"/>
  <c r="L38" i="61"/>
  <c r="M38" i="61" s="1"/>
  <c r="L40" i="61"/>
  <c r="M40" i="61" s="1"/>
  <c r="L55" i="61"/>
  <c r="M55" i="61" s="1"/>
  <c r="L59" i="61"/>
  <c r="L69" i="61"/>
  <c r="M69" i="61" s="1"/>
  <c r="L75" i="61"/>
  <c r="L82" i="61"/>
  <c r="M82" i="61" s="1"/>
  <c r="L88" i="61"/>
  <c r="M88" i="61" s="1"/>
  <c r="L52" i="61"/>
  <c r="M52" i="61" s="1"/>
  <c r="L61" i="61"/>
  <c r="M61" i="61" s="1"/>
  <c r="L67" i="61"/>
  <c r="L77" i="61"/>
  <c r="M77" i="61" s="1"/>
  <c r="L91" i="61"/>
  <c r="M91" i="61" s="1"/>
  <c r="L96" i="61"/>
  <c r="M96" i="61" s="1"/>
  <c r="L100" i="61"/>
  <c r="M100" i="61" s="1"/>
  <c r="L118" i="61"/>
  <c r="M118" i="61" s="1"/>
  <c r="L102" i="61"/>
  <c r="M102" i="61" s="1"/>
  <c r="L107" i="61"/>
  <c r="M107" i="61" s="1"/>
  <c r="L112" i="61"/>
  <c r="M112" i="61" s="1"/>
  <c r="L116" i="61"/>
  <c r="M116" i="61" s="1"/>
  <c r="L122" i="61"/>
  <c r="M122" i="61" s="1"/>
  <c r="L133" i="61"/>
  <c r="L127" i="61"/>
  <c r="M127" i="61" s="1"/>
  <c r="L136" i="61"/>
  <c r="M136" i="61" s="1"/>
  <c r="L143" i="61"/>
  <c r="L141" i="61"/>
  <c r="L147" i="61"/>
  <c r="M147" i="61" s="1"/>
  <c r="L152" i="61"/>
  <c r="M152" i="61" s="1"/>
  <c r="L26" i="61"/>
  <c r="M26" i="61" s="1"/>
  <c r="L35" i="61"/>
  <c r="M35" i="61" s="1"/>
  <c r="L41" i="61"/>
  <c r="M41" i="61" s="1"/>
  <c r="L46" i="61"/>
  <c r="M46" i="61" s="1"/>
  <c r="L50" i="61"/>
  <c r="L36" i="61"/>
  <c r="M36" i="61" s="1"/>
  <c r="L47" i="61"/>
  <c r="M47" i="61" s="1"/>
  <c r="L34" i="61"/>
  <c r="L42" i="61"/>
  <c r="M42" i="61" s="1"/>
  <c r="L51" i="61"/>
  <c r="L56" i="61"/>
  <c r="M56" i="61" s="1"/>
  <c r="L58" i="61"/>
  <c r="M58" i="61" s="1"/>
  <c r="L65" i="61"/>
  <c r="M65" i="61" s="1"/>
  <c r="L68" i="61"/>
  <c r="M68" i="61" s="1"/>
  <c r="L70" i="61"/>
  <c r="M70" i="61" s="1"/>
  <c r="L72" i="61"/>
  <c r="L79" i="61"/>
  <c r="M79" i="61" s="1"/>
  <c r="L81" i="61"/>
  <c r="M81" i="61" s="1"/>
  <c r="L83" i="61"/>
  <c r="L86" i="61"/>
  <c r="M86" i="61" s="1"/>
  <c r="L90" i="61"/>
  <c r="M90" i="61" s="1"/>
  <c r="L94" i="61"/>
  <c r="M94" i="61" s="1"/>
  <c r="L53" i="61"/>
  <c r="M53" i="61" s="1"/>
  <c r="L60" i="61"/>
  <c r="M60" i="61" s="1"/>
  <c r="L62" i="61"/>
  <c r="M62" i="61" s="1"/>
  <c r="L64" i="61"/>
  <c r="L73" i="61"/>
  <c r="M73" i="61" s="1"/>
  <c r="L76" i="61"/>
  <c r="M76" i="61" s="1"/>
  <c r="L78" i="61"/>
  <c r="L87" i="61"/>
  <c r="M87" i="61" s="1"/>
  <c r="L95" i="61"/>
  <c r="L93" i="61"/>
  <c r="L97" i="61"/>
  <c r="M97" i="61" s="1"/>
  <c r="L99" i="61"/>
  <c r="M99" i="61" s="1"/>
  <c r="L101" i="61"/>
  <c r="L110" i="61"/>
  <c r="M110" i="61" s="1"/>
  <c r="L119" i="61"/>
  <c r="L132" i="61"/>
  <c r="M132" i="61" s="1"/>
  <c r="L103" i="61"/>
  <c r="M103" i="61" s="1"/>
  <c r="L106" i="61"/>
  <c r="M106" i="61" s="1"/>
  <c r="L108" i="61"/>
  <c r="M108" i="61" s="1"/>
  <c r="L111" i="61"/>
  <c r="L113" i="61"/>
  <c r="M113" i="61" s="1"/>
  <c r="L115" i="61"/>
  <c r="M115" i="61" s="1"/>
  <c r="L117" i="61"/>
  <c r="L121" i="61"/>
  <c r="M121" i="61" s="1"/>
  <c r="L123" i="61"/>
  <c r="M123" i="61" s="1"/>
  <c r="L131" i="61"/>
  <c r="M131" i="61" s="1"/>
  <c r="L124" i="61"/>
  <c r="M124" i="61" s="1"/>
  <c r="L126" i="61"/>
  <c r="M126" i="61" s="1"/>
  <c r="L128" i="61"/>
  <c r="L135" i="61"/>
  <c r="M135" i="61" s="1"/>
  <c r="L137" i="61"/>
  <c r="M137" i="61" s="1"/>
  <c r="L142" i="61"/>
  <c r="M142" i="61" s="1"/>
  <c r="L151" i="61"/>
  <c r="L140" i="61"/>
  <c r="M140" i="61" s="1"/>
  <c r="L144" i="61"/>
  <c r="M144" i="61" s="1"/>
  <c r="L146" i="61"/>
  <c r="M146" i="61" s="1"/>
  <c r="L148" i="61"/>
  <c r="M148" i="61" s="1"/>
  <c r="L150" i="61"/>
  <c r="F13" i="59"/>
  <c r="L154" i="61" l="1"/>
  <c r="E154" i="59"/>
  <c r="I153" i="59"/>
  <c r="I152" i="59"/>
  <c r="J152" i="59" s="1"/>
  <c r="I151" i="59"/>
  <c r="I150" i="59"/>
  <c r="I149" i="59"/>
  <c r="J149" i="59" s="1"/>
  <c r="I148" i="59"/>
  <c r="J148" i="59" s="1"/>
  <c r="I147" i="59"/>
  <c r="J147" i="59" s="1"/>
  <c r="I146" i="59"/>
  <c r="J146" i="59" s="1"/>
  <c r="I145" i="59"/>
  <c r="J145" i="59" s="1"/>
  <c r="I144" i="59"/>
  <c r="J144" i="59" s="1"/>
  <c r="I143" i="59"/>
  <c r="J142" i="59"/>
  <c r="I142" i="59"/>
  <c r="I141" i="59"/>
  <c r="I140" i="59"/>
  <c r="J140" i="59" s="1"/>
  <c r="J139" i="59"/>
  <c r="I139" i="59"/>
  <c r="I138" i="59"/>
  <c r="I137" i="59"/>
  <c r="J137" i="59" s="1"/>
  <c r="I136" i="59"/>
  <c r="J136" i="59" s="1"/>
  <c r="I135" i="59"/>
  <c r="J135" i="59" s="1"/>
  <c r="I134" i="59"/>
  <c r="J134" i="59" s="1"/>
  <c r="I133" i="59"/>
  <c r="I132" i="59"/>
  <c r="J132" i="59" s="1"/>
  <c r="I131" i="59"/>
  <c r="J131" i="59" s="1"/>
  <c r="I130" i="59"/>
  <c r="J130" i="59" s="1"/>
  <c r="I129" i="59"/>
  <c r="J129" i="59" s="1"/>
  <c r="I128" i="59"/>
  <c r="I127" i="59"/>
  <c r="J127" i="59" s="1"/>
  <c r="J126" i="59"/>
  <c r="I126" i="59"/>
  <c r="I125" i="59"/>
  <c r="J125" i="59" s="1"/>
  <c r="I124" i="59"/>
  <c r="J124" i="59" s="1"/>
  <c r="I123" i="59"/>
  <c r="J123" i="59" s="1"/>
  <c r="I122" i="59"/>
  <c r="J122" i="59" s="1"/>
  <c r="I121" i="59"/>
  <c r="J121" i="59" s="1"/>
  <c r="I120" i="59"/>
  <c r="J120" i="59" s="1"/>
  <c r="I119" i="59"/>
  <c r="I118" i="59"/>
  <c r="J118" i="59" s="1"/>
  <c r="I116" i="59"/>
  <c r="J116" i="59" s="1"/>
  <c r="I115" i="59"/>
  <c r="J115" i="59" s="1"/>
  <c r="I114" i="59"/>
  <c r="J114" i="59" s="1"/>
  <c r="I113" i="59"/>
  <c r="J113" i="59" s="1"/>
  <c r="I112" i="59"/>
  <c r="J112" i="59" s="1"/>
  <c r="I111" i="59"/>
  <c r="I110" i="59"/>
  <c r="J110" i="59" s="1"/>
  <c r="I109" i="59"/>
  <c r="I108" i="59"/>
  <c r="J108" i="59" s="1"/>
  <c r="I107" i="59"/>
  <c r="J107" i="59" s="1"/>
  <c r="I106" i="59"/>
  <c r="J106" i="59" s="1"/>
  <c r="I105" i="59"/>
  <c r="I104" i="59"/>
  <c r="I103" i="59"/>
  <c r="J103" i="59" s="1"/>
  <c r="I102" i="59"/>
  <c r="J102" i="59" s="1"/>
  <c r="I101" i="59"/>
  <c r="I100" i="59"/>
  <c r="J100" i="59" s="1"/>
  <c r="I99" i="59"/>
  <c r="J99" i="59" s="1"/>
  <c r="I98" i="59"/>
  <c r="J98" i="59" s="1"/>
  <c r="I97" i="59"/>
  <c r="J97" i="59" s="1"/>
  <c r="I96" i="59"/>
  <c r="J96" i="59" s="1"/>
  <c r="I94" i="59"/>
  <c r="J94" i="59" s="1"/>
  <c r="I93" i="59"/>
  <c r="I92" i="59"/>
  <c r="I91" i="59"/>
  <c r="J91" i="59" s="1"/>
  <c r="I90" i="59"/>
  <c r="J90" i="59" s="1"/>
  <c r="I89" i="59"/>
  <c r="I87" i="59"/>
  <c r="J87" i="59" s="1"/>
  <c r="I86" i="59"/>
  <c r="J86" i="59" s="1"/>
  <c r="I85" i="59"/>
  <c r="I84" i="59"/>
  <c r="J84" i="59" s="1"/>
  <c r="I83" i="59"/>
  <c r="I82" i="59"/>
  <c r="J82" i="59" s="1"/>
  <c r="I81" i="59"/>
  <c r="J81" i="59" s="1"/>
  <c r="I80" i="59"/>
  <c r="J80" i="59" s="1"/>
  <c r="I79" i="59"/>
  <c r="J79" i="59" s="1"/>
  <c r="I78" i="59"/>
  <c r="I77" i="59"/>
  <c r="J77" i="59" s="1"/>
  <c r="I76" i="59"/>
  <c r="J76" i="59" s="1"/>
  <c r="I75" i="59"/>
  <c r="I74" i="59"/>
  <c r="I73" i="59"/>
  <c r="J73" i="59" s="1"/>
  <c r="I72" i="59"/>
  <c r="I71" i="59"/>
  <c r="J71" i="59" s="1"/>
  <c r="I70" i="59"/>
  <c r="J70" i="59" s="1"/>
  <c r="I69" i="59"/>
  <c r="J69" i="59" s="1"/>
  <c r="I68" i="59"/>
  <c r="J68" i="59" s="1"/>
  <c r="I67" i="59"/>
  <c r="I66" i="59"/>
  <c r="I65" i="59"/>
  <c r="J65" i="59" s="1"/>
  <c r="I64" i="59"/>
  <c r="I63" i="59"/>
  <c r="J63" i="59" s="1"/>
  <c r="I62" i="59"/>
  <c r="J62" i="59" s="1"/>
  <c r="I61" i="59"/>
  <c r="J61" i="59" s="1"/>
  <c r="I60" i="59"/>
  <c r="J60" i="59" s="1"/>
  <c r="I59" i="59"/>
  <c r="I58" i="59"/>
  <c r="J58" i="59" s="1"/>
  <c r="I57" i="59"/>
  <c r="J57" i="59" s="1"/>
  <c r="I56" i="59"/>
  <c r="J56" i="59" s="1"/>
  <c r="I55" i="59"/>
  <c r="J55" i="59" s="1"/>
  <c r="I53" i="59"/>
  <c r="J53" i="59" s="1"/>
  <c r="I52" i="59"/>
  <c r="J52" i="59" s="1"/>
  <c r="I51" i="59"/>
  <c r="I50" i="59"/>
  <c r="I49" i="59"/>
  <c r="J49" i="59" s="1"/>
  <c r="I48" i="59"/>
  <c r="J48" i="59" s="1"/>
  <c r="I47" i="59"/>
  <c r="J47" i="59" s="1"/>
  <c r="I46" i="59"/>
  <c r="J46" i="59" s="1"/>
  <c r="I45" i="59"/>
  <c r="J45" i="59" s="1"/>
  <c r="I44" i="59"/>
  <c r="J44" i="59" s="1"/>
  <c r="I43" i="59"/>
  <c r="I42" i="59"/>
  <c r="J42" i="59" s="1"/>
  <c r="I37" i="59"/>
  <c r="J37" i="59" s="1"/>
  <c r="I36" i="59"/>
  <c r="J36" i="59" s="1"/>
  <c r="I35" i="59"/>
  <c r="J35" i="59" s="1"/>
  <c r="I33" i="59"/>
  <c r="J33" i="59" s="1"/>
  <c r="I32" i="59"/>
  <c r="J32" i="59" s="1"/>
  <c r="I31" i="59"/>
  <c r="J31" i="59" s="1"/>
  <c r="I30" i="59"/>
  <c r="J30" i="59" s="1"/>
  <c r="I29" i="59"/>
  <c r="J29" i="59" s="1"/>
  <c r="I28" i="59"/>
  <c r="J28" i="59" s="1"/>
  <c r="I27" i="59"/>
  <c r="I26" i="59"/>
  <c r="J26" i="59" s="1"/>
  <c r="I25" i="59"/>
  <c r="J25" i="59" s="1"/>
  <c r="I24" i="59"/>
  <c r="J24" i="59" s="1"/>
  <c r="I23" i="59"/>
  <c r="J23" i="59" s="1"/>
  <c r="I22" i="59"/>
  <c r="I21" i="59"/>
  <c r="I20" i="59"/>
  <c r="J20" i="59" s="1"/>
  <c r="I19" i="59"/>
  <c r="I18" i="59"/>
  <c r="J18" i="59" s="1"/>
  <c r="F15" i="59"/>
  <c r="F14" i="59"/>
  <c r="F11" i="59"/>
  <c r="F16" i="59" l="1"/>
  <c r="J39" i="59"/>
  <c r="J88" i="59"/>
  <c r="L9" i="59"/>
  <c r="L10" i="59" s="1"/>
  <c r="F151" i="59"/>
  <c r="F142" i="59"/>
  <c r="F137" i="59"/>
  <c r="F135" i="59"/>
  <c r="F128" i="59"/>
  <c r="F126" i="59"/>
  <c r="F124" i="59"/>
  <c r="F122" i="59"/>
  <c r="F143" i="59"/>
  <c r="F138" i="59"/>
  <c r="F136" i="59"/>
  <c r="F134" i="59"/>
  <c r="F127" i="59"/>
  <c r="F125" i="59"/>
  <c r="F123" i="59"/>
  <c r="F121" i="59"/>
  <c r="F110" i="59"/>
  <c r="F153" i="59"/>
  <c r="F150" i="59"/>
  <c r="F148" i="59"/>
  <c r="F146" i="59"/>
  <c r="F144" i="59"/>
  <c r="F141" i="59"/>
  <c r="F139" i="59"/>
  <c r="F132" i="59"/>
  <c r="F130" i="59"/>
  <c r="F119" i="59"/>
  <c r="F117" i="59"/>
  <c r="F115" i="59"/>
  <c r="F113" i="59"/>
  <c r="F111" i="59"/>
  <c r="F108" i="59"/>
  <c r="F106" i="59"/>
  <c r="F103" i="59"/>
  <c r="F147" i="59"/>
  <c r="F131" i="59"/>
  <c r="F120" i="59"/>
  <c r="F118" i="59"/>
  <c r="F112" i="59"/>
  <c r="F109" i="59"/>
  <c r="F145" i="59"/>
  <c r="F140" i="59"/>
  <c r="F116" i="59"/>
  <c r="F98" i="59"/>
  <c r="F93" i="59"/>
  <c r="F91" i="59"/>
  <c r="F82" i="59"/>
  <c r="F80" i="59"/>
  <c r="F75" i="59"/>
  <c r="F72" i="59"/>
  <c r="F70" i="59"/>
  <c r="F68" i="59"/>
  <c r="F65" i="59"/>
  <c r="F152" i="59"/>
  <c r="F133" i="59"/>
  <c r="F129" i="59"/>
  <c r="F107" i="59"/>
  <c r="F105" i="59"/>
  <c r="F104" i="59"/>
  <c r="F101" i="59"/>
  <c r="F100" i="59"/>
  <c r="F99" i="59"/>
  <c r="F97" i="59"/>
  <c r="F96" i="59"/>
  <c r="F90" i="59"/>
  <c r="F87" i="59"/>
  <c r="F83" i="59"/>
  <c r="F78" i="59"/>
  <c r="F71" i="59"/>
  <c r="F66" i="59"/>
  <c r="F62" i="59"/>
  <c r="F51" i="59"/>
  <c r="F42" i="59"/>
  <c r="F40" i="59"/>
  <c r="F38" i="59"/>
  <c r="F36" i="59"/>
  <c r="F149" i="59"/>
  <c r="F86" i="59"/>
  <c r="F81" i="59"/>
  <c r="F77" i="59"/>
  <c r="F74" i="59"/>
  <c r="F69" i="59"/>
  <c r="F61" i="59"/>
  <c r="F58" i="59"/>
  <c r="F56" i="59"/>
  <c r="F54" i="59"/>
  <c r="F52" i="59"/>
  <c r="F49" i="59"/>
  <c r="F114" i="59"/>
  <c r="F102" i="59"/>
  <c r="F95" i="59"/>
  <c r="F94" i="59"/>
  <c r="F92" i="59"/>
  <c r="F88" i="59"/>
  <c r="F84" i="59"/>
  <c r="F67" i="59"/>
  <c r="F63" i="59"/>
  <c r="F59" i="59"/>
  <c r="F57" i="59"/>
  <c r="F55" i="59"/>
  <c r="F53" i="59"/>
  <c r="F50" i="59"/>
  <c r="F48" i="59"/>
  <c r="F46" i="59"/>
  <c r="F44" i="59"/>
  <c r="F30" i="59"/>
  <c r="F34" i="59"/>
  <c r="F35" i="59"/>
  <c r="J41" i="59"/>
  <c r="F47" i="59"/>
  <c r="F64" i="59"/>
  <c r="F85" i="59"/>
  <c r="F21" i="59"/>
  <c r="F24" i="59"/>
  <c r="F26" i="59"/>
  <c r="F31" i="59"/>
  <c r="F39" i="59"/>
  <c r="F45" i="59"/>
  <c r="F89" i="59"/>
  <c r="F18" i="59"/>
  <c r="F28" i="59"/>
  <c r="F32" i="59"/>
  <c r="F43" i="59"/>
  <c r="F60" i="59"/>
  <c r="J117" i="59"/>
  <c r="J95" i="59"/>
  <c r="J54" i="59"/>
  <c r="J40" i="59"/>
  <c r="J38" i="59"/>
  <c r="J34" i="59"/>
  <c r="F19" i="59"/>
  <c r="F22" i="59"/>
  <c r="F20" i="59"/>
  <c r="F23" i="59"/>
  <c r="F25" i="59"/>
  <c r="F27" i="59"/>
  <c r="F29" i="59"/>
  <c r="F33" i="59"/>
  <c r="F37" i="59"/>
  <c r="F41" i="59"/>
  <c r="F73" i="59"/>
  <c r="F76" i="59"/>
  <c r="F79" i="59"/>
  <c r="J154" i="59" l="1"/>
  <c r="L7" i="59"/>
  <c r="K88" i="59"/>
  <c r="K117" i="59"/>
  <c r="K54" i="59"/>
  <c r="K40" i="59"/>
  <c r="K38" i="59"/>
  <c r="K95" i="59"/>
  <c r="K39" i="59"/>
  <c r="K41" i="59"/>
  <c r="K34" i="59"/>
  <c r="F154" i="59"/>
  <c r="L8" i="59" l="1"/>
  <c r="E152" i="58"/>
  <c r="I151" i="58"/>
  <c r="J150" i="58"/>
  <c r="I150" i="58"/>
  <c r="I149" i="58"/>
  <c r="I148" i="58"/>
  <c r="I147" i="58"/>
  <c r="J147" i="58" s="1"/>
  <c r="I146" i="58"/>
  <c r="J146" i="58" s="1"/>
  <c r="I145" i="58"/>
  <c r="J145" i="58" s="1"/>
  <c r="I144" i="58"/>
  <c r="J144" i="58" s="1"/>
  <c r="I143" i="58"/>
  <c r="J143" i="58" s="1"/>
  <c r="I142" i="58"/>
  <c r="J142" i="58" s="1"/>
  <c r="I141" i="58"/>
  <c r="I140" i="58"/>
  <c r="J140" i="58" s="1"/>
  <c r="I139" i="58"/>
  <c r="I138" i="58"/>
  <c r="J138" i="58" s="1"/>
  <c r="I137" i="58"/>
  <c r="J137" i="58" s="1"/>
  <c r="I136" i="58"/>
  <c r="I135" i="58"/>
  <c r="J135" i="58" s="1"/>
  <c r="I134" i="58"/>
  <c r="J134" i="58" s="1"/>
  <c r="I133" i="58"/>
  <c r="J133" i="58" s="1"/>
  <c r="I132" i="58"/>
  <c r="J132" i="58" s="1"/>
  <c r="I131" i="58"/>
  <c r="J130" i="58"/>
  <c r="I130" i="58"/>
  <c r="I129" i="58"/>
  <c r="J129" i="58" s="1"/>
  <c r="I128" i="58"/>
  <c r="J128" i="58" s="1"/>
  <c r="I127" i="58"/>
  <c r="J127" i="58" s="1"/>
  <c r="I126" i="58"/>
  <c r="I125" i="58"/>
  <c r="J125" i="58" s="1"/>
  <c r="I124" i="58"/>
  <c r="J124" i="58" s="1"/>
  <c r="I123" i="58"/>
  <c r="J123" i="58" s="1"/>
  <c r="I122" i="58"/>
  <c r="J122" i="58" s="1"/>
  <c r="I121" i="58"/>
  <c r="J121" i="58" s="1"/>
  <c r="I120" i="58"/>
  <c r="J120" i="58" s="1"/>
  <c r="I119" i="58"/>
  <c r="J119" i="58" s="1"/>
  <c r="I118" i="58"/>
  <c r="J118" i="58" s="1"/>
  <c r="I117" i="58"/>
  <c r="I116" i="58"/>
  <c r="J116" i="58" s="1"/>
  <c r="I115" i="58"/>
  <c r="J115" i="58" s="1"/>
  <c r="I114" i="58"/>
  <c r="J114" i="58" s="1"/>
  <c r="I113" i="58"/>
  <c r="J113" i="58" s="1"/>
  <c r="I112" i="58"/>
  <c r="J112" i="58" s="1"/>
  <c r="I111" i="58"/>
  <c r="J111" i="58" s="1"/>
  <c r="I110" i="58"/>
  <c r="J110" i="58" s="1"/>
  <c r="I109" i="58"/>
  <c r="I108" i="58"/>
  <c r="J108" i="58" s="1"/>
  <c r="I107" i="58"/>
  <c r="I106" i="58"/>
  <c r="J106" i="58" s="1"/>
  <c r="I105" i="58"/>
  <c r="J105" i="58" s="1"/>
  <c r="I104" i="58"/>
  <c r="J104" i="58" s="1"/>
  <c r="I103" i="58"/>
  <c r="I102" i="58"/>
  <c r="I101" i="58"/>
  <c r="J101" i="58" s="1"/>
  <c r="I100" i="58"/>
  <c r="J100" i="58" s="1"/>
  <c r="I99" i="58"/>
  <c r="I98" i="58"/>
  <c r="J98" i="58" s="1"/>
  <c r="I97" i="58"/>
  <c r="J97" i="58" s="1"/>
  <c r="I96" i="58"/>
  <c r="J96" i="58" s="1"/>
  <c r="I95" i="58"/>
  <c r="J95" i="58" s="1"/>
  <c r="I94" i="58"/>
  <c r="J94" i="58" s="1"/>
  <c r="I93" i="58"/>
  <c r="J93" i="58" s="1"/>
  <c r="I92" i="58"/>
  <c r="J92" i="58" s="1"/>
  <c r="I91" i="58"/>
  <c r="I90" i="58"/>
  <c r="I89" i="58"/>
  <c r="J89" i="58" s="1"/>
  <c r="I88" i="58"/>
  <c r="J88" i="58" s="1"/>
  <c r="I87" i="58"/>
  <c r="I86" i="58"/>
  <c r="J86" i="58" s="1"/>
  <c r="J85" i="58"/>
  <c r="I85" i="58"/>
  <c r="I84" i="58"/>
  <c r="J84" i="58" s="1"/>
  <c r="I83" i="58"/>
  <c r="I82" i="58"/>
  <c r="J82" i="58" s="1"/>
  <c r="I81" i="58"/>
  <c r="I80" i="58"/>
  <c r="J80" i="58" s="1"/>
  <c r="I79" i="58"/>
  <c r="J79" i="58" s="1"/>
  <c r="I78" i="58"/>
  <c r="J78" i="58" s="1"/>
  <c r="I77" i="58"/>
  <c r="J77" i="58" s="1"/>
  <c r="I76" i="58"/>
  <c r="I75" i="58"/>
  <c r="J75" i="58" s="1"/>
  <c r="I74" i="58"/>
  <c r="J74" i="58" s="1"/>
  <c r="I73" i="58"/>
  <c r="I72" i="58"/>
  <c r="I71" i="58"/>
  <c r="J71" i="58" s="1"/>
  <c r="I70" i="58"/>
  <c r="H69" i="58"/>
  <c r="I69" i="58" s="1"/>
  <c r="J69" i="58" s="1"/>
  <c r="H68" i="58"/>
  <c r="I68" i="58" s="1"/>
  <c r="J68" i="58" s="1"/>
  <c r="I67" i="58"/>
  <c r="J67" i="58" s="1"/>
  <c r="I66" i="58"/>
  <c r="J66" i="58" s="1"/>
  <c r="I65" i="58"/>
  <c r="I64" i="58"/>
  <c r="I63" i="58"/>
  <c r="J63" i="58" s="1"/>
  <c r="I62" i="58"/>
  <c r="I61" i="58"/>
  <c r="J61" i="58" s="1"/>
  <c r="J60" i="58"/>
  <c r="I60" i="58"/>
  <c r="I59" i="58"/>
  <c r="J59" i="58" s="1"/>
  <c r="I58" i="58"/>
  <c r="J58" i="58" s="1"/>
  <c r="I57" i="58"/>
  <c r="I56" i="58"/>
  <c r="J56" i="58" s="1"/>
  <c r="I55" i="58"/>
  <c r="J55" i="58" s="1"/>
  <c r="I54" i="58"/>
  <c r="J54" i="58" s="1"/>
  <c r="I53" i="58"/>
  <c r="J53" i="58" s="1"/>
  <c r="H52" i="58"/>
  <c r="I52" i="58" s="1"/>
  <c r="J52" i="58" s="1"/>
  <c r="I51" i="58"/>
  <c r="J51" i="58" s="1"/>
  <c r="I50" i="58"/>
  <c r="J50" i="58" s="1"/>
  <c r="I49" i="58"/>
  <c r="I48" i="58"/>
  <c r="I47" i="58"/>
  <c r="J47" i="58" s="1"/>
  <c r="I46" i="58"/>
  <c r="J46" i="58" s="1"/>
  <c r="I45" i="58"/>
  <c r="J45" i="58" s="1"/>
  <c r="I44" i="58"/>
  <c r="J44" i="58" s="1"/>
  <c r="J43" i="58"/>
  <c r="I43" i="58"/>
  <c r="I42" i="58"/>
  <c r="J42" i="58" s="1"/>
  <c r="I41" i="58"/>
  <c r="I40" i="58"/>
  <c r="J40" i="58" s="1"/>
  <c r="I39" i="58"/>
  <c r="J39" i="58" s="1"/>
  <c r="I38" i="58"/>
  <c r="J38" i="58" s="1"/>
  <c r="I37" i="58"/>
  <c r="J37" i="58" s="1"/>
  <c r="I36" i="58"/>
  <c r="J36" i="58" s="1"/>
  <c r="I35" i="58"/>
  <c r="J35" i="58" s="1"/>
  <c r="I34" i="58"/>
  <c r="J34" i="58" s="1"/>
  <c r="I33" i="58"/>
  <c r="J33" i="58" s="1"/>
  <c r="I32" i="58"/>
  <c r="J32" i="58" s="1"/>
  <c r="I31" i="58"/>
  <c r="J31" i="58" s="1"/>
  <c r="I30" i="58"/>
  <c r="J30" i="58" s="1"/>
  <c r="I29" i="58"/>
  <c r="J29" i="58" s="1"/>
  <c r="I28" i="58"/>
  <c r="J28" i="58" s="1"/>
  <c r="I27" i="58"/>
  <c r="J27" i="58" s="1"/>
  <c r="I26" i="58"/>
  <c r="J26" i="58" s="1"/>
  <c r="I25" i="58"/>
  <c r="I24" i="58"/>
  <c r="J24" i="58" s="1"/>
  <c r="I23" i="58"/>
  <c r="J23" i="58" s="1"/>
  <c r="I22" i="58"/>
  <c r="J22" i="58" s="1"/>
  <c r="I21" i="58"/>
  <c r="J21" i="58" s="1"/>
  <c r="I20" i="58"/>
  <c r="I19" i="58"/>
  <c r="I18" i="58"/>
  <c r="J18" i="58" s="1"/>
  <c r="I17" i="58"/>
  <c r="I16" i="58"/>
  <c r="J16" i="58" s="1"/>
  <c r="F13" i="58"/>
  <c r="F11" i="58"/>
  <c r="F76" i="58" s="1"/>
  <c r="K76" i="58" s="1"/>
  <c r="F19" i="58" l="1"/>
  <c r="K19" i="58" s="1"/>
  <c r="F17" i="58"/>
  <c r="K17" i="58" s="1"/>
  <c r="L19" i="59"/>
  <c r="L20" i="59"/>
  <c r="M20" i="59" s="1"/>
  <c r="L23" i="59"/>
  <c r="M23" i="59" s="1"/>
  <c r="L26" i="59"/>
  <c r="M26" i="59" s="1"/>
  <c r="L28" i="59"/>
  <c r="M28" i="59" s="1"/>
  <c r="L30" i="59"/>
  <c r="M30" i="59" s="1"/>
  <c r="L32" i="59"/>
  <c r="M32" i="59" s="1"/>
  <c r="L34" i="59"/>
  <c r="M34" i="59" s="1"/>
  <c r="L36" i="59"/>
  <c r="M36" i="59" s="1"/>
  <c r="L38" i="59"/>
  <c r="M38" i="59" s="1"/>
  <c r="L40" i="59"/>
  <c r="M40" i="59" s="1"/>
  <c r="L24" i="59"/>
  <c r="M24" i="59" s="1"/>
  <c r="L33" i="59"/>
  <c r="M33" i="59" s="1"/>
  <c r="L41" i="59"/>
  <c r="M41" i="59" s="1"/>
  <c r="L47" i="59"/>
  <c r="M47" i="59" s="1"/>
  <c r="L53" i="59"/>
  <c r="M53" i="59" s="1"/>
  <c r="L59" i="59"/>
  <c r="L65" i="59"/>
  <c r="M65" i="59" s="1"/>
  <c r="L71" i="59"/>
  <c r="M71" i="59" s="1"/>
  <c r="L77" i="59"/>
  <c r="M77" i="59" s="1"/>
  <c r="L83" i="59"/>
  <c r="L89" i="59"/>
  <c r="L95" i="59"/>
  <c r="M95" i="59" s="1"/>
  <c r="L101" i="59"/>
  <c r="L105" i="59"/>
  <c r="L109" i="59"/>
  <c r="L113" i="59"/>
  <c r="M113" i="59" s="1"/>
  <c r="L117" i="59"/>
  <c r="M117" i="59" s="1"/>
  <c r="L121" i="59"/>
  <c r="M121" i="59" s="1"/>
  <c r="L125" i="59"/>
  <c r="M125" i="59" s="1"/>
  <c r="L129" i="59"/>
  <c r="M129" i="59" s="1"/>
  <c r="L133" i="59"/>
  <c r="L137" i="59"/>
  <c r="M137" i="59" s="1"/>
  <c r="L141" i="59"/>
  <c r="L145" i="59"/>
  <c r="M145" i="59" s="1"/>
  <c r="L149" i="59"/>
  <c r="M149" i="59" s="1"/>
  <c r="L153" i="59"/>
  <c r="L22" i="59"/>
  <c r="L27" i="59"/>
  <c r="L31" i="59"/>
  <c r="M31" i="59" s="1"/>
  <c r="L35" i="59"/>
  <c r="M35" i="59" s="1"/>
  <c r="L39" i="59"/>
  <c r="M39" i="59" s="1"/>
  <c r="L42" i="59"/>
  <c r="M42" i="59" s="1"/>
  <c r="L44" i="59"/>
  <c r="M44" i="59" s="1"/>
  <c r="L46" i="59"/>
  <c r="M46" i="59" s="1"/>
  <c r="L48" i="59"/>
  <c r="M48" i="59" s="1"/>
  <c r="L50" i="59"/>
  <c r="L52" i="59"/>
  <c r="M52" i="59" s="1"/>
  <c r="L54" i="59"/>
  <c r="M54" i="59" s="1"/>
  <c r="L56" i="59"/>
  <c r="M56" i="59" s="1"/>
  <c r="L58" i="59"/>
  <c r="M58" i="59" s="1"/>
  <c r="L60" i="59"/>
  <c r="M60" i="59" s="1"/>
  <c r="L62" i="59"/>
  <c r="M62" i="59" s="1"/>
  <c r="L64" i="59"/>
  <c r="L66" i="59"/>
  <c r="L68" i="59"/>
  <c r="M68" i="59" s="1"/>
  <c r="L70" i="59"/>
  <c r="M70" i="59" s="1"/>
  <c r="L72" i="59"/>
  <c r="L74" i="59"/>
  <c r="L76" i="59"/>
  <c r="M76" i="59" s="1"/>
  <c r="L78" i="59"/>
  <c r="L80" i="59"/>
  <c r="M80" i="59" s="1"/>
  <c r="L82" i="59"/>
  <c r="M82" i="59" s="1"/>
  <c r="L84" i="59"/>
  <c r="M84" i="59" s="1"/>
  <c r="L86" i="59"/>
  <c r="M86" i="59" s="1"/>
  <c r="L88" i="59"/>
  <c r="M88" i="59" s="1"/>
  <c r="L90" i="59"/>
  <c r="M90" i="59" s="1"/>
  <c r="L92" i="59"/>
  <c r="L94" i="59"/>
  <c r="M94" i="59" s="1"/>
  <c r="L96" i="59"/>
  <c r="M96" i="59" s="1"/>
  <c r="L98" i="59"/>
  <c r="M98" i="59" s="1"/>
  <c r="L100" i="59"/>
  <c r="M100" i="59" s="1"/>
  <c r="L102" i="59"/>
  <c r="M102" i="59" s="1"/>
  <c r="L104" i="59"/>
  <c r="L106" i="59"/>
  <c r="M106" i="59" s="1"/>
  <c r="L108" i="59"/>
  <c r="M108" i="59" s="1"/>
  <c r="L110" i="59"/>
  <c r="M110" i="59" s="1"/>
  <c r="L112" i="59"/>
  <c r="M112" i="59" s="1"/>
  <c r="L114" i="59"/>
  <c r="M114" i="59" s="1"/>
  <c r="L116" i="59"/>
  <c r="M116" i="59" s="1"/>
  <c r="L118" i="59"/>
  <c r="M118" i="59" s="1"/>
  <c r="L120" i="59"/>
  <c r="M120" i="59" s="1"/>
  <c r="L122" i="59"/>
  <c r="M122" i="59" s="1"/>
  <c r="L124" i="59"/>
  <c r="M124" i="59" s="1"/>
  <c r="L126" i="59"/>
  <c r="M126" i="59" s="1"/>
  <c r="L128" i="59"/>
  <c r="L130" i="59"/>
  <c r="M130" i="59" s="1"/>
  <c r="L132" i="59"/>
  <c r="M132" i="59" s="1"/>
  <c r="L134" i="59"/>
  <c r="M134" i="59" s="1"/>
  <c r="L136" i="59"/>
  <c r="M136" i="59" s="1"/>
  <c r="L138" i="59"/>
  <c r="L140" i="59"/>
  <c r="M140" i="59" s="1"/>
  <c r="L142" i="59"/>
  <c r="M142" i="59" s="1"/>
  <c r="L144" i="59"/>
  <c r="M144" i="59" s="1"/>
  <c r="L146" i="59"/>
  <c r="M146" i="59" s="1"/>
  <c r="L148" i="59"/>
  <c r="M148" i="59" s="1"/>
  <c r="L150" i="59"/>
  <c r="L152" i="59"/>
  <c r="M152" i="59" s="1"/>
  <c r="L18" i="59"/>
  <c r="L29" i="59"/>
  <c r="M29" i="59" s="1"/>
  <c r="L37" i="59"/>
  <c r="M37" i="59" s="1"/>
  <c r="L43" i="59"/>
  <c r="L45" i="59"/>
  <c r="M45" i="59" s="1"/>
  <c r="L49" i="59"/>
  <c r="M49" i="59" s="1"/>
  <c r="L51" i="59"/>
  <c r="L55" i="59"/>
  <c r="M55" i="59" s="1"/>
  <c r="L57" i="59"/>
  <c r="M57" i="59" s="1"/>
  <c r="L61" i="59"/>
  <c r="M61" i="59" s="1"/>
  <c r="L63" i="59"/>
  <c r="M63" i="59" s="1"/>
  <c r="L67" i="59"/>
  <c r="L69" i="59"/>
  <c r="M69" i="59" s="1"/>
  <c r="L73" i="59"/>
  <c r="M73" i="59" s="1"/>
  <c r="L75" i="59"/>
  <c r="L79" i="59"/>
  <c r="M79" i="59" s="1"/>
  <c r="L81" i="59"/>
  <c r="M81" i="59" s="1"/>
  <c r="L85" i="59"/>
  <c r="L87" i="59"/>
  <c r="M87" i="59" s="1"/>
  <c r="L91" i="59"/>
  <c r="M91" i="59" s="1"/>
  <c r="L93" i="59"/>
  <c r="L97" i="59"/>
  <c r="M97" i="59" s="1"/>
  <c r="L99" i="59"/>
  <c r="M99" i="59" s="1"/>
  <c r="L103" i="59"/>
  <c r="M103" i="59" s="1"/>
  <c r="L107" i="59"/>
  <c r="M107" i="59" s="1"/>
  <c r="L111" i="59"/>
  <c r="L115" i="59"/>
  <c r="M115" i="59" s="1"/>
  <c r="L119" i="59"/>
  <c r="L123" i="59"/>
  <c r="M123" i="59" s="1"/>
  <c r="L127" i="59"/>
  <c r="M127" i="59" s="1"/>
  <c r="L131" i="59"/>
  <c r="M131" i="59" s="1"/>
  <c r="L135" i="59"/>
  <c r="M135" i="59" s="1"/>
  <c r="L139" i="59"/>
  <c r="M139" i="59" s="1"/>
  <c r="L143" i="59"/>
  <c r="L147" i="59"/>
  <c r="M147" i="59" s="1"/>
  <c r="L151" i="59"/>
  <c r="L25" i="59"/>
  <c r="M25" i="59" s="1"/>
  <c r="L21" i="59"/>
  <c r="K9" i="58"/>
  <c r="F21" i="58"/>
  <c r="K21" i="58" s="1"/>
  <c r="L21" i="58" s="1"/>
  <c r="F23" i="58"/>
  <c r="K23" i="58" s="1"/>
  <c r="L23" i="58" s="1"/>
  <c r="F25" i="58"/>
  <c r="K25" i="58" s="1"/>
  <c r="F27" i="58"/>
  <c r="K27" i="58" s="1"/>
  <c r="L27" i="58" s="1"/>
  <c r="F29" i="58"/>
  <c r="K29" i="58" s="1"/>
  <c r="L29" i="58" s="1"/>
  <c r="F31" i="58"/>
  <c r="K31" i="58" s="1"/>
  <c r="L31" i="58" s="1"/>
  <c r="F33" i="58"/>
  <c r="K33" i="58" s="1"/>
  <c r="L33" i="58" s="1"/>
  <c r="F35" i="58"/>
  <c r="K35" i="58" s="1"/>
  <c r="L35" i="58" s="1"/>
  <c r="F37" i="58"/>
  <c r="K37" i="58" s="1"/>
  <c r="L37" i="58" s="1"/>
  <c r="F39" i="58"/>
  <c r="K39" i="58" s="1"/>
  <c r="L39" i="58" s="1"/>
  <c r="F41" i="58"/>
  <c r="K41" i="58" s="1"/>
  <c r="F43" i="58"/>
  <c r="K43" i="58" s="1"/>
  <c r="L43" i="58" s="1"/>
  <c r="F45" i="58"/>
  <c r="K45" i="58" s="1"/>
  <c r="L45" i="58" s="1"/>
  <c r="F47" i="58"/>
  <c r="K47" i="58" s="1"/>
  <c r="L47" i="58" s="1"/>
  <c r="F49" i="58"/>
  <c r="K49" i="58" s="1"/>
  <c r="F51" i="58"/>
  <c r="K51" i="58" s="1"/>
  <c r="L51" i="58" s="1"/>
  <c r="F54" i="58"/>
  <c r="K54" i="58" s="1"/>
  <c r="L54" i="58" s="1"/>
  <c r="F56" i="58"/>
  <c r="K56" i="58" s="1"/>
  <c r="L56" i="58" s="1"/>
  <c r="F58" i="58"/>
  <c r="K58" i="58" s="1"/>
  <c r="L58" i="58" s="1"/>
  <c r="F60" i="58"/>
  <c r="K60" i="58" s="1"/>
  <c r="L60" i="58" s="1"/>
  <c r="F62" i="58"/>
  <c r="K62" i="58" s="1"/>
  <c r="F64" i="58"/>
  <c r="K64" i="58" s="1"/>
  <c r="F66" i="58"/>
  <c r="K66" i="58" s="1"/>
  <c r="L66" i="58" s="1"/>
  <c r="F68" i="58"/>
  <c r="K68" i="58" s="1"/>
  <c r="L68" i="58" s="1"/>
  <c r="F69" i="58"/>
  <c r="K69" i="58" s="1"/>
  <c r="L69" i="58" s="1"/>
  <c r="F70" i="58"/>
  <c r="K70" i="58" s="1"/>
  <c r="F72" i="58"/>
  <c r="K72" i="58" s="1"/>
  <c r="F74" i="58"/>
  <c r="K74" i="58" s="1"/>
  <c r="L74" i="58" s="1"/>
  <c r="F151" i="58"/>
  <c r="K151" i="58" s="1"/>
  <c r="F149" i="58"/>
  <c r="K149" i="58" s="1"/>
  <c r="F147" i="58"/>
  <c r="K147" i="58" s="1"/>
  <c r="L147" i="58" s="1"/>
  <c r="F145" i="58"/>
  <c r="K145" i="58" s="1"/>
  <c r="L145" i="58" s="1"/>
  <c r="F143" i="58"/>
  <c r="K143" i="58" s="1"/>
  <c r="L143" i="58" s="1"/>
  <c r="F141" i="58"/>
  <c r="K141" i="58" s="1"/>
  <c r="F139" i="58"/>
  <c r="K139" i="58" s="1"/>
  <c r="F137" i="58"/>
  <c r="K137" i="58" s="1"/>
  <c r="L137" i="58" s="1"/>
  <c r="F135" i="58"/>
  <c r="K135" i="58" s="1"/>
  <c r="L135" i="58" s="1"/>
  <c r="F133" i="58"/>
  <c r="K133" i="58" s="1"/>
  <c r="F131" i="58"/>
  <c r="K131" i="58" s="1"/>
  <c r="F129" i="58"/>
  <c r="K129" i="58" s="1"/>
  <c r="F127" i="58"/>
  <c r="K127" i="58" s="1"/>
  <c r="L127" i="58" s="1"/>
  <c r="F125" i="58"/>
  <c r="K125" i="58" s="1"/>
  <c r="F123" i="58"/>
  <c r="K123" i="58" s="1"/>
  <c r="F121" i="58"/>
  <c r="K121" i="58" s="1"/>
  <c r="F119" i="58"/>
  <c r="K119" i="58" s="1"/>
  <c r="L119" i="58" s="1"/>
  <c r="F117" i="58"/>
  <c r="K117" i="58" s="1"/>
  <c r="F115" i="58"/>
  <c r="K115" i="58" s="1"/>
  <c r="L115" i="58" s="1"/>
  <c r="F113" i="58"/>
  <c r="K113" i="58" s="1"/>
  <c r="L113" i="58" s="1"/>
  <c r="F111" i="58"/>
  <c r="K111" i="58" s="1"/>
  <c r="L111" i="58" s="1"/>
  <c r="F150" i="58"/>
  <c r="K150" i="58" s="1"/>
  <c r="L150" i="58" s="1"/>
  <c r="F148" i="58"/>
  <c r="K148" i="58" s="1"/>
  <c r="F146" i="58"/>
  <c r="K146" i="58" s="1"/>
  <c r="L146" i="58" s="1"/>
  <c r="F144" i="58"/>
  <c r="K144" i="58" s="1"/>
  <c r="L144" i="58" s="1"/>
  <c r="F142" i="58"/>
  <c r="K142" i="58" s="1"/>
  <c r="L142" i="58" s="1"/>
  <c r="F140" i="58"/>
  <c r="K140" i="58" s="1"/>
  <c r="L140" i="58" s="1"/>
  <c r="F138" i="58"/>
  <c r="K138" i="58" s="1"/>
  <c r="L138" i="58" s="1"/>
  <c r="F136" i="58"/>
  <c r="K136" i="58" s="1"/>
  <c r="F134" i="58"/>
  <c r="K134" i="58" s="1"/>
  <c r="F132" i="58"/>
  <c r="K132" i="58" s="1"/>
  <c r="L132" i="58" s="1"/>
  <c r="F130" i="58"/>
  <c r="K130" i="58" s="1"/>
  <c r="F128" i="58"/>
  <c r="K128" i="58" s="1"/>
  <c r="L128" i="58" s="1"/>
  <c r="F126" i="58"/>
  <c r="K126" i="58" s="1"/>
  <c r="F124" i="58"/>
  <c r="K124" i="58" s="1"/>
  <c r="L124" i="58" s="1"/>
  <c r="F122" i="58"/>
  <c r="K122" i="58" s="1"/>
  <c r="L122" i="58" s="1"/>
  <c r="F120" i="58"/>
  <c r="K120" i="58" s="1"/>
  <c r="L120" i="58" s="1"/>
  <c r="F118" i="58"/>
  <c r="K118" i="58" s="1"/>
  <c r="L118" i="58" s="1"/>
  <c r="F116" i="58"/>
  <c r="K116" i="58" s="1"/>
  <c r="F114" i="58"/>
  <c r="K114" i="58" s="1"/>
  <c r="L114" i="58" s="1"/>
  <c r="F112" i="58"/>
  <c r="K112" i="58" s="1"/>
  <c r="L112" i="58" s="1"/>
  <c r="F109" i="58"/>
  <c r="K109" i="58" s="1"/>
  <c r="F107" i="58"/>
  <c r="K107" i="58" s="1"/>
  <c r="F105" i="58"/>
  <c r="K105" i="58" s="1"/>
  <c r="L105" i="58" s="1"/>
  <c r="F103" i="58"/>
  <c r="K103" i="58" s="1"/>
  <c r="F101" i="58"/>
  <c r="K101" i="58" s="1"/>
  <c r="L101" i="58" s="1"/>
  <c r="F99" i="58"/>
  <c r="K99" i="58" s="1"/>
  <c r="F97" i="58"/>
  <c r="K97" i="58" s="1"/>
  <c r="L97" i="58" s="1"/>
  <c r="F95" i="58"/>
  <c r="K95" i="58" s="1"/>
  <c r="L95" i="58" s="1"/>
  <c r="F93" i="58"/>
  <c r="K93" i="58" s="1"/>
  <c r="F91" i="58"/>
  <c r="K91" i="58" s="1"/>
  <c r="F89" i="58"/>
  <c r="K89" i="58" s="1"/>
  <c r="L89" i="58" s="1"/>
  <c r="F87" i="58"/>
  <c r="K87" i="58" s="1"/>
  <c r="F85" i="58"/>
  <c r="K85" i="58" s="1"/>
  <c r="F110" i="58"/>
  <c r="K110" i="58" s="1"/>
  <c r="L110" i="58" s="1"/>
  <c r="F108" i="58"/>
  <c r="K108" i="58" s="1"/>
  <c r="L108" i="58" s="1"/>
  <c r="F106" i="58"/>
  <c r="K106" i="58" s="1"/>
  <c r="L106" i="58" s="1"/>
  <c r="F104" i="58"/>
  <c r="K104" i="58" s="1"/>
  <c r="L104" i="58" s="1"/>
  <c r="F102" i="58"/>
  <c r="K102" i="58" s="1"/>
  <c r="F100" i="58"/>
  <c r="K100" i="58" s="1"/>
  <c r="L100" i="58" s="1"/>
  <c r="F98" i="58"/>
  <c r="K98" i="58" s="1"/>
  <c r="L98" i="58" s="1"/>
  <c r="F96" i="58"/>
  <c r="K96" i="58" s="1"/>
  <c r="L96" i="58" s="1"/>
  <c r="F94" i="58"/>
  <c r="K94" i="58" s="1"/>
  <c r="L94" i="58" s="1"/>
  <c r="F92" i="58"/>
  <c r="K92" i="58" s="1"/>
  <c r="L92" i="58" s="1"/>
  <c r="F90" i="58"/>
  <c r="K90" i="58" s="1"/>
  <c r="F88" i="58"/>
  <c r="K88" i="58" s="1"/>
  <c r="L88" i="58" s="1"/>
  <c r="F86" i="58"/>
  <c r="K86" i="58" s="1"/>
  <c r="L86" i="58" s="1"/>
  <c r="F84" i="58"/>
  <c r="K84" i="58" s="1"/>
  <c r="L84" i="58" s="1"/>
  <c r="F82" i="58"/>
  <c r="K82" i="58" s="1"/>
  <c r="L82" i="58" s="1"/>
  <c r="F80" i="58"/>
  <c r="K80" i="58" s="1"/>
  <c r="L80" i="58" s="1"/>
  <c r="F78" i="58"/>
  <c r="K78" i="58" s="1"/>
  <c r="F16" i="58"/>
  <c r="F18" i="58"/>
  <c r="K18" i="58" s="1"/>
  <c r="L18" i="58" s="1"/>
  <c r="F20" i="58"/>
  <c r="K20" i="58" s="1"/>
  <c r="F22" i="58"/>
  <c r="K22" i="58" s="1"/>
  <c r="L22" i="58" s="1"/>
  <c r="F24" i="58"/>
  <c r="K24" i="58" s="1"/>
  <c r="L24" i="58" s="1"/>
  <c r="F26" i="58"/>
  <c r="K26" i="58" s="1"/>
  <c r="L26" i="58" s="1"/>
  <c r="F28" i="58"/>
  <c r="K28" i="58" s="1"/>
  <c r="L28" i="58" s="1"/>
  <c r="F30" i="58"/>
  <c r="K30" i="58" s="1"/>
  <c r="L30" i="58" s="1"/>
  <c r="F32" i="58"/>
  <c r="K32" i="58" s="1"/>
  <c r="L32" i="58" s="1"/>
  <c r="F34" i="58"/>
  <c r="K34" i="58" s="1"/>
  <c r="L34" i="58" s="1"/>
  <c r="F36" i="58"/>
  <c r="K36" i="58" s="1"/>
  <c r="L36" i="58" s="1"/>
  <c r="F38" i="58"/>
  <c r="K38" i="58" s="1"/>
  <c r="L38" i="58" s="1"/>
  <c r="F40" i="58"/>
  <c r="K40" i="58" s="1"/>
  <c r="L40" i="58" s="1"/>
  <c r="F42" i="58"/>
  <c r="K42" i="58" s="1"/>
  <c r="L42" i="58" s="1"/>
  <c r="F44" i="58"/>
  <c r="K44" i="58" s="1"/>
  <c r="L44" i="58" s="1"/>
  <c r="F46" i="58"/>
  <c r="K46" i="58" s="1"/>
  <c r="L46" i="58" s="1"/>
  <c r="F48" i="58"/>
  <c r="K48" i="58" s="1"/>
  <c r="F50" i="58"/>
  <c r="K50" i="58" s="1"/>
  <c r="L50" i="58" s="1"/>
  <c r="F52" i="58"/>
  <c r="K52" i="58" s="1"/>
  <c r="L52" i="58" s="1"/>
  <c r="F53" i="58"/>
  <c r="K53" i="58" s="1"/>
  <c r="L53" i="58" s="1"/>
  <c r="F55" i="58"/>
  <c r="K55" i="58" s="1"/>
  <c r="L55" i="58" s="1"/>
  <c r="F57" i="58"/>
  <c r="K57" i="58" s="1"/>
  <c r="F59" i="58"/>
  <c r="K59" i="58" s="1"/>
  <c r="L59" i="58" s="1"/>
  <c r="F61" i="58"/>
  <c r="K61" i="58" s="1"/>
  <c r="L61" i="58" s="1"/>
  <c r="F63" i="58"/>
  <c r="K63" i="58" s="1"/>
  <c r="L63" i="58" s="1"/>
  <c r="F65" i="58"/>
  <c r="K65" i="58" s="1"/>
  <c r="F67" i="58"/>
  <c r="K67" i="58" s="1"/>
  <c r="L67" i="58" s="1"/>
  <c r="F71" i="58"/>
  <c r="K71" i="58" s="1"/>
  <c r="L71" i="58" s="1"/>
  <c r="F73" i="58"/>
  <c r="K73" i="58" s="1"/>
  <c r="F75" i="58"/>
  <c r="K75" i="58" s="1"/>
  <c r="L75" i="58" s="1"/>
  <c r="F77" i="58"/>
  <c r="K77" i="58" s="1"/>
  <c r="L77" i="58" s="1"/>
  <c r="L78" i="58"/>
  <c r="F79" i="58"/>
  <c r="K79" i="58" s="1"/>
  <c r="L79" i="58" s="1"/>
  <c r="F81" i="58"/>
  <c r="K81" i="58" s="1"/>
  <c r="F83" i="58"/>
  <c r="K83" i="58" s="1"/>
  <c r="L85" i="58"/>
  <c r="L93" i="58"/>
  <c r="L116" i="58"/>
  <c r="L130" i="58"/>
  <c r="L134" i="58"/>
  <c r="L121" i="58"/>
  <c r="L123" i="58"/>
  <c r="L125" i="58"/>
  <c r="L129" i="58"/>
  <c r="L133" i="58"/>
  <c r="M18" i="59" l="1"/>
  <c r="L154" i="59"/>
  <c r="F152" i="58"/>
  <c r="K16" i="58"/>
  <c r="K152" i="58" l="1"/>
  <c r="K8" i="58" s="1"/>
  <c r="K10" i="58" s="1"/>
  <c r="L16" i="58"/>
  <c r="J151" i="58" l="1"/>
  <c r="L151" i="58" s="1"/>
  <c r="J149" i="58"/>
  <c r="L149" i="58" s="1"/>
  <c r="J141" i="58"/>
  <c r="L141" i="58" s="1"/>
  <c r="J139" i="58"/>
  <c r="L139" i="58" s="1"/>
  <c r="J131" i="58"/>
  <c r="L131" i="58" s="1"/>
  <c r="J117" i="58"/>
  <c r="L117" i="58" s="1"/>
  <c r="J148" i="58"/>
  <c r="L148" i="58" s="1"/>
  <c r="J136" i="58"/>
  <c r="L136" i="58" s="1"/>
  <c r="J126" i="58"/>
  <c r="L126" i="58" s="1"/>
  <c r="J109" i="58"/>
  <c r="L109" i="58" s="1"/>
  <c r="J107" i="58"/>
  <c r="L107" i="58" s="1"/>
  <c r="J103" i="58"/>
  <c r="L103" i="58" s="1"/>
  <c r="J99" i="58"/>
  <c r="L99" i="58" s="1"/>
  <c r="J91" i="58"/>
  <c r="L91" i="58" s="1"/>
  <c r="J87" i="58"/>
  <c r="L87" i="58" s="1"/>
  <c r="J102" i="58"/>
  <c r="L102" i="58" s="1"/>
  <c r="J90" i="58"/>
  <c r="L90" i="58" s="1"/>
  <c r="J83" i="58"/>
  <c r="L83" i="58" s="1"/>
  <c r="J81" i="58"/>
  <c r="L81" i="58" s="1"/>
  <c r="J73" i="58"/>
  <c r="L73" i="58" s="1"/>
  <c r="J65" i="58"/>
  <c r="L65" i="58" s="1"/>
  <c r="J57" i="58"/>
  <c r="L57" i="58" s="1"/>
  <c r="J48" i="58"/>
  <c r="L48" i="58" s="1"/>
  <c r="J20" i="58"/>
  <c r="L20" i="58" s="1"/>
  <c r="J17" i="58"/>
  <c r="J76" i="58"/>
  <c r="L76" i="58" s="1"/>
  <c r="J72" i="58"/>
  <c r="L72" i="58" s="1"/>
  <c r="J70" i="58"/>
  <c r="L70" i="58" s="1"/>
  <c r="J64" i="58"/>
  <c r="L64" i="58" s="1"/>
  <c r="J62" i="58"/>
  <c r="L62" i="58" s="1"/>
  <c r="J49" i="58"/>
  <c r="L49" i="58" s="1"/>
  <c r="J41" i="58"/>
  <c r="L41" i="58" s="1"/>
  <c r="J25" i="58"/>
  <c r="L25" i="58" s="1"/>
  <c r="J19" i="58"/>
  <c r="L19" i="58" s="1"/>
  <c r="L17" i="58" l="1"/>
  <c r="L152" i="58" s="1"/>
  <c r="J152" i="58"/>
  <c r="K7" i="58" s="1"/>
  <c r="K143" i="59" l="1"/>
  <c r="M143" i="59" s="1"/>
  <c r="K21" i="59"/>
  <c r="M21" i="59" s="1"/>
  <c r="K78" i="59"/>
  <c r="M78" i="59" s="1"/>
  <c r="K74" i="59"/>
  <c r="M74" i="59" s="1"/>
  <c r="K153" i="59"/>
  <c r="M153" i="59" s="1"/>
  <c r="K51" i="59"/>
  <c r="M51" i="59" s="1"/>
  <c r="K93" i="59"/>
  <c r="M93" i="59" s="1"/>
  <c r="K59" i="59"/>
  <c r="M59" i="59" s="1"/>
  <c r="K75" i="59"/>
  <c r="M75" i="59" s="1"/>
  <c r="K72" i="59"/>
  <c r="M72" i="59" s="1"/>
  <c r="K43" i="59"/>
  <c r="M43" i="59" s="1"/>
  <c r="K151" i="59"/>
  <c r="M151" i="59" s="1"/>
  <c r="K128" i="59"/>
  <c r="M128" i="59" s="1"/>
  <c r="K138" i="59"/>
  <c r="M138" i="59" s="1"/>
  <c r="K22" i="59"/>
  <c r="M22" i="59" s="1"/>
  <c r="K141" i="59"/>
  <c r="M141" i="59" s="1"/>
  <c r="K66" i="59"/>
  <c r="M66" i="59" s="1"/>
  <c r="K150" i="59"/>
  <c r="M150" i="59" s="1"/>
  <c r="K104" i="59"/>
  <c r="M104" i="59" s="1"/>
  <c r="K119" i="59"/>
  <c r="M119" i="59" s="1"/>
  <c r="K64" i="59"/>
  <c r="M64" i="59" s="1"/>
  <c r="K109" i="59"/>
  <c r="M109" i="59" s="1"/>
  <c r="K105" i="59"/>
  <c r="M105" i="59" s="1"/>
  <c r="K27" i="59"/>
  <c r="M27" i="59" s="1"/>
  <c r="K92" i="59"/>
  <c r="M92" i="59" s="1"/>
  <c r="K50" i="59"/>
  <c r="M50" i="59" s="1"/>
  <c r="K83" i="59"/>
  <c r="M83" i="59" s="1"/>
  <c r="K67" i="59"/>
  <c r="M67" i="59" s="1"/>
  <c r="K101" i="59"/>
  <c r="M101" i="59" s="1"/>
  <c r="K111" i="59"/>
  <c r="M111" i="59" s="1"/>
  <c r="K133" i="59"/>
  <c r="M133" i="59" s="1"/>
  <c r="K85" i="59"/>
  <c r="M85" i="59" s="1"/>
  <c r="K89" i="59"/>
  <c r="M89" i="59" s="1"/>
  <c r="K19" i="59"/>
  <c r="K154" i="59" l="1"/>
  <c r="M19" i="59"/>
  <c r="M154" i="59" s="1"/>
  <c r="K54" i="61" l="1"/>
  <c r="K117" i="61"/>
  <c r="K95" i="61"/>
  <c r="K67" i="61"/>
  <c r="M67" i="61" s="1"/>
  <c r="K104" i="61"/>
  <c r="M104" i="61" s="1"/>
  <c r="K143" i="61"/>
  <c r="M143" i="61" s="1"/>
  <c r="K50" i="61"/>
  <c r="M50" i="61" s="1"/>
  <c r="K83" i="61"/>
  <c r="M83" i="61" s="1"/>
  <c r="K93" i="61"/>
  <c r="M93" i="61" s="1"/>
  <c r="K128" i="61"/>
  <c r="M128" i="61" s="1"/>
  <c r="K43" i="61"/>
  <c r="M43" i="61" s="1"/>
  <c r="K59" i="61"/>
  <c r="M59" i="61" s="1"/>
  <c r="K74" i="61"/>
  <c r="M74" i="61" s="1"/>
  <c r="K109" i="61"/>
  <c r="M109" i="61" s="1"/>
  <c r="K141" i="61"/>
  <c r="M141" i="61" s="1"/>
  <c r="K72" i="61"/>
  <c r="M72" i="61" s="1"/>
  <c r="K111" i="61"/>
  <c r="M111" i="61" s="1"/>
  <c r="K153" i="61"/>
  <c r="M153" i="61" s="1"/>
  <c r="K105" i="61"/>
  <c r="M105" i="61" s="1"/>
  <c r="K92" i="61"/>
  <c r="M92" i="61" s="1"/>
  <c r="K85" i="61"/>
  <c r="M85" i="61" s="1"/>
  <c r="K133" i="61"/>
  <c r="M133" i="61" s="1"/>
  <c r="K22" i="61"/>
  <c r="M22" i="61" s="1"/>
  <c r="K51" i="61"/>
  <c r="M51" i="61" s="1"/>
  <c r="K78" i="61"/>
  <c r="M78" i="61" s="1"/>
  <c r="K119" i="61"/>
  <c r="M119" i="61" s="1"/>
  <c r="K150" i="61"/>
  <c r="M150" i="61" s="1"/>
  <c r="K75" i="61"/>
  <c r="M75" i="61" s="1"/>
  <c r="M27" i="61"/>
  <c r="K34" i="61"/>
  <c r="M117" i="61" s="1"/>
  <c r="K89" i="61"/>
  <c r="M89" i="61" s="1"/>
  <c r="K138" i="61"/>
  <c r="M138" i="61" s="1"/>
  <c r="K21" i="61"/>
  <c r="M21" i="61" s="1"/>
  <c r="K64" i="61"/>
  <c r="M64" i="61" s="1"/>
  <c r="K101" i="61"/>
  <c r="M101" i="61" s="1"/>
  <c r="K151" i="61"/>
  <c r="M151" i="61" s="1"/>
  <c r="K19" i="61"/>
  <c r="K66" i="61"/>
  <c r="M66" i="61" s="1"/>
  <c r="K154" i="61" l="1"/>
  <c r="M95" i="61"/>
  <c r="M54" i="61"/>
  <c r="M19" i="61"/>
  <c r="M34" i="61" l="1"/>
  <c r="J154" i="61"/>
  <c r="M154" i="61" l="1"/>
</calcChain>
</file>

<file path=xl/comments1.xml><?xml version="1.0" encoding="utf-8"?>
<comments xmlns="http://schemas.openxmlformats.org/spreadsheetml/2006/main">
  <authors>
    <author>Автор</author>
  </authors>
  <commentList>
    <comment ref="H21" authorId="0" shapeId="0">
      <text>
        <r>
          <rPr>
            <sz val="9"/>
            <color rgb="FF000000"/>
            <rFont val="Tahoma"/>
            <family val="2"/>
            <charset val="204"/>
          </rPr>
          <t xml:space="preserve">
12246 на 23.03.21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204"/>
          </rPr>
          <t>12246 на 17.04.21</t>
        </r>
      </text>
    </comment>
    <comment ref="H59" authorId="0" shapeId="0">
      <text>
        <r>
          <rPr>
            <sz val="9"/>
            <color rgb="FF000000"/>
            <rFont val="Tahoma"/>
            <family val="2"/>
            <charset val="204"/>
          </rPr>
          <t xml:space="preserve">
факт на 23.03.21 - 4,753</t>
        </r>
      </text>
    </comment>
    <comment ref="I59" authorId="0" shapeId="0">
      <text>
        <r>
          <rPr>
            <sz val="9"/>
            <color rgb="FF000000"/>
            <rFont val="Tahoma"/>
            <family val="2"/>
            <charset val="204"/>
          </rPr>
          <t xml:space="preserve">
факт на 17.04. - 4,9123</t>
        </r>
      </text>
    </comment>
    <comment ref="H119" authorId="0" shapeId="0">
      <text>
        <r>
          <rPr>
            <sz val="9"/>
            <color rgb="FF000000"/>
            <rFont val="Tahoma"/>
            <family val="2"/>
            <charset val="204"/>
          </rPr>
          <t xml:space="preserve">
факт на 23.03.21 - 3000</t>
        </r>
      </text>
    </comment>
    <comment ref="I119" authorId="0" shapeId="0">
      <text>
        <r>
          <rPr>
            <sz val="9"/>
            <color rgb="FF000000"/>
            <rFont val="Tahoma"/>
            <family val="2"/>
            <charset val="204"/>
          </rPr>
          <t xml:space="preserve">
факт на 17.04.21 - 3311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43" authorId="0" shapeId="0">
      <text>
        <r>
          <rPr>
            <sz val="9"/>
            <color indexed="81"/>
            <rFont val="Tahoma"/>
            <family val="2"/>
            <charset val="204"/>
          </rPr>
          <t xml:space="preserve">
по среднему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факт на 23.02.21 = 4,231 Гкал
движение есть (было начислено больше раннее) </t>
        </r>
      </text>
    </comment>
  </commentList>
</comments>
</file>

<file path=xl/sharedStrings.xml><?xml version="1.0" encoding="utf-8"?>
<sst xmlns="http://schemas.openxmlformats.org/spreadsheetml/2006/main" count="482" uniqueCount="206">
  <si>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</si>
  <si>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</si>
  <si>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</si>
  <si>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</si>
  <si>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</si>
  <si>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</si>
  <si>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</si>
  <si>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</si>
  <si>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</si>
  <si>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</si>
  <si>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</si>
  <si>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</si>
  <si>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</si>
  <si>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</si>
  <si>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Всего, Гкал</t>
  </si>
  <si>
    <t>ВКТ-7 сет.№ 073. Зав.№00252873</t>
  </si>
  <si>
    <t>Квартиры+МОП</t>
  </si>
  <si>
    <t xml:space="preserve"> Расчет показателей отопления в жилом доме по адресу: г. Белгород, ул. Кирпичная д. 65б                                   </t>
  </si>
  <si>
    <t>Разница *0,00086, Гкал</t>
  </si>
  <si>
    <t xml:space="preserve">Дата поверки счетчика </t>
  </si>
  <si>
    <t>Дата следующей поверки</t>
  </si>
  <si>
    <t>Разница, кВт/Гкал</t>
  </si>
  <si>
    <t>Справочно:</t>
  </si>
  <si>
    <t>Площадь Квартир (общая)</t>
  </si>
  <si>
    <t>Площадь МОП (общая)</t>
  </si>
  <si>
    <t>Площадь пом. не поверенные</t>
  </si>
  <si>
    <t xml:space="preserve">квартиры со счетчиками </t>
  </si>
  <si>
    <t>Площадь МОП, м2</t>
  </si>
  <si>
    <t>квартиры не поверенные</t>
  </si>
  <si>
    <t>Показания кВт на 25.11.2020</t>
  </si>
  <si>
    <t>Показания кВт на 23.12.2020</t>
  </si>
  <si>
    <t>Разница, Гкал                   с 25.11.20 по  23.12.20 гг.</t>
  </si>
  <si>
    <t>Показания кВт на 23.01.2021</t>
  </si>
  <si>
    <t>Площадь кв. поверенных и с движением</t>
  </si>
  <si>
    <t>Разница, Гкал                   с 23.12.20 по  23.01.21 гг.</t>
  </si>
  <si>
    <t>квартиры не поверенные, без движения</t>
  </si>
  <si>
    <t>квартиры поверенные, но без движения</t>
  </si>
  <si>
    <t>Площадь пом. пов., но без движений</t>
  </si>
  <si>
    <t>Показания кВт на 23.02.2021</t>
  </si>
  <si>
    <t>Разница, Гкал                   с 23.01.21 по  23.02.21 гг.</t>
  </si>
  <si>
    <t xml:space="preserve">за период с  25.11.20 по 23.12.20гг. </t>
  </si>
  <si>
    <t xml:space="preserve">за период с 23.12.20 по 23.01.21гг. </t>
  </si>
  <si>
    <t xml:space="preserve">за период с 23.01.21 по 23.02.21гг. </t>
  </si>
  <si>
    <t xml:space="preserve">за период с 24.02.21 по 25.03.21гг. </t>
  </si>
  <si>
    <t xml:space="preserve">Разница, Гкал                   </t>
  </si>
  <si>
    <t>Расчет отопления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</si>
  <si>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Площадь кв. поверенных, с движением</t>
  </si>
  <si>
    <t>Показания кВт на 23.03.2021</t>
  </si>
  <si>
    <t>01645919</t>
  </si>
  <si>
    <t>00496315</t>
  </si>
  <si>
    <t>31931-15</t>
  </si>
  <si>
    <t>01437615</t>
  </si>
  <si>
    <t>015989</t>
  </si>
  <si>
    <t>Показания кВт на 17.04.2021</t>
  </si>
  <si>
    <t>Начислено по Пост№354</t>
  </si>
  <si>
    <t>03170615</t>
  </si>
  <si>
    <t>00499215</t>
  </si>
  <si>
    <t>Показания кВт на 23.10.2021</t>
  </si>
  <si>
    <t>01940919</t>
  </si>
  <si>
    <t xml:space="preserve">за период с 28.09.21 по 25.10.21гг. </t>
  </si>
  <si>
    <t>Площадь кв. поверенных</t>
  </si>
  <si>
    <t>Площадь кв. не поверенные</t>
  </si>
  <si>
    <t>Площадь кв. пов., но без движений</t>
  </si>
  <si>
    <t xml:space="preserve">за период с 26.03.21 по 16.04.21гг. </t>
  </si>
  <si>
    <t>СРЕДН</t>
  </si>
  <si>
    <t>РАСПР</t>
  </si>
  <si>
    <t xml:space="preserve">Акиева </t>
  </si>
  <si>
    <t>Лазарева</t>
  </si>
  <si>
    <t>Алехина</t>
  </si>
  <si>
    <t>ГЖФ</t>
  </si>
  <si>
    <t>Симонова</t>
  </si>
  <si>
    <t>Проценко</t>
  </si>
  <si>
    <t xml:space="preserve">Медведева </t>
  </si>
  <si>
    <t>Литвинова</t>
  </si>
  <si>
    <t xml:space="preserve">Киреев </t>
  </si>
  <si>
    <t xml:space="preserve">Низамова </t>
  </si>
  <si>
    <t>Майборода</t>
  </si>
  <si>
    <t xml:space="preserve">Бессмертная </t>
  </si>
  <si>
    <t>Логвинова</t>
  </si>
  <si>
    <t xml:space="preserve">Ирбаиева </t>
  </si>
  <si>
    <t xml:space="preserve">Орехова </t>
  </si>
  <si>
    <t>Выблова</t>
  </si>
  <si>
    <t xml:space="preserve">Любимова </t>
  </si>
  <si>
    <t>Геращенко</t>
  </si>
  <si>
    <t>Толстолуцкая</t>
  </si>
  <si>
    <t xml:space="preserve">Тюрина </t>
  </si>
  <si>
    <t xml:space="preserve">Ломакин </t>
  </si>
  <si>
    <t xml:space="preserve">Прокопюк </t>
  </si>
  <si>
    <t xml:space="preserve">Гриненко </t>
  </si>
  <si>
    <t>Ситникова</t>
  </si>
  <si>
    <t xml:space="preserve">Чумак-Жунь </t>
  </si>
  <si>
    <t xml:space="preserve">Комардина </t>
  </si>
  <si>
    <t>Бобрышов</t>
  </si>
  <si>
    <t xml:space="preserve">Клюева </t>
  </si>
  <si>
    <t>Мелкова ( Новый)</t>
  </si>
  <si>
    <t>Фидель</t>
  </si>
  <si>
    <t>Голубчиков</t>
  </si>
  <si>
    <t>Макеров</t>
  </si>
  <si>
    <t xml:space="preserve">Башкатов </t>
  </si>
  <si>
    <t xml:space="preserve">Новикова </t>
  </si>
  <si>
    <t xml:space="preserve">Шведова </t>
  </si>
  <si>
    <t xml:space="preserve">Тюрин </t>
  </si>
  <si>
    <t>Манец</t>
  </si>
  <si>
    <t xml:space="preserve">Великих </t>
  </si>
  <si>
    <t xml:space="preserve">Лазарев </t>
  </si>
  <si>
    <t xml:space="preserve">Никифорова </t>
  </si>
  <si>
    <t xml:space="preserve">Бухун </t>
  </si>
  <si>
    <t xml:space="preserve">Бондаренко </t>
  </si>
  <si>
    <t>Судник</t>
  </si>
  <si>
    <t xml:space="preserve">Силенко </t>
  </si>
  <si>
    <t xml:space="preserve">Баер </t>
  </si>
  <si>
    <t>Коломыченко</t>
  </si>
  <si>
    <t xml:space="preserve">Рубцов </t>
  </si>
  <si>
    <t xml:space="preserve">Буторина </t>
  </si>
  <si>
    <t xml:space="preserve">Лучин </t>
  </si>
  <si>
    <t xml:space="preserve">Владимиров </t>
  </si>
  <si>
    <t xml:space="preserve">Бутова </t>
  </si>
  <si>
    <t>Хафизова</t>
  </si>
  <si>
    <t xml:space="preserve">Гаврикова </t>
  </si>
  <si>
    <t xml:space="preserve">Борачук </t>
  </si>
  <si>
    <t xml:space="preserve">Кривошеев </t>
  </si>
  <si>
    <t>ООО " Управляющая компания ЖБК-1"</t>
  </si>
  <si>
    <t xml:space="preserve">Мирошников </t>
  </si>
  <si>
    <t xml:space="preserve">Берая </t>
  </si>
  <si>
    <t xml:space="preserve">Курилех </t>
  </si>
  <si>
    <t>Никулина</t>
  </si>
  <si>
    <t>Черкесова</t>
  </si>
  <si>
    <t>Каширина</t>
  </si>
  <si>
    <t>Часовских</t>
  </si>
  <si>
    <t>Корнев</t>
  </si>
  <si>
    <t xml:space="preserve">Старикова </t>
  </si>
  <si>
    <t xml:space="preserve">Стромилов </t>
  </si>
  <si>
    <t xml:space="preserve">Наволокина </t>
  </si>
  <si>
    <t xml:space="preserve">Лужков </t>
  </si>
  <si>
    <t xml:space="preserve">Деркач </t>
  </si>
  <si>
    <t xml:space="preserve">Кохановский </t>
  </si>
  <si>
    <t>Выровский</t>
  </si>
  <si>
    <t xml:space="preserve">Чернобаева </t>
  </si>
  <si>
    <t xml:space="preserve">Ерёмина </t>
  </si>
  <si>
    <t>Подчасова</t>
  </si>
  <si>
    <t>Валяева</t>
  </si>
  <si>
    <t>Городов</t>
  </si>
  <si>
    <t>Цепков</t>
  </si>
  <si>
    <t xml:space="preserve">Кабыченко </t>
  </si>
  <si>
    <t>Биднюк</t>
  </si>
  <si>
    <t>Щербина</t>
  </si>
  <si>
    <t xml:space="preserve">Пискунов </t>
  </si>
  <si>
    <t>Василенко</t>
  </si>
  <si>
    <t xml:space="preserve">Басова </t>
  </si>
  <si>
    <t xml:space="preserve">Хорошун </t>
  </si>
  <si>
    <t xml:space="preserve">Рычанова </t>
  </si>
  <si>
    <t>Захарова</t>
  </si>
  <si>
    <t>Сафонова</t>
  </si>
  <si>
    <t xml:space="preserve">Головко </t>
  </si>
  <si>
    <t>Спиридонова</t>
  </si>
  <si>
    <t xml:space="preserve">Макаренко </t>
  </si>
  <si>
    <t xml:space="preserve">Недорубко </t>
  </si>
  <si>
    <t>Скурыдин</t>
  </si>
  <si>
    <t>Проскурина</t>
  </si>
  <si>
    <t>Козлова</t>
  </si>
  <si>
    <t>Кравченко</t>
  </si>
  <si>
    <t>Лоенко</t>
  </si>
  <si>
    <t>Дымов</t>
  </si>
  <si>
    <t xml:space="preserve">Левченко </t>
  </si>
  <si>
    <t xml:space="preserve">Дыбля </t>
  </si>
  <si>
    <t xml:space="preserve">Брыкина </t>
  </si>
  <si>
    <t xml:space="preserve">Коршунова </t>
  </si>
  <si>
    <t>Щегликов</t>
  </si>
  <si>
    <t>Пономарева</t>
  </si>
  <si>
    <t>Барабаш</t>
  </si>
  <si>
    <t>Стативка</t>
  </si>
  <si>
    <t>Потапова</t>
  </si>
  <si>
    <t xml:space="preserve">Старцев </t>
  </si>
  <si>
    <t xml:space="preserve">Травкина </t>
  </si>
  <si>
    <t xml:space="preserve">Сериков </t>
  </si>
  <si>
    <t>Идашкина</t>
  </si>
  <si>
    <t>Стрельников</t>
  </si>
  <si>
    <t xml:space="preserve">Кременева </t>
  </si>
  <si>
    <t>Житарюк</t>
  </si>
  <si>
    <t>Бормотов</t>
  </si>
  <si>
    <t xml:space="preserve">Блаута </t>
  </si>
  <si>
    <t>Шрамкова</t>
  </si>
  <si>
    <t xml:space="preserve">Трощилов </t>
  </si>
  <si>
    <t xml:space="preserve">Леонова </t>
  </si>
  <si>
    <t>Почкалова</t>
  </si>
  <si>
    <t>Ильницкий</t>
  </si>
  <si>
    <t>Шишканова</t>
  </si>
  <si>
    <t xml:space="preserve">Усков </t>
  </si>
  <si>
    <t>Силантьева</t>
  </si>
  <si>
    <t>Тафий</t>
  </si>
  <si>
    <t>Чернин</t>
  </si>
  <si>
    <t>Овсянникова</t>
  </si>
  <si>
    <t>Свешников</t>
  </si>
  <si>
    <t xml:space="preserve">Мизгарова </t>
  </si>
  <si>
    <t>Огурцов</t>
  </si>
  <si>
    <t>Воинов</t>
  </si>
  <si>
    <t>Курзанов</t>
  </si>
  <si>
    <t xml:space="preserve">за период с 26.10.21 по 25.11.21гг. </t>
  </si>
  <si>
    <t>Площадь, м2</t>
  </si>
  <si>
    <t xml:space="preserve">квартиры с поверенными счетчиками </t>
  </si>
  <si>
    <t>по среднему</t>
  </si>
  <si>
    <t>по расчету</t>
  </si>
  <si>
    <t>Показания кВт на 24.11.2021</t>
  </si>
  <si>
    <t>Показания кВт на 25.12.2021</t>
  </si>
  <si>
    <t>не работает</t>
  </si>
  <si>
    <t xml:space="preserve">за период с 26.11.21 по 25.12.21гг.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</si>
</sst>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#,##0.000_р_."/>
    <numFmt numFmtId="168" formatCode="dd/mm/yy;@"/>
  </numFmts>
  <fonts count="5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.5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9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6"/>
      <name val="Times New Roman"/>
      <family val="1"/>
      <charset val="204"/>
    </font>
    <font>
      <sz val="7.5"/>
      <name val="Times New Roman"/>
      <family val="1"/>
      <charset val="204"/>
    </font>
    <font>
      <sz val="9.5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ABF8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59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4" fontId="3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164" fontId="2" fillId="0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164" fontId="9" fillId="2" borderId="6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7" fontId="0" fillId="2" borderId="2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4" fontId="0" fillId="2" borderId="0" xfId="0" applyNumberFormat="1" applyFont="1" applyFill="1" applyBorder="1"/>
    <xf numFmtId="164" fontId="0" fillId="2" borderId="0" xfId="0" applyNumberFormat="1" applyFont="1" applyFill="1" applyBorder="1"/>
    <xf numFmtId="0" fontId="0" fillId="2" borderId="0" xfId="0" applyFont="1" applyFill="1" applyBorder="1"/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/>
    <xf numFmtId="1" fontId="0" fillId="2" borderId="0" xfId="0" applyNumberFormat="1" applyFont="1" applyFill="1" applyBorder="1"/>
    <xf numFmtId="1" fontId="0" fillId="2" borderId="0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164" fontId="16" fillId="2" borderId="0" xfId="0" applyNumberFormat="1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/>
    <xf numFmtId="1" fontId="22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/>
    <xf numFmtId="0" fontId="14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/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/>
    <xf numFmtId="166" fontId="0" fillId="0" borderId="0" xfId="0" applyNumberFormat="1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/>
    <xf numFmtId="1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32" fillId="5" borderId="1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68" fontId="2" fillId="2" borderId="7" xfId="0" applyNumberFormat="1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8" fontId="34" fillId="2" borderId="1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164" fontId="30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>
      <alignment horizontal="center" vertical="center"/>
    </xf>
    <xf numFmtId="2" fontId="31" fillId="5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167" fontId="37" fillId="0" borderId="2" xfId="0" applyNumberFormat="1" applyFont="1" applyFill="1" applyBorder="1" applyAlignment="1">
      <alignment horizontal="center" vertical="center"/>
    </xf>
    <xf numFmtId="167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3" fontId="37" fillId="0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 vertical="center"/>
    </xf>
    <xf numFmtId="168" fontId="37" fillId="0" borderId="7" xfId="0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164" fontId="31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2" fontId="31" fillId="6" borderId="1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 wrapText="1"/>
    </xf>
    <xf numFmtId="2" fontId="9" fillId="5" borderId="0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3" fontId="37" fillId="7" borderId="1" xfId="0" applyNumberFormat="1" applyFont="1" applyFill="1" applyBorder="1" applyAlignment="1">
      <alignment horizontal="center" vertical="center"/>
    </xf>
    <xf numFmtId="168" fontId="37" fillId="7" borderId="1" xfId="0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2" fontId="32" fillId="7" borderId="1" xfId="0" applyNumberFormat="1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1" fontId="37" fillId="7" borderId="1" xfId="0" applyNumberFormat="1" applyFont="1" applyFill="1" applyBorder="1" applyAlignment="1">
      <alignment horizontal="center" vertical="center"/>
    </xf>
    <xf numFmtId="164" fontId="37" fillId="7" borderId="1" xfId="0" applyNumberFormat="1" applyFont="1" applyFill="1" applyBorder="1" applyAlignment="1">
      <alignment horizontal="center" vertical="center"/>
    </xf>
    <xf numFmtId="167" fontId="37" fillId="7" borderId="2" xfId="0" applyNumberFormat="1" applyFont="1" applyFill="1" applyBorder="1" applyAlignment="1">
      <alignment horizontal="center" vertical="center"/>
    </xf>
    <xf numFmtId="167" fontId="37" fillId="7" borderId="1" xfId="0" applyNumberFormat="1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3" fontId="37" fillId="8" borderId="1" xfId="0" applyNumberFormat="1" applyFont="1" applyFill="1" applyBorder="1" applyAlignment="1">
      <alignment horizontal="center" vertical="center"/>
    </xf>
    <xf numFmtId="168" fontId="37" fillId="8" borderId="1" xfId="0" applyNumberFormat="1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2" fontId="32" fillId="8" borderId="1" xfId="0" applyNumberFormat="1" applyFont="1" applyFill="1" applyBorder="1" applyAlignment="1">
      <alignment horizontal="center" vertical="center"/>
    </xf>
    <xf numFmtId="164" fontId="37" fillId="8" borderId="1" xfId="0" applyNumberFormat="1" applyFont="1" applyFill="1" applyBorder="1" applyAlignment="1">
      <alignment horizontal="center" vertical="center"/>
    </xf>
    <xf numFmtId="167" fontId="37" fillId="8" borderId="2" xfId="0" applyNumberFormat="1" applyFont="1" applyFill="1" applyBorder="1" applyAlignment="1">
      <alignment horizontal="center" vertical="center"/>
    </xf>
    <xf numFmtId="167" fontId="37" fillId="8" borderId="1" xfId="0" applyNumberFormat="1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49" fontId="37" fillId="8" borderId="1" xfId="0" applyNumberFormat="1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1" fontId="37" fillId="8" borderId="1" xfId="0" applyNumberFormat="1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164" fontId="37" fillId="8" borderId="2" xfId="0" applyNumberFormat="1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3" fontId="37" fillId="9" borderId="1" xfId="0" applyNumberFormat="1" applyFont="1" applyFill="1" applyBorder="1" applyAlignment="1">
      <alignment horizontal="center" vertical="center"/>
    </xf>
    <xf numFmtId="168" fontId="37" fillId="9" borderId="1" xfId="0" applyNumberFormat="1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center" vertical="center"/>
    </xf>
    <xf numFmtId="2" fontId="32" fillId="9" borderId="1" xfId="0" applyNumberFormat="1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/>
    </xf>
    <xf numFmtId="164" fontId="37" fillId="9" borderId="1" xfId="0" applyNumberFormat="1" applyFont="1" applyFill="1" applyBorder="1" applyAlignment="1">
      <alignment horizontal="center" vertical="center"/>
    </xf>
    <xf numFmtId="167" fontId="37" fillId="9" borderId="2" xfId="0" applyNumberFormat="1" applyFont="1" applyFill="1" applyBorder="1" applyAlignment="1">
      <alignment horizontal="center" vertical="center"/>
    </xf>
    <xf numFmtId="167" fontId="37" fillId="9" borderId="1" xfId="0" applyNumberFormat="1" applyFont="1" applyFill="1" applyBorder="1" applyAlignment="1">
      <alignment horizontal="center" vertical="center"/>
    </xf>
    <xf numFmtId="3" fontId="37" fillId="8" borderId="6" xfId="0" applyNumberFormat="1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3" fontId="37" fillId="10" borderId="6" xfId="0" applyNumberFormat="1" applyFont="1" applyFill="1" applyBorder="1" applyAlignment="1">
      <alignment horizontal="center" vertical="center"/>
    </xf>
    <xf numFmtId="168" fontId="37" fillId="10" borderId="1" xfId="0" applyNumberFormat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2" fontId="32" fillId="10" borderId="1" xfId="0" applyNumberFormat="1" applyFont="1" applyFill="1" applyBorder="1" applyAlignment="1">
      <alignment horizontal="center" vertical="center"/>
    </xf>
    <xf numFmtId="1" fontId="37" fillId="10" borderId="1" xfId="0" applyNumberFormat="1" applyFont="1" applyFill="1" applyBorder="1" applyAlignment="1">
      <alignment horizontal="center" vertical="center"/>
    </xf>
    <xf numFmtId="164" fontId="37" fillId="10" borderId="1" xfId="0" applyNumberFormat="1" applyFont="1" applyFill="1" applyBorder="1" applyAlignment="1">
      <alignment horizontal="center" vertical="center"/>
    </xf>
    <xf numFmtId="167" fontId="37" fillId="10" borderId="2" xfId="0" applyNumberFormat="1" applyFont="1" applyFill="1" applyBorder="1" applyAlignment="1">
      <alignment horizontal="center" vertical="center"/>
    </xf>
    <xf numFmtId="167" fontId="37" fillId="10" borderId="1" xfId="0" applyNumberFormat="1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3" fontId="37" fillId="8" borderId="7" xfId="0" applyNumberFormat="1" applyFont="1" applyFill="1" applyBorder="1" applyAlignment="1">
      <alignment horizontal="center" vertical="center"/>
    </xf>
    <xf numFmtId="168" fontId="37" fillId="8" borderId="7" xfId="0" applyNumberFormat="1" applyFont="1" applyFill="1" applyBorder="1" applyAlignment="1">
      <alignment horizontal="center" vertical="center"/>
    </xf>
    <xf numFmtId="1" fontId="37" fillId="9" borderId="1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3" fontId="37" fillId="8" borderId="8" xfId="0" applyNumberFormat="1" applyFont="1" applyFill="1" applyBorder="1" applyAlignment="1">
      <alignment horizontal="center" vertical="center"/>
    </xf>
    <xf numFmtId="3" fontId="37" fillId="10" borderId="1" xfId="0" applyNumberFormat="1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1" fillId="10" borderId="7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/>
    </xf>
    <xf numFmtId="3" fontId="37" fillId="7" borderId="2" xfId="0" applyNumberFormat="1" applyFont="1" applyFill="1" applyBorder="1" applyAlignment="1">
      <alignment horizontal="center" vertical="center"/>
    </xf>
    <xf numFmtId="3" fontId="37" fillId="7" borderId="6" xfId="0" applyNumberFormat="1" applyFont="1" applyFill="1" applyBorder="1" applyAlignment="1">
      <alignment horizontal="center" vertical="center"/>
    </xf>
    <xf numFmtId="3" fontId="37" fillId="9" borderId="6" xfId="0" applyNumberFormat="1" applyFont="1" applyFill="1" applyBorder="1" applyAlignment="1">
      <alignment horizontal="center" vertical="center"/>
    </xf>
    <xf numFmtId="3" fontId="37" fillId="8" borderId="2" xfId="0" applyNumberFormat="1" applyFont="1" applyFill="1" applyBorder="1" applyAlignment="1">
      <alignment horizontal="center" vertical="center"/>
    </xf>
    <xf numFmtId="3" fontId="37" fillId="9" borderId="2" xfId="0" applyNumberFormat="1" applyFont="1" applyFill="1" applyBorder="1" applyAlignment="1">
      <alignment horizontal="center" vertical="center"/>
    </xf>
    <xf numFmtId="3" fontId="37" fillId="7" borderId="4" xfId="0" applyNumberFormat="1" applyFont="1" applyFill="1" applyBorder="1" applyAlignment="1">
      <alignment horizontal="center" vertical="center"/>
    </xf>
    <xf numFmtId="3" fontId="37" fillId="10" borderId="2" xfId="0" applyNumberFormat="1" applyFont="1" applyFill="1" applyBorder="1" applyAlignment="1">
      <alignment horizontal="center" vertical="center"/>
    </xf>
    <xf numFmtId="0" fontId="36" fillId="8" borderId="1" xfId="1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center" vertical="center"/>
    </xf>
    <xf numFmtId="49" fontId="37" fillId="8" borderId="2" xfId="0" applyNumberFormat="1" applyFont="1" applyFill="1" applyBorder="1" applyAlignment="1">
      <alignment horizontal="center" vertical="center"/>
    </xf>
    <xf numFmtId="168" fontId="39" fillId="8" borderId="1" xfId="0" applyNumberFormat="1" applyFont="1" applyFill="1" applyBorder="1" applyAlignment="1">
      <alignment horizontal="center" vertical="center"/>
    </xf>
    <xf numFmtId="165" fontId="36" fillId="8" borderId="1" xfId="0" applyNumberFormat="1" applyFont="1" applyFill="1" applyBorder="1" applyAlignment="1">
      <alignment horizontal="center" vertical="center"/>
    </xf>
    <xf numFmtId="2" fontId="36" fillId="8" borderId="1" xfId="0" applyNumberFormat="1" applyFont="1" applyFill="1" applyBorder="1" applyAlignment="1">
      <alignment horizontal="center" vertical="center"/>
    </xf>
    <xf numFmtId="164" fontId="36" fillId="8" borderId="1" xfId="0" applyNumberFormat="1" applyFont="1" applyFill="1" applyBorder="1" applyAlignment="1">
      <alignment horizontal="center" vertical="center"/>
    </xf>
    <xf numFmtId="164" fontId="36" fillId="8" borderId="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right" vertical="center" wrapText="1"/>
    </xf>
    <xf numFmtId="0" fontId="31" fillId="0" borderId="6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6" fontId="2" fillId="0" borderId="0" xfId="0" applyNumberFormat="1" applyFont="1" applyFill="1" applyBorder="1"/>
    <xf numFmtId="1" fontId="44" fillId="0" borderId="0" xfId="0" applyNumberFormat="1" applyFont="1" applyFill="1" applyBorder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2" fontId="3" fillId="0" borderId="0" xfId="0" applyNumberFormat="1" applyFont="1" applyFill="1" applyBorder="1"/>
    <xf numFmtId="3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/>
    <xf numFmtId="3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164" fontId="4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4" fontId="48" fillId="0" borderId="0" xfId="0" applyNumberFormat="1" applyFont="1" applyFill="1" applyBorder="1"/>
    <xf numFmtId="0" fontId="48" fillId="0" borderId="0" xfId="0" applyFont="1" applyFill="1" applyBorder="1"/>
    <xf numFmtId="0" fontId="49" fillId="0" borderId="0" xfId="0" applyFont="1" applyFill="1"/>
    <xf numFmtId="0" fontId="31" fillId="0" borderId="0" xfId="0" applyFont="1" applyFill="1" applyBorder="1" applyAlignment="1">
      <alignment horizontal="right" wrapText="1"/>
    </xf>
    <xf numFmtId="4" fontId="9" fillId="0" borderId="0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3" fontId="2" fillId="0" borderId="4" xfId="0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8" fontId="34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tabSelected="1" workbookViewId="0">
      <pane ySplit="15" topLeftCell="A136" activePane="bottomLeft" state="frozen"/>
      <selection pane="bottomLeft" activeCell="L47" sqref="L47"/>
    </sheetView>
  </sheetViews>
  <sheetFormatPr defaultRowHeight="15" x14ac:dyDescent="0.25"/>
  <cols>
    <col min="1" max="1" width="4.85546875" style="6" customWidth="1"/>
    <col min="2" max="2" width="10.85546875" style="1" customWidth="1"/>
    <col min="3" max="4" width="10.5703125" style="1" customWidth="1"/>
    <col min="5" max="5" width="10.5703125" style="6" customWidth="1"/>
    <col min="6" max="8" width="9.7109375" style="1" customWidth="1"/>
    <col min="9" max="9" width="9.7109375" style="23" customWidth="1"/>
    <col min="10" max="10" width="10.5703125" style="23" customWidth="1"/>
    <col min="11" max="11" width="11.7109375" style="7" customWidth="1"/>
    <col min="12" max="12" width="11.85546875" style="8" customWidth="1"/>
    <col min="13" max="13" width="11.7109375" style="19" customWidth="1"/>
    <col min="14" max="14" width="10.85546875" style="4" customWidth="1"/>
    <col min="15" max="15" width="10.85546875" style="2" customWidth="1"/>
    <col min="16" max="16" width="9.140625" style="4"/>
    <col min="17" max="16384" width="9.140625" style="1"/>
  </cols>
  <sheetData>
    <row r="1" spans="1:18" ht="20.25" x14ac:dyDescent="0.3">
      <c r="A1" s="466" t="s">
        <v>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382"/>
      <c r="N1" s="383"/>
      <c r="O1" s="12"/>
      <c r="P1" s="11"/>
    </row>
    <row r="2" spans="1:18" ht="18.75" x14ac:dyDescent="0.25">
      <c r="A2" s="468" t="s">
        <v>17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16"/>
      <c r="N2" s="435"/>
      <c r="O2" s="436"/>
      <c r="P2" s="437"/>
      <c r="Q2" s="438"/>
    </row>
    <row r="3" spans="1:18" ht="18.75" x14ac:dyDescent="0.25">
      <c r="A3" s="469" t="s">
        <v>205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16"/>
      <c r="N3" s="384"/>
      <c r="O3" s="12"/>
      <c r="P3" s="11"/>
    </row>
    <row r="4" spans="1:18" ht="14.25" customHeight="1" x14ac:dyDescent="0.2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1"/>
      <c r="M4" s="416"/>
      <c r="N4" s="384"/>
      <c r="O4" s="12"/>
      <c r="P4" s="11"/>
    </row>
    <row r="5" spans="1:18" ht="15" customHeight="1" x14ac:dyDescent="0.25">
      <c r="A5" s="470" t="s">
        <v>9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388"/>
      <c r="N5" s="439"/>
      <c r="O5" s="440"/>
      <c r="P5" s="11"/>
    </row>
    <row r="6" spans="1:18" ht="15" customHeight="1" x14ac:dyDescent="0.25">
      <c r="A6" s="472" t="s">
        <v>4</v>
      </c>
      <c r="B6" s="472"/>
      <c r="C6" s="472"/>
      <c r="D6" s="472"/>
      <c r="E6" s="472"/>
      <c r="F6" s="472"/>
      <c r="G6" s="473" t="s">
        <v>5</v>
      </c>
      <c r="H6" s="474"/>
      <c r="I6" s="474"/>
      <c r="J6" s="475"/>
      <c r="K6" s="389" t="s">
        <v>44</v>
      </c>
      <c r="L6" s="389" t="s">
        <v>198</v>
      </c>
      <c r="M6" s="388"/>
      <c r="N6" s="463" t="s">
        <v>13</v>
      </c>
      <c r="O6" s="463"/>
      <c r="P6" s="463"/>
      <c r="Q6" s="463"/>
    </row>
    <row r="7" spans="1:18" ht="16.5" customHeight="1" x14ac:dyDescent="0.25">
      <c r="A7" s="457" t="s">
        <v>15</v>
      </c>
      <c r="B7" s="457"/>
      <c r="C7" s="457"/>
      <c r="D7" s="457"/>
      <c r="E7" s="457"/>
      <c r="F7" s="457"/>
      <c r="G7" s="460" t="s">
        <v>16</v>
      </c>
      <c r="H7" s="461"/>
      <c r="I7" s="461"/>
      <c r="J7" s="462"/>
      <c r="K7" s="281">
        <v>101.988</v>
      </c>
      <c r="L7" s="251">
        <v>7235.2999999999984</v>
      </c>
      <c r="M7" s="388"/>
      <c r="N7" s="380"/>
      <c r="O7" s="12"/>
      <c r="P7" s="11"/>
    </row>
    <row r="8" spans="1:18" ht="16.5" customHeight="1" x14ac:dyDescent="0.25">
      <c r="A8" s="464" t="s">
        <v>6</v>
      </c>
      <c r="B8" s="464"/>
      <c r="C8" s="464"/>
      <c r="D8" s="464"/>
      <c r="E8" s="464"/>
      <c r="F8" s="464"/>
      <c r="G8" s="460" t="s">
        <v>10</v>
      </c>
      <c r="H8" s="461"/>
      <c r="I8" s="461"/>
      <c r="J8" s="462"/>
      <c r="K8" s="281">
        <v>101.988</v>
      </c>
      <c r="L8" s="251"/>
      <c r="N8" s="465" t="s">
        <v>45</v>
      </c>
      <c r="O8" s="465"/>
      <c r="P8" s="465"/>
      <c r="Q8" s="465"/>
      <c r="R8" s="465"/>
    </row>
    <row r="9" spans="1:18" ht="16.5" customHeight="1" x14ac:dyDescent="0.25">
      <c r="A9" s="464"/>
      <c r="B9" s="464"/>
      <c r="C9" s="464"/>
      <c r="D9" s="464"/>
      <c r="E9" s="464"/>
      <c r="F9" s="464"/>
      <c r="G9" s="460" t="s">
        <v>11</v>
      </c>
      <c r="H9" s="461"/>
      <c r="I9" s="461"/>
      <c r="J9" s="462"/>
      <c r="K9" s="281">
        <v>0</v>
      </c>
      <c r="L9" s="251"/>
      <c r="M9" s="388"/>
      <c r="N9" s="465"/>
      <c r="O9" s="465"/>
      <c r="P9" s="465"/>
      <c r="Q9" s="465"/>
      <c r="R9" s="465"/>
    </row>
    <row r="10" spans="1:18" ht="16.5" customHeight="1" x14ac:dyDescent="0.25">
      <c r="A10" s="391"/>
      <c r="B10" s="392"/>
      <c r="C10" s="392"/>
      <c r="D10" s="392"/>
      <c r="E10" s="392"/>
      <c r="F10" s="393"/>
      <c r="G10" s="460" t="s">
        <v>199</v>
      </c>
      <c r="H10" s="461"/>
      <c r="I10" s="461"/>
      <c r="J10" s="462"/>
      <c r="K10" s="281">
        <v>69.043000000000006</v>
      </c>
      <c r="L10" s="251">
        <v>5605.9999999999982</v>
      </c>
      <c r="M10" s="388"/>
      <c r="N10" s="465"/>
      <c r="O10" s="465"/>
      <c r="P10" s="465"/>
      <c r="Q10" s="465"/>
      <c r="R10" s="465"/>
    </row>
    <row r="11" spans="1:18" ht="16.5" customHeight="1" x14ac:dyDescent="0.25">
      <c r="A11" s="394"/>
      <c r="B11" s="395"/>
      <c r="C11" s="395"/>
      <c r="D11" s="395"/>
      <c r="E11" s="395"/>
      <c r="F11" s="396"/>
      <c r="G11" s="457" t="s">
        <v>35</v>
      </c>
      <c r="H11" s="457"/>
      <c r="I11" s="457"/>
      <c r="J11" s="457"/>
      <c r="K11" s="281">
        <v>32.945</v>
      </c>
      <c r="L11" s="251">
        <v>1629.3</v>
      </c>
      <c r="M11" s="388"/>
      <c r="N11" s="1"/>
      <c r="O11" s="1"/>
      <c r="P11" s="1"/>
    </row>
    <row r="12" spans="1:18" ht="15.75" hidden="1" customHeight="1" x14ac:dyDescent="0.25">
      <c r="A12" s="453"/>
      <c r="B12" s="454"/>
      <c r="C12" s="457" t="s">
        <v>37</v>
      </c>
      <c r="D12" s="457"/>
      <c r="E12" s="457"/>
      <c r="F12" s="397" t="s">
        <v>200</v>
      </c>
      <c r="G12" s="397"/>
      <c r="M12" s="388"/>
      <c r="N12" s="380"/>
      <c r="O12" s="417"/>
      <c r="P12" s="17"/>
    </row>
    <row r="13" spans="1:18" ht="15.75" hidden="1" customHeight="1" x14ac:dyDescent="0.25">
      <c r="A13" s="455"/>
      <c r="B13" s="456"/>
      <c r="C13" s="457" t="s">
        <v>37</v>
      </c>
      <c r="D13" s="457"/>
      <c r="E13" s="457"/>
      <c r="F13" s="400" t="s">
        <v>201</v>
      </c>
      <c r="G13" s="400"/>
      <c r="H13" s="397"/>
      <c r="I13" s="397"/>
      <c r="J13" s="397"/>
      <c r="K13" s="397"/>
      <c r="L13" s="397"/>
      <c r="M13" s="388"/>
      <c r="N13" s="380"/>
      <c r="O13" s="417"/>
      <c r="P13" s="17"/>
    </row>
    <row r="14" spans="1:18" x14ac:dyDescent="0.25">
      <c r="A14" s="395"/>
      <c r="B14" s="395"/>
      <c r="C14" s="395"/>
      <c r="D14" s="395"/>
      <c r="E14" s="395"/>
      <c r="F14" s="386"/>
      <c r="G14" s="386"/>
      <c r="H14" s="386"/>
      <c r="I14" s="386"/>
      <c r="J14" s="386"/>
      <c r="K14" s="398"/>
      <c r="L14" s="418"/>
      <c r="M14" s="388"/>
      <c r="P14" s="17"/>
    </row>
    <row r="15" spans="1:18" ht="46.5" customHeight="1" x14ac:dyDescent="0.25">
      <c r="A15" s="182" t="s">
        <v>0</v>
      </c>
      <c r="B15" s="183" t="s">
        <v>1</v>
      </c>
      <c r="C15" s="184" t="s">
        <v>19</v>
      </c>
      <c r="D15" s="184" t="s">
        <v>20</v>
      </c>
      <c r="E15" s="182" t="s">
        <v>2</v>
      </c>
      <c r="F15" s="185" t="s">
        <v>202</v>
      </c>
      <c r="G15" s="185" t="s">
        <v>203</v>
      </c>
      <c r="H15" s="185" t="s">
        <v>21</v>
      </c>
      <c r="I15" s="185" t="s">
        <v>18</v>
      </c>
      <c r="J15" s="186" t="s">
        <v>54</v>
      </c>
      <c r="K15" s="187" t="s">
        <v>7</v>
      </c>
      <c r="L15" s="188" t="s">
        <v>14</v>
      </c>
      <c r="M15" s="419"/>
      <c r="N15" s="420"/>
      <c r="O15" s="421"/>
      <c r="P15" s="136"/>
    </row>
    <row r="16" spans="1:18" x14ac:dyDescent="0.25">
      <c r="A16" s="189">
        <v>1</v>
      </c>
      <c r="B16" s="190">
        <v>91504425</v>
      </c>
      <c r="C16" s="191">
        <v>43731</v>
      </c>
      <c r="D16" s="191">
        <v>45191</v>
      </c>
      <c r="E16" s="192">
        <v>45.2</v>
      </c>
      <c r="F16" s="194">
        <v>5.8789999999999996</v>
      </c>
      <c r="G16" s="194">
        <v>6.43</v>
      </c>
      <c r="H16" s="195">
        <v>0.55100000000000016</v>
      </c>
      <c r="I16" s="195">
        <v>0.55100000000000005</v>
      </c>
      <c r="J16" s="196"/>
      <c r="K16" s="196">
        <v>0</v>
      </c>
      <c r="L16" s="197">
        <v>0.55100000000000005</v>
      </c>
      <c r="M16" s="422"/>
      <c r="N16" s="408"/>
      <c r="O16" s="18"/>
      <c r="P16" s="147"/>
    </row>
    <row r="17" spans="1:16" x14ac:dyDescent="0.25">
      <c r="A17" s="189">
        <v>2</v>
      </c>
      <c r="B17" s="190">
        <v>15705811</v>
      </c>
      <c r="C17" s="191"/>
      <c r="D17" s="191"/>
      <c r="E17" s="192">
        <v>62</v>
      </c>
      <c r="F17" s="194">
        <v>15908</v>
      </c>
      <c r="G17" s="194">
        <v>15908</v>
      </c>
      <c r="H17" s="425"/>
      <c r="I17" s="195"/>
      <c r="J17" s="196">
        <v>1.30805382153598</v>
      </c>
      <c r="K17" s="196">
        <v>0</v>
      </c>
      <c r="L17" s="197">
        <v>1.30805382153598</v>
      </c>
      <c r="M17" s="422"/>
      <c r="N17" s="19"/>
      <c r="O17" s="18"/>
      <c r="P17" s="147"/>
    </row>
    <row r="18" spans="1:16" x14ac:dyDescent="0.25">
      <c r="A18" s="189">
        <v>3</v>
      </c>
      <c r="B18" s="190">
        <v>1564015</v>
      </c>
      <c r="C18" s="191">
        <v>43621</v>
      </c>
      <c r="D18" s="191">
        <v>45081</v>
      </c>
      <c r="E18" s="192">
        <v>72.7</v>
      </c>
      <c r="F18" s="194">
        <v>10.895</v>
      </c>
      <c r="G18" s="194">
        <v>11.803000000000001</v>
      </c>
      <c r="H18" s="195">
        <v>0.90800000000000125</v>
      </c>
      <c r="I18" s="195">
        <v>0.90800000000000125</v>
      </c>
      <c r="J18" s="196"/>
      <c r="K18" s="196">
        <v>0</v>
      </c>
      <c r="L18" s="197">
        <v>0.90800000000000125</v>
      </c>
      <c r="M18" s="422"/>
      <c r="N18" s="19"/>
      <c r="O18" s="18"/>
      <c r="P18" s="147"/>
    </row>
    <row r="19" spans="1:16" x14ac:dyDescent="0.25">
      <c r="A19" s="189">
        <v>4</v>
      </c>
      <c r="B19" s="190">
        <v>15705532</v>
      </c>
      <c r="C19" s="191"/>
      <c r="D19" s="191"/>
      <c r="E19" s="222">
        <v>46.9</v>
      </c>
      <c r="F19" s="194">
        <v>25623</v>
      </c>
      <c r="G19" s="194">
        <v>26468</v>
      </c>
      <c r="H19" s="425"/>
      <c r="I19" s="195"/>
      <c r="J19" s="196">
        <v>0.98947942306512082</v>
      </c>
      <c r="K19" s="196">
        <v>0</v>
      </c>
      <c r="L19" s="197">
        <v>0.98947942306512082</v>
      </c>
      <c r="M19" s="422"/>
      <c r="N19" s="19"/>
      <c r="O19" s="18"/>
      <c r="P19" s="147"/>
    </row>
    <row r="20" spans="1:16" x14ac:dyDescent="0.25">
      <c r="A20" s="426">
        <v>5</v>
      </c>
      <c r="B20" s="190">
        <v>15705673</v>
      </c>
      <c r="C20" s="191"/>
      <c r="D20" s="191"/>
      <c r="E20" s="222">
        <v>70.599999999999994</v>
      </c>
      <c r="F20" s="194">
        <v>62979</v>
      </c>
      <c r="G20" s="194">
        <v>65072</v>
      </c>
      <c r="H20" s="425"/>
      <c r="I20" s="195"/>
      <c r="J20" s="196">
        <v>1.4894935451683906</v>
      </c>
      <c r="K20" s="196">
        <v>0</v>
      </c>
      <c r="L20" s="197">
        <v>1.4894935451683906</v>
      </c>
      <c r="M20" s="422"/>
      <c r="N20" s="19"/>
      <c r="O20" s="18"/>
      <c r="P20" s="147"/>
    </row>
    <row r="21" spans="1:16" x14ac:dyDescent="0.25">
      <c r="A21" s="189">
        <v>6</v>
      </c>
      <c r="B21" s="288" t="s">
        <v>48</v>
      </c>
      <c r="C21" s="191">
        <v>43822</v>
      </c>
      <c r="D21" s="191">
        <v>46013</v>
      </c>
      <c r="E21" s="222">
        <v>47.4</v>
      </c>
      <c r="F21" s="194">
        <v>3.7040000000000002</v>
      </c>
      <c r="G21" s="194">
        <v>4.4000000000000004</v>
      </c>
      <c r="H21" s="195">
        <v>0.69600000000000017</v>
      </c>
      <c r="I21" s="195">
        <v>0.69600000000000017</v>
      </c>
      <c r="J21" s="196"/>
      <c r="K21" s="196">
        <v>0</v>
      </c>
      <c r="L21" s="197">
        <v>0.69600000000000017</v>
      </c>
      <c r="M21" s="422"/>
      <c r="N21" s="19"/>
      <c r="O21" s="18"/>
      <c r="P21" s="147"/>
    </row>
    <row r="22" spans="1:16" x14ac:dyDescent="0.25">
      <c r="A22" s="189">
        <v>7</v>
      </c>
      <c r="B22" s="190">
        <v>18008983</v>
      </c>
      <c r="C22" s="191">
        <v>43714</v>
      </c>
      <c r="D22" s="191">
        <v>45721</v>
      </c>
      <c r="E22" s="222">
        <v>42.2</v>
      </c>
      <c r="F22" s="194">
        <v>10.118</v>
      </c>
      <c r="G22" s="194">
        <v>10.948</v>
      </c>
      <c r="H22" s="195">
        <v>0.83000000000000007</v>
      </c>
      <c r="I22" s="195">
        <v>0.83000000000000007</v>
      </c>
      <c r="J22" s="196"/>
      <c r="K22" s="196">
        <v>0</v>
      </c>
      <c r="L22" s="197">
        <v>0.83000000000000007</v>
      </c>
      <c r="M22" s="422"/>
      <c r="N22" s="19"/>
      <c r="O22" s="18"/>
      <c r="P22" s="147"/>
    </row>
    <row r="23" spans="1:16" x14ac:dyDescent="0.25">
      <c r="A23" s="189">
        <v>8</v>
      </c>
      <c r="B23" s="190">
        <v>15705529</v>
      </c>
      <c r="C23" s="191">
        <v>43689</v>
      </c>
      <c r="D23" s="191">
        <v>45149</v>
      </c>
      <c r="E23" s="222">
        <v>41.9</v>
      </c>
      <c r="F23" s="194">
        <v>39726</v>
      </c>
      <c r="G23" s="194">
        <v>40856</v>
      </c>
      <c r="H23" s="425">
        <v>1130</v>
      </c>
      <c r="I23" s="195">
        <v>0.9718</v>
      </c>
      <c r="J23" s="196"/>
      <c r="K23" s="196">
        <v>0</v>
      </c>
      <c r="L23" s="197">
        <v>0.9718</v>
      </c>
      <c r="M23" s="422"/>
      <c r="N23" s="19"/>
      <c r="O23" s="18"/>
      <c r="P23" s="147"/>
    </row>
    <row r="24" spans="1:16" x14ac:dyDescent="0.25">
      <c r="A24" s="189">
        <v>9</v>
      </c>
      <c r="B24" s="190">
        <v>18009297</v>
      </c>
      <c r="C24" s="191">
        <v>43530</v>
      </c>
      <c r="D24" s="191">
        <v>45721</v>
      </c>
      <c r="E24" s="222">
        <v>44.8</v>
      </c>
      <c r="F24" s="194">
        <v>11.372</v>
      </c>
      <c r="G24" s="194">
        <v>12.351000000000001</v>
      </c>
      <c r="H24" s="195">
        <v>0.97900000000000098</v>
      </c>
      <c r="I24" s="195">
        <v>0.97900000000000098</v>
      </c>
      <c r="J24" s="196"/>
      <c r="K24" s="196">
        <v>0</v>
      </c>
      <c r="L24" s="197">
        <v>0.97900000000000098</v>
      </c>
      <c r="M24" s="422"/>
      <c r="N24" s="19"/>
      <c r="O24" s="18"/>
      <c r="P24" s="147"/>
    </row>
    <row r="25" spans="1:16" x14ac:dyDescent="0.25">
      <c r="A25" s="189">
        <v>10</v>
      </c>
      <c r="B25" s="190">
        <v>15705614</v>
      </c>
      <c r="C25" s="191"/>
      <c r="D25" s="191"/>
      <c r="E25" s="222">
        <v>62.1</v>
      </c>
      <c r="F25" s="194">
        <v>20682</v>
      </c>
      <c r="G25" s="194">
        <v>21196</v>
      </c>
      <c r="H25" s="425"/>
      <c r="I25" s="195"/>
      <c r="J25" s="196">
        <v>1.3101635857642646</v>
      </c>
      <c r="K25" s="196">
        <v>0</v>
      </c>
      <c r="L25" s="197">
        <v>1.3101635857642646</v>
      </c>
      <c r="M25" s="422"/>
      <c r="N25" s="19"/>
      <c r="O25" s="18"/>
      <c r="P25" s="147"/>
    </row>
    <row r="26" spans="1:16" x14ac:dyDescent="0.25">
      <c r="A26" s="189">
        <v>11</v>
      </c>
      <c r="B26" s="190">
        <v>18009390</v>
      </c>
      <c r="C26" s="191">
        <v>43530</v>
      </c>
      <c r="D26" s="191">
        <v>45721</v>
      </c>
      <c r="E26" s="222">
        <v>72.8</v>
      </c>
      <c r="F26" s="194">
        <v>10.558</v>
      </c>
      <c r="G26" s="194">
        <v>11.815</v>
      </c>
      <c r="H26" s="195">
        <v>1.2569999999999997</v>
      </c>
      <c r="I26" s="195">
        <v>1.2569999999999997</v>
      </c>
      <c r="J26" s="196"/>
      <c r="K26" s="196">
        <v>0</v>
      </c>
      <c r="L26" s="197">
        <v>1.2569999999999997</v>
      </c>
      <c r="M26" s="422"/>
      <c r="N26" s="19"/>
      <c r="O26" s="18"/>
      <c r="P26" s="147"/>
    </row>
    <row r="27" spans="1:16" x14ac:dyDescent="0.25">
      <c r="A27" s="189">
        <v>12</v>
      </c>
      <c r="B27" s="190">
        <v>15705671</v>
      </c>
      <c r="C27" s="191">
        <v>43693</v>
      </c>
      <c r="D27" s="191">
        <v>45153</v>
      </c>
      <c r="E27" s="222">
        <v>47</v>
      </c>
      <c r="F27" s="194">
        <v>45693</v>
      </c>
      <c r="G27" s="194">
        <v>46900</v>
      </c>
      <c r="H27" s="425">
        <v>1207</v>
      </c>
      <c r="I27" s="195">
        <v>1.0380199999999999</v>
      </c>
      <c r="J27" s="196"/>
      <c r="K27" s="196">
        <v>0</v>
      </c>
      <c r="L27" s="197">
        <v>1.0380199999999999</v>
      </c>
      <c r="M27" s="422"/>
      <c r="N27" s="19"/>
      <c r="O27" s="18"/>
      <c r="P27" s="147"/>
    </row>
    <row r="28" spans="1:16" x14ac:dyDescent="0.25">
      <c r="A28" s="189">
        <v>13</v>
      </c>
      <c r="B28" s="190">
        <v>41262618</v>
      </c>
      <c r="C28" s="191">
        <v>43719</v>
      </c>
      <c r="D28" s="191">
        <v>45910</v>
      </c>
      <c r="E28" s="222">
        <v>70.599999999999994</v>
      </c>
      <c r="F28" s="194">
        <v>11.503</v>
      </c>
      <c r="G28" s="194">
        <v>11.962</v>
      </c>
      <c r="H28" s="195">
        <v>0.45899999999999963</v>
      </c>
      <c r="I28" s="195">
        <v>0.45899999999999963</v>
      </c>
      <c r="J28" s="196"/>
      <c r="K28" s="196">
        <v>0</v>
      </c>
      <c r="L28" s="197">
        <v>0.45899999999999963</v>
      </c>
      <c r="M28" s="422"/>
      <c r="N28" s="19"/>
      <c r="O28" s="18"/>
      <c r="P28" s="147"/>
    </row>
    <row r="29" spans="1:16" x14ac:dyDescent="0.25">
      <c r="A29" s="189">
        <v>14</v>
      </c>
      <c r="B29" s="190">
        <v>1732319</v>
      </c>
      <c r="C29" s="191">
        <v>43887</v>
      </c>
      <c r="D29" s="191">
        <v>46078</v>
      </c>
      <c r="E29" s="222">
        <v>47</v>
      </c>
      <c r="F29" s="194">
        <v>4.2359999999999998</v>
      </c>
      <c r="G29" s="194">
        <v>4.3730000000000002</v>
      </c>
      <c r="H29" s="195">
        <v>0.13700000000000045</v>
      </c>
      <c r="I29" s="195">
        <v>0.13700000000000045</v>
      </c>
      <c r="J29" s="441"/>
      <c r="K29" s="196">
        <v>0</v>
      </c>
      <c r="L29" s="197">
        <v>0.13700000000000045</v>
      </c>
      <c r="M29" s="422"/>
      <c r="N29" s="19"/>
      <c r="O29" s="18"/>
      <c r="P29" s="147"/>
    </row>
    <row r="30" spans="1:16" x14ac:dyDescent="0.25">
      <c r="A30" s="189">
        <v>15</v>
      </c>
      <c r="B30" s="190">
        <v>18004025</v>
      </c>
      <c r="C30" s="191">
        <v>43488</v>
      </c>
      <c r="D30" s="191">
        <v>45679</v>
      </c>
      <c r="E30" s="222">
        <v>42.2</v>
      </c>
      <c r="F30" s="194">
        <v>1.421</v>
      </c>
      <c r="G30" s="194">
        <v>1.613</v>
      </c>
      <c r="H30" s="195">
        <v>0.19199999999999995</v>
      </c>
      <c r="I30" s="195">
        <v>0.19199999999999995</v>
      </c>
      <c r="J30" s="441"/>
      <c r="K30" s="196">
        <v>0</v>
      </c>
      <c r="L30" s="197">
        <v>0.19199999999999995</v>
      </c>
      <c r="M30" s="422"/>
      <c r="N30" s="19"/>
      <c r="O30" s="18"/>
      <c r="P30" s="147"/>
    </row>
    <row r="31" spans="1:16" x14ac:dyDescent="0.25">
      <c r="A31" s="189">
        <v>16</v>
      </c>
      <c r="B31" s="190">
        <v>19000535</v>
      </c>
      <c r="C31" s="191">
        <v>43677</v>
      </c>
      <c r="D31" s="191">
        <v>45868</v>
      </c>
      <c r="E31" s="222">
        <v>42.8</v>
      </c>
      <c r="F31" s="194">
        <v>8.4410000000000007</v>
      </c>
      <c r="G31" s="194">
        <v>9.2479999999999993</v>
      </c>
      <c r="H31" s="195">
        <v>0.80699999999999861</v>
      </c>
      <c r="I31" s="195">
        <v>0.80699999999999861</v>
      </c>
      <c r="J31" s="196"/>
      <c r="K31" s="196">
        <v>0</v>
      </c>
      <c r="L31" s="197">
        <v>0.80699999999999861</v>
      </c>
      <c r="M31" s="422"/>
      <c r="N31" s="19"/>
      <c r="O31" s="18"/>
      <c r="P31" s="423"/>
    </row>
    <row r="32" spans="1:16" x14ac:dyDescent="0.25">
      <c r="A32" s="189">
        <v>17</v>
      </c>
      <c r="B32" s="190">
        <v>15705659</v>
      </c>
      <c r="C32" s="191">
        <v>43719</v>
      </c>
      <c r="D32" s="191">
        <v>45179</v>
      </c>
      <c r="E32" s="222">
        <v>45.8</v>
      </c>
      <c r="F32" s="194">
        <v>12306</v>
      </c>
      <c r="G32" s="194">
        <v>12940</v>
      </c>
      <c r="H32" s="425">
        <v>634</v>
      </c>
      <c r="I32" s="195">
        <v>0.54523999999999995</v>
      </c>
      <c r="J32" s="196"/>
      <c r="K32" s="196">
        <v>0</v>
      </c>
      <c r="L32" s="197">
        <v>0.54523999999999995</v>
      </c>
      <c r="M32" s="422"/>
      <c r="N32" s="19"/>
      <c r="O32" s="18"/>
      <c r="P32" s="147"/>
    </row>
    <row r="33" spans="1:16" x14ac:dyDescent="0.25">
      <c r="A33" s="189">
        <v>18</v>
      </c>
      <c r="B33" s="190">
        <v>15708273</v>
      </c>
      <c r="C33" s="191">
        <v>43697</v>
      </c>
      <c r="D33" s="191">
        <v>45158</v>
      </c>
      <c r="E33" s="222">
        <v>60.6</v>
      </c>
      <c r="F33" s="194">
        <v>49083</v>
      </c>
      <c r="G33" s="194">
        <v>50109</v>
      </c>
      <c r="H33" s="425">
        <v>1026</v>
      </c>
      <c r="I33" s="195">
        <v>0.88236000000000003</v>
      </c>
      <c r="J33" s="196"/>
      <c r="K33" s="196">
        <v>0</v>
      </c>
      <c r="L33" s="197">
        <v>0.88236000000000003</v>
      </c>
      <c r="M33" s="422"/>
      <c r="N33" s="19"/>
      <c r="O33" s="18"/>
      <c r="P33" s="147"/>
    </row>
    <row r="34" spans="1:16" x14ac:dyDescent="0.25">
      <c r="A34" s="189">
        <v>19</v>
      </c>
      <c r="B34" s="424">
        <v>18008964</v>
      </c>
      <c r="C34" s="191">
        <v>43530</v>
      </c>
      <c r="D34" s="191">
        <v>45721</v>
      </c>
      <c r="E34" s="222">
        <v>71.599999999999994</v>
      </c>
      <c r="F34" s="194">
        <v>7.1050000000000004</v>
      </c>
      <c r="G34" s="194">
        <v>7.7949999999999999</v>
      </c>
      <c r="H34" s="195">
        <v>0.6899999999999995</v>
      </c>
      <c r="I34" s="195">
        <v>0.6899999999999995</v>
      </c>
      <c r="J34" s="196"/>
      <c r="K34" s="196">
        <v>0</v>
      </c>
      <c r="L34" s="197">
        <v>0.6899999999999995</v>
      </c>
      <c r="M34" s="422"/>
      <c r="N34" s="19"/>
      <c r="O34" s="18"/>
      <c r="P34" s="147"/>
    </row>
    <row r="35" spans="1:16" x14ac:dyDescent="0.25">
      <c r="A35" s="189">
        <v>20</v>
      </c>
      <c r="B35" s="424">
        <v>15705665</v>
      </c>
      <c r="C35" s="191">
        <v>43685</v>
      </c>
      <c r="D35" s="191">
        <v>45145</v>
      </c>
      <c r="E35" s="222">
        <v>46.3</v>
      </c>
      <c r="F35" s="194">
        <v>22035</v>
      </c>
      <c r="G35" s="194">
        <v>22837</v>
      </c>
      <c r="H35" s="425">
        <v>802</v>
      </c>
      <c r="I35" s="195">
        <v>0.68972</v>
      </c>
      <c r="J35" s="196"/>
      <c r="K35" s="196">
        <v>0</v>
      </c>
      <c r="L35" s="197">
        <v>0.68972</v>
      </c>
      <c r="M35" s="422"/>
      <c r="N35" s="19"/>
      <c r="O35" s="18"/>
      <c r="P35" s="147"/>
    </row>
    <row r="36" spans="1:16" x14ac:dyDescent="0.25">
      <c r="A36" s="189">
        <v>21</v>
      </c>
      <c r="B36" s="424">
        <v>15708400</v>
      </c>
      <c r="C36" s="191">
        <v>43713</v>
      </c>
      <c r="D36" s="191">
        <v>45173</v>
      </c>
      <c r="E36" s="222">
        <v>70.099999999999994</v>
      </c>
      <c r="F36" s="222">
        <v>16050</v>
      </c>
      <c r="G36" s="222">
        <v>16288</v>
      </c>
      <c r="H36" s="425">
        <v>238</v>
      </c>
      <c r="I36" s="195">
        <v>0.20468</v>
      </c>
      <c r="J36" s="196"/>
      <c r="K36" s="196">
        <v>0</v>
      </c>
      <c r="L36" s="197">
        <v>0.20468</v>
      </c>
      <c r="M36" s="422"/>
      <c r="N36" s="19"/>
      <c r="O36" s="18"/>
      <c r="P36" s="147"/>
    </row>
    <row r="37" spans="1:16" x14ac:dyDescent="0.25">
      <c r="A37" s="189">
        <v>22</v>
      </c>
      <c r="B37" s="424">
        <v>15705816</v>
      </c>
      <c r="C37" s="191">
        <v>43698</v>
      </c>
      <c r="D37" s="191">
        <v>45158</v>
      </c>
      <c r="E37" s="222">
        <v>48.1</v>
      </c>
      <c r="F37" s="222">
        <v>15501</v>
      </c>
      <c r="G37" s="222">
        <v>15953</v>
      </c>
      <c r="H37" s="425">
        <v>452</v>
      </c>
      <c r="I37" s="195">
        <v>0.38872000000000001</v>
      </c>
      <c r="J37" s="196"/>
      <c r="K37" s="196">
        <v>0</v>
      </c>
      <c r="L37" s="197">
        <v>0.38872000000000001</v>
      </c>
      <c r="M37" s="422"/>
      <c r="N37" s="19"/>
      <c r="O37" s="18"/>
      <c r="P37" s="147"/>
    </row>
    <row r="38" spans="1:16" x14ac:dyDescent="0.25">
      <c r="A38" s="189">
        <v>23</v>
      </c>
      <c r="B38" s="424">
        <v>15705524</v>
      </c>
      <c r="C38" s="191">
        <v>43699</v>
      </c>
      <c r="D38" s="191">
        <v>45890</v>
      </c>
      <c r="E38" s="222">
        <v>42</v>
      </c>
      <c r="F38" s="222">
        <v>10.914999999999999</v>
      </c>
      <c r="G38" s="222">
        <v>11.558</v>
      </c>
      <c r="H38" s="195">
        <v>0.64300000000000068</v>
      </c>
      <c r="I38" s="195">
        <v>0.64300000000000068</v>
      </c>
      <c r="J38" s="196"/>
      <c r="K38" s="196">
        <v>0</v>
      </c>
      <c r="L38" s="197">
        <v>0.64300000000000068</v>
      </c>
      <c r="M38" s="422"/>
      <c r="N38" s="19"/>
      <c r="O38" s="18"/>
      <c r="P38" s="147"/>
    </row>
    <row r="39" spans="1:16" x14ac:dyDescent="0.25">
      <c r="A39" s="189">
        <v>24</v>
      </c>
      <c r="B39" s="424">
        <v>41260318</v>
      </c>
      <c r="C39" s="191">
        <v>43719</v>
      </c>
      <c r="D39" s="191">
        <v>45910</v>
      </c>
      <c r="E39" s="222">
        <v>41.4</v>
      </c>
      <c r="F39" s="222">
        <v>6.4829999999999997</v>
      </c>
      <c r="G39" s="222">
        <v>7.3129999999999997</v>
      </c>
      <c r="H39" s="195">
        <v>0.83000000000000007</v>
      </c>
      <c r="I39" s="195">
        <v>0.83000000000000007</v>
      </c>
      <c r="J39" s="196"/>
      <c r="K39" s="196">
        <v>0</v>
      </c>
      <c r="L39" s="197">
        <v>0.83000000000000007</v>
      </c>
      <c r="M39" s="422"/>
      <c r="N39" s="19"/>
      <c r="O39" s="18"/>
      <c r="P39" s="147"/>
    </row>
    <row r="40" spans="1:16" x14ac:dyDescent="0.25">
      <c r="A40" s="189">
        <v>25</v>
      </c>
      <c r="B40" s="190">
        <v>15705746</v>
      </c>
      <c r="C40" s="191">
        <v>43719</v>
      </c>
      <c r="D40" s="191">
        <v>45179</v>
      </c>
      <c r="E40" s="222">
        <v>45.8</v>
      </c>
      <c r="F40" s="194">
        <v>29727</v>
      </c>
      <c r="G40" s="194">
        <v>31011</v>
      </c>
      <c r="H40" s="425">
        <v>1284</v>
      </c>
      <c r="I40" s="195">
        <v>1.1042399999999999</v>
      </c>
      <c r="J40" s="196"/>
      <c r="K40" s="196">
        <v>0</v>
      </c>
      <c r="L40" s="197">
        <v>1.1042399999999999</v>
      </c>
      <c r="M40" s="422"/>
      <c r="O40" s="413"/>
      <c r="P40" s="147"/>
    </row>
    <row r="41" spans="1:16" x14ac:dyDescent="0.25">
      <c r="A41" s="189">
        <v>26</v>
      </c>
      <c r="B41" s="190">
        <v>15705829</v>
      </c>
      <c r="C41" s="191"/>
      <c r="D41" s="191"/>
      <c r="E41" s="222">
        <v>60.4</v>
      </c>
      <c r="F41" s="194">
        <v>47722</v>
      </c>
      <c r="G41" s="194">
        <v>49027</v>
      </c>
      <c r="H41" s="425"/>
      <c r="I41" s="195"/>
      <c r="J41" s="196">
        <v>1.27429759388344</v>
      </c>
      <c r="K41" s="196">
        <v>0</v>
      </c>
      <c r="L41" s="197">
        <v>1.2742975938834391</v>
      </c>
      <c r="M41" s="422"/>
      <c r="N41" s="19"/>
      <c r="O41" s="18"/>
      <c r="P41" s="147"/>
    </row>
    <row r="42" spans="1:16" x14ac:dyDescent="0.25">
      <c r="A42" s="189">
        <v>27</v>
      </c>
      <c r="B42" s="190">
        <v>15705815</v>
      </c>
      <c r="C42" s="191">
        <v>43703</v>
      </c>
      <c r="D42" s="191">
        <v>45163</v>
      </c>
      <c r="E42" s="222">
        <v>72.099999999999994</v>
      </c>
      <c r="F42" s="194">
        <v>41896</v>
      </c>
      <c r="G42" s="194">
        <v>42950</v>
      </c>
      <c r="H42" s="425">
        <v>1054</v>
      </c>
      <c r="I42" s="195">
        <v>0.90644000000000002</v>
      </c>
      <c r="J42" s="196"/>
      <c r="K42" s="196">
        <v>0</v>
      </c>
      <c r="L42" s="197">
        <v>0.90644000000000002</v>
      </c>
      <c r="M42" s="422"/>
      <c r="N42" s="19"/>
      <c r="O42" s="18"/>
      <c r="P42" s="147"/>
    </row>
    <row r="43" spans="1:16" x14ac:dyDescent="0.25">
      <c r="A43" s="189">
        <v>28</v>
      </c>
      <c r="B43" s="190">
        <v>19000640</v>
      </c>
      <c r="C43" s="191">
        <v>43677</v>
      </c>
      <c r="D43" s="191">
        <v>45868</v>
      </c>
      <c r="E43" s="222">
        <v>46.9</v>
      </c>
      <c r="F43" s="194">
        <v>8.375</v>
      </c>
      <c r="G43" s="194">
        <v>9.1359999999999992</v>
      </c>
      <c r="H43" s="195">
        <v>0.76099999999999923</v>
      </c>
      <c r="I43" s="195">
        <v>0.76099999999999923</v>
      </c>
      <c r="J43" s="196"/>
      <c r="K43" s="196">
        <v>0</v>
      </c>
      <c r="L43" s="197">
        <v>0.76099999999999923</v>
      </c>
      <c r="M43" s="422"/>
      <c r="N43" s="19"/>
      <c r="O43" s="18"/>
      <c r="P43" s="147"/>
    </row>
    <row r="44" spans="1:16" x14ac:dyDescent="0.25">
      <c r="A44" s="189">
        <v>29</v>
      </c>
      <c r="B44" s="190">
        <v>16721754</v>
      </c>
      <c r="C44" s="191">
        <v>42768</v>
      </c>
      <c r="D44" s="191">
        <v>44228</v>
      </c>
      <c r="E44" s="222">
        <v>70</v>
      </c>
      <c r="F44" s="194">
        <v>49789</v>
      </c>
      <c r="G44" s="194">
        <v>51692</v>
      </c>
      <c r="H44" s="425">
        <v>1903</v>
      </c>
      <c r="I44" s="195">
        <v>1.6365799999999999</v>
      </c>
      <c r="J44" s="196"/>
      <c r="K44" s="196">
        <v>0</v>
      </c>
      <c r="L44" s="197">
        <v>1.6365799999999999</v>
      </c>
      <c r="M44" s="422"/>
      <c r="N44" s="19"/>
      <c r="O44" s="18"/>
      <c r="P44" s="147"/>
    </row>
    <row r="45" spans="1:16" x14ac:dyDescent="0.25">
      <c r="A45" s="189">
        <v>30</v>
      </c>
      <c r="B45" s="190">
        <v>18009086</v>
      </c>
      <c r="C45" s="191">
        <v>43530</v>
      </c>
      <c r="D45" s="191">
        <v>45721</v>
      </c>
      <c r="E45" s="222">
        <v>47.4</v>
      </c>
      <c r="F45" s="194">
        <v>6.29</v>
      </c>
      <c r="G45" s="194">
        <v>6.7910000000000004</v>
      </c>
      <c r="H45" s="195">
        <v>0.50100000000000033</v>
      </c>
      <c r="I45" s="195">
        <v>0.50100000000000033</v>
      </c>
      <c r="J45" s="196"/>
      <c r="K45" s="196">
        <v>0</v>
      </c>
      <c r="L45" s="197">
        <v>0.50100000000000033</v>
      </c>
      <c r="M45" s="422"/>
      <c r="N45" s="19"/>
      <c r="O45" s="18"/>
      <c r="P45" s="147"/>
    </row>
    <row r="46" spans="1:16" x14ac:dyDescent="0.25">
      <c r="A46" s="189">
        <v>31</v>
      </c>
      <c r="B46" s="190">
        <v>18009275</v>
      </c>
      <c r="C46" s="191">
        <v>43530</v>
      </c>
      <c r="D46" s="191">
        <v>45721</v>
      </c>
      <c r="E46" s="222">
        <v>43.2</v>
      </c>
      <c r="F46" s="194">
        <v>6.9909999999999997</v>
      </c>
      <c r="G46" s="194">
        <v>7.5960000000000001</v>
      </c>
      <c r="H46" s="195">
        <v>0.60500000000000043</v>
      </c>
      <c r="I46" s="195">
        <v>0.60500000000000043</v>
      </c>
      <c r="J46" s="196"/>
      <c r="K46" s="196">
        <v>0</v>
      </c>
      <c r="L46" s="197">
        <v>0.60500000000000043</v>
      </c>
      <c r="M46" s="422"/>
      <c r="N46" s="19"/>
      <c r="O46" s="18"/>
      <c r="P46" s="147"/>
    </row>
    <row r="47" spans="1:16" x14ac:dyDescent="0.25">
      <c r="A47" s="189">
        <v>32</v>
      </c>
      <c r="B47" s="190">
        <v>18008972</v>
      </c>
      <c r="C47" s="191">
        <v>43530</v>
      </c>
      <c r="D47" s="191">
        <v>44990</v>
      </c>
      <c r="E47" s="222">
        <v>41.7</v>
      </c>
      <c r="F47" s="194">
        <v>4.6159999999999997</v>
      </c>
      <c r="G47" s="194">
        <v>4.87</v>
      </c>
      <c r="H47" s="195">
        <v>0.25400000000000045</v>
      </c>
      <c r="I47" s="195">
        <v>0.25400000000000045</v>
      </c>
      <c r="J47" s="196"/>
      <c r="K47" s="196">
        <v>0</v>
      </c>
      <c r="L47" s="197">
        <v>0.25400000000000045</v>
      </c>
      <c r="M47" s="422"/>
      <c r="N47" s="19"/>
      <c r="O47" s="18"/>
      <c r="P47" s="147"/>
    </row>
    <row r="48" spans="1:16" x14ac:dyDescent="0.25">
      <c r="A48" s="189">
        <v>33</v>
      </c>
      <c r="B48" s="190">
        <v>15705600</v>
      </c>
      <c r="C48" s="191"/>
      <c r="D48" s="191"/>
      <c r="E48" s="222">
        <v>46</v>
      </c>
      <c r="F48" s="194">
        <v>24684</v>
      </c>
      <c r="G48" s="194">
        <v>24684</v>
      </c>
      <c r="H48" s="425"/>
      <c r="I48" s="195"/>
      <c r="J48" s="196">
        <v>0.97049154501056623</v>
      </c>
      <c r="K48" s="196">
        <v>0</v>
      </c>
      <c r="L48" s="197">
        <v>0.97049154501056623</v>
      </c>
      <c r="M48" s="422"/>
      <c r="N48" s="19"/>
      <c r="O48" s="18"/>
      <c r="P48" s="147"/>
    </row>
    <row r="49" spans="1:16" x14ac:dyDescent="0.25">
      <c r="A49" s="189">
        <v>34</v>
      </c>
      <c r="B49" s="190">
        <v>15705534</v>
      </c>
      <c r="C49" s="191"/>
      <c r="D49" s="191"/>
      <c r="E49" s="222">
        <v>60.6</v>
      </c>
      <c r="F49" s="194">
        <v>48139</v>
      </c>
      <c r="G49" s="194">
        <v>49311</v>
      </c>
      <c r="H49" s="425"/>
      <c r="I49" s="195"/>
      <c r="J49" s="196">
        <v>1.2785171223400069</v>
      </c>
      <c r="K49" s="196">
        <v>0</v>
      </c>
      <c r="L49" s="197">
        <v>1.2785171223400069</v>
      </c>
      <c r="M49" s="422"/>
      <c r="N49" s="19"/>
      <c r="O49" s="18"/>
      <c r="P49" s="147"/>
    </row>
    <row r="50" spans="1:16" x14ac:dyDescent="0.25">
      <c r="A50" s="189">
        <v>35</v>
      </c>
      <c r="B50" s="442">
        <v>15705677</v>
      </c>
      <c r="C50" s="443">
        <v>43710</v>
      </c>
      <c r="D50" s="443">
        <v>45170</v>
      </c>
      <c r="E50" s="222">
        <v>72.2</v>
      </c>
      <c r="F50" s="194">
        <v>20586</v>
      </c>
      <c r="G50" s="194">
        <v>21654</v>
      </c>
      <c r="H50" s="425">
        <v>1068</v>
      </c>
      <c r="I50" s="195">
        <v>0.91847999999999996</v>
      </c>
      <c r="J50" s="196"/>
      <c r="K50" s="196">
        <v>0</v>
      </c>
      <c r="L50" s="197">
        <v>0.91847999999999996</v>
      </c>
      <c r="M50" s="422"/>
      <c r="N50" s="19"/>
      <c r="O50" s="18"/>
      <c r="P50" s="147"/>
    </row>
    <row r="51" spans="1:16" x14ac:dyDescent="0.25">
      <c r="A51" s="189">
        <v>36</v>
      </c>
      <c r="B51" s="190">
        <v>15705691</v>
      </c>
      <c r="C51" s="191">
        <v>43689</v>
      </c>
      <c r="D51" s="191">
        <v>45149</v>
      </c>
      <c r="E51" s="222">
        <v>46.5</v>
      </c>
      <c r="F51" s="194">
        <v>9328</v>
      </c>
      <c r="G51" s="194">
        <v>9390</v>
      </c>
      <c r="H51" s="425">
        <v>62</v>
      </c>
      <c r="I51" s="195">
        <v>5.3319999999999999E-2</v>
      </c>
      <c r="J51" s="196"/>
      <c r="K51" s="196">
        <v>0</v>
      </c>
      <c r="L51" s="197">
        <v>5.3319999999999999E-2</v>
      </c>
      <c r="M51" s="422"/>
      <c r="N51" s="19"/>
      <c r="O51" s="18"/>
      <c r="P51" s="147"/>
    </row>
    <row r="52" spans="1:16" x14ac:dyDescent="0.25">
      <c r="A52" s="426">
        <v>37</v>
      </c>
      <c r="B52" s="190">
        <v>15730459</v>
      </c>
      <c r="C52" s="191">
        <v>43721</v>
      </c>
      <c r="D52" s="191">
        <v>45181</v>
      </c>
      <c r="E52" s="427">
        <v>69.5</v>
      </c>
      <c r="F52" s="194">
        <v>44156</v>
      </c>
      <c r="G52" s="194">
        <v>44595</v>
      </c>
      <c r="H52" s="425">
        <v>439</v>
      </c>
      <c r="I52" s="195">
        <v>0.37753999999999999</v>
      </c>
      <c r="J52" s="196"/>
      <c r="K52" s="196">
        <v>0</v>
      </c>
      <c r="L52" s="197">
        <v>0.37753999999999999</v>
      </c>
      <c r="M52" s="422"/>
      <c r="N52" s="19"/>
      <c r="O52" s="18"/>
      <c r="P52" s="147"/>
    </row>
    <row r="53" spans="1:16" x14ac:dyDescent="0.25">
      <c r="A53" s="189">
        <v>38</v>
      </c>
      <c r="B53" s="428">
        <v>91504423</v>
      </c>
      <c r="C53" s="191">
        <v>43731</v>
      </c>
      <c r="D53" s="191">
        <v>45191</v>
      </c>
      <c r="E53" s="222">
        <v>47</v>
      </c>
      <c r="F53" s="194">
        <v>1.407</v>
      </c>
      <c r="G53" s="194">
        <v>1.601</v>
      </c>
      <c r="H53" s="195">
        <v>0.19399999999999995</v>
      </c>
      <c r="I53" s="195">
        <v>0.19399999999999995</v>
      </c>
      <c r="J53" s="196"/>
      <c r="K53" s="196">
        <v>0</v>
      </c>
      <c r="L53" s="197">
        <v>0.19399999999999995</v>
      </c>
      <c r="M53" s="422"/>
      <c r="N53" s="19"/>
      <c r="O53" s="18"/>
      <c r="P53" s="147"/>
    </row>
    <row r="54" spans="1:16" x14ac:dyDescent="0.25">
      <c r="A54" s="189">
        <v>39</v>
      </c>
      <c r="B54" s="190">
        <v>17232469</v>
      </c>
      <c r="C54" s="191">
        <v>43159</v>
      </c>
      <c r="D54" s="191">
        <v>44619</v>
      </c>
      <c r="E54" s="222">
        <v>43.1</v>
      </c>
      <c r="F54" s="194">
        <v>9247</v>
      </c>
      <c r="G54" s="194">
        <v>9746</v>
      </c>
      <c r="H54" s="425">
        <v>499</v>
      </c>
      <c r="I54" s="195">
        <v>0.42913999999999997</v>
      </c>
      <c r="J54" s="196"/>
      <c r="K54" s="196">
        <v>0</v>
      </c>
      <c r="L54" s="197">
        <v>0.42913999999999997</v>
      </c>
      <c r="M54" s="422"/>
      <c r="N54" s="19"/>
      <c r="O54" s="18"/>
      <c r="P54" s="147"/>
    </row>
    <row r="55" spans="1:16" x14ac:dyDescent="0.25">
      <c r="A55" s="189">
        <v>40</v>
      </c>
      <c r="B55" s="190">
        <v>81501777</v>
      </c>
      <c r="C55" s="191">
        <v>43504</v>
      </c>
      <c r="D55" s="191">
        <v>44964</v>
      </c>
      <c r="E55" s="222">
        <v>41.4</v>
      </c>
      <c r="F55" s="194">
        <v>5.7530000000000001</v>
      </c>
      <c r="G55" s="194">
        <v>5.7729999999999997</v>
      </c>
      <c r="H55" s="195">
        <v>1.9999999999999574E-2</v>
      </c>
      <c r="I55" s="195">
        <v>1.9999999999999574E-2</v>
      </c>
      <c r="J55" s="196"/>
      <c r="K55" s="196">
        <v>0</v>
      </c>
      <c r="L55" s="197">
        <v>1.9999999999999574E-2</v>
      </c>
      <c r="M55" s="422"/>
      <c r="O55" s="410"/>
      <c r="P55" s="147"/>
    </row>
    <row r="56" spans="1:16" x14ac:dyDescent="0.25">
      <c r="A56" s="189">
        <v>41</v>
      </c>
      <c r="B56" s="190">
        <v>476415</v>
      </c>
      <c r="C56" s="191">
        <v>43698</v>
      </c>
      <c r="D56" s="191">
        <v>45889</v>
      </c>
      <c r="E56" s="222">
        <v>45.9</v>
      </c>
      <c r="F56" s="194">
        <v>6.6580000000000004</v>
      </c>
      <c r="G56" s="194">
        <v>7.2839999999999998</v>
      </c>
      <c r="H56" s="195">
        <v>0.62599999999999945</v>
      </c>
      <c r="I56" s="195">
        <v>0.62599999999999945</v>
      </c>
      <c r="J56" s="196"/>
      <c r="K56" s="196">
        <v>0</v>
      </c>
      <c r="L56" s="197">
        <v>0.62599999999999945</v>
      </c>
      <c r="M56" s="422"/>
      <c r="N56" s="19"/>
      <c r="O56" s="18"/>
      <c r="P56" s="147"/>
    </row>
    <row r="57" spans="1:16" x14ac:dyDescent="0.25">
      <c r="A57" s="189">
        <v>42</v>
      </c>
      <c r="B57" s="190">
        <v>15705552</v>
      </c>
      <c r="C57" s="191"/>
      <c r="D57" s="191"/>
      <c r="E57" s="222">
        <v>60.8</v>
      </c>
      <c r="F57" s="194">
        <v>38190</v>
      </c>
      <c r="G57" s="194">
        <v>39200</v>
      </c>
      <c r="H57" s="425"/>
      <c r="I57" s="195"/>
      <c r="J57" s="196">
        <v>1.2827366507965745</v>
      </c>
      <c r="K57" s="196">
        <v>0</v>
      </c>
      <c r="L57" s="197">
        <v>1.2827366507965745</v>
      </c>
      <c r="M57" s="422"/>
      <c r="N57" s="19"/>
      <c r="O57" s="18"/>
      <c r="P57" s="147"/>
    </row>
    <row r="58" spans="1:16" x14ac:dyDescent="0.25">
      <c r="A58" s="189">
        <v>43</v>
      </c>
      <c r="B58" s="288" t="s">
        <v>49</v>
      </c>
      <c r="C58" s="191">
        <v>43698</v>
      </c>
      <c r="D58" s="191">
        <v>45158</v>
      </c>
      <c r="E58" s="222">
        <v>72.2</v>
      </c>
      <c r="F58" s="194">
        <v>4.16</v>
      </c>
      <c r="G58" s="194">
        <v>4.6849999999999996</v>
      </c>
      <c r="H58" s="195">
        <v>0.52499999999999947</v>
      </c>
      <c r="I58" s="195">
        <v>0.52499999999999947</v>
      </c>
      <c r="J58" s="196"/>
      <c r="K58" s="196">
        <v>0</v>
      </c>
      <c r="L58" s="197">
        <v>0.52499999999999947</v>
      </c>
      <c r="M58" s="422"/>
      <c r="N58" s="19"/>
      <c r="O58" s="18"/>
      <c r="P58" s="147"/>
    </row>
    <row r="59" spans="1:16" x14ac:dyDescent="0.25">
      <c r="A59" s="189">
        <v>44</v>
      </c>
      <c r="B59" s="288" t="s">
        <v>55</v>
      </c>
      <c r="C59" s="191"/>
      <c r="D59" s="191"/>
      <c r="E59" s="222">
        <v>46.3</v>
      </c>
      <c r="F59" s="194">
        <v>8.2609999999999992</v>
      </c>
      <c r="G59" s="194">
        <v>9.1020000000000003</v>
      </c>
      <c r="H59" s="195">
        <v>0.84100000000000108</v>
      </c>
      <c r="I59" s="195">
        <v>0.84100000000000108</v>
      </c>
      <c r="J59" s="196"/>
      <c r="K59" s="196">
        <v>0</v>
      </c>
      <c r="L59" s="197">
        <v>0.84100000000000108</v>
      </c>
      <c r="M59" s="422"/>
      <c r="O59" s="18"/>
      <c r="P59" s="147"/>
    </row>
    <row r="60" spans="1:16" x14ac:dyDescent="0.25">
      <c r="A60" s="189">
        <v>45</v>
      </c>
      <c r="B60" s="190">
        <v>15705549</v>
      </c>
      <c r="C60" s="191">
        <v>43699</v>
      </c>
      <c r="D60" s="191">
        <v>45159</v>
      </c>
      <c r="E60" s="222">
        <v>69.7</v>
      </c>
      <c r="F60" s="194">
        <v>39168</v>
      </c>
      <c r="G60" s="194">
        <v>40182</v>
      </c>
      <c r="H60" s="425">
        <v>1014</v>
      </c>
      <c r="I60" s="195">
        <v>0.87203999999999993</v>
      </c>
      <c r="J60" s="196"/>
      <c r="K60" s="196">
        <v>0</v>
      </c>
      <c r="L60" s="197">
        <v>0.87203999999999993</v>
      </c>
      <c r="M60" s="422"/>
      <c r="N60" s="19"/>
      <c r="O60" s="18"/>
      <c r="P60" s="147"/>
    </row>
    <row r="61" spans="1:16" x14ac:dyDescent="0.25">
      <c r="A61" s="189">
        <v>46</v>
      </c>
      <c r="B61" s="288" t="s">
        <v>50</v>
      </c>
      <c r="C61" s="191">
        <v>43418</v>
      </c>
      <c r="D61" s="191">
        <v>44878</v>
      </c>
      <c r="E61" s="222">
        <v>47.9</v>
      </c>
      <c r="F61" s="194">
        <v>5.0209999999999999</v>
      </c>
      <c r="G61" s="194">
        <v>5.2370000000000001</v>
      </c>
      <c r="H61" s="195">
        <v>0.21600000000000019</v>
      </c>
      <c r="I61" s="195">
        <v>0.21600000000000019</v>
      </c>
      <c r="J61" s="196"/>
      <c r="K61" s="196">
        <v>0</v>
      </c>
      <c r="L61" s="197">
        <v>0.21600000000000019</v>
      </c>
      <c r="M61" s="422"/>
      <c r="N61" s="19"/>
      <c r="O61" s="18"/>
      <c r="P61" s="147"/>
    </row>
    <row r="62" spans="1:16" x14ac:dyDescent="0.25">
      <c r="A62" s="189">
        <v>47</v>
      </c>
      <c r="B62" s="190">
        <v>41260018</v>
      </c>
      <c r="C62" s="191">
        <v>43719</v>
      </c>
      <c r="D62" s="191">
        <v>45179</v>
      </c>
      <c r="E62" s="222">
        <v>42.4</v>
      </c>
      <c r="F62" s="194">
        <v>0.27</v>
      </c>
      <c r="G62" s="194">
        <v>0.55300000000000005</v>
      </c>
      <c r="H62" s="195">
        <v>0.28300000000000003</v>
      </c>
      <c r="I62" s="195">
        <v>0.28300000000000003</v>
      </c>
      <c r="J62" s="196"/>
      <c r="K62" s="196">
        <v>0</v>
      </c>
      <c r="L62" s="197">
        <v>0.28300000000000003</v>
      </c>
      <c r="M62" s="422"/>
      <c r="N62" s="19"/>
      <c r="O62" s="18"/>
      <c r="P62" s="147"/>
    </row>
    <row r="63" spans="1:16" x14ac:dyDescent="0.25">
      <c r="A63" s="189">
        <v>48</v>
      </c>
      <c r="B63" s="190">
        <v>1267515</v>
      </c>
      <c r="C63" s="191">
        <v>43698</v>
      </c>
      <c r="D63" s="191">
        <v>45158</v>
      </c>
      <c r="E63" s="222">
        <v>41.7</v>
      </c>
      <c r="F63" s="194">
        <v>3.8109999999999999</v>
      </c>
      <c r="G63" s="194">
        <v>4.0759999999999996</v>
      </c>
      <c r="H63" s="195">
        <v>0.26499999999999968</v>
      </c>
      <c r="I63" s="195">
        <v>0.26499999999999968</v>
      </c>
      <c r="J63" s="196"/>
      <c r="K63" s="196">
        <v>0</v>
      </c>
      <c r="L63" s="197">
        <v>0.26499999999999968</v>
      </c>
      <c r="M63" s="422"/>
      <c r="N63" s="19"/>
      <c r="O63" s="18"/>
      <c r="P63" s="147"/>
    </row>
    <row r="64" spans="1:16" x14ac:dyDescent="0.25">
      <c r="A64" s="189">
        <v>49</v>
      </c>
      <c r="B64" s="190">
        <v>15705689</v>
      </c>
      <c r="C64" s="191"/>
      <c r="D64" s="191"/>
      <c r="E64" s="222">
        <v>45.7</v>
      </c>
      <c r="F64" s="194">
        <v>19400</v>
      </c>
      <c r="G64" s="194">
        <v>20514</v>
      </c>
      <c r="H64" s="425"/>
      <c r="I64" s="195"/>
      <c r="J64" s="196">
        <v>0.96416225232571484</v>
      </c>
      <c r="K64" s="196">
        <v>0</v>
      </c>
      <c r="L64" s="197">
        <v>0.96416225232571484</v>
      </c>
      <c r="M64" s="422"/>
      <c r="N64" s="19"/>
      <c r="O64" s="18"/>
      <c r="P64" s="147"/>
    </row>
    <row r="65" spans="1:16" x14ac:dyDescent="0.25">
      <c r="A65" s="189">
        <v>50</v>
      </c>
      <c r="B65" s="190">
        <v>15705596</v>
      </c>
      <c r="C65" s="191"/>
      <c r="D65" s="191"/>
      <c r="E65" s="222">
        <v>60.9</v>
      </c>
      <c r="F65" s="194">
        <v>37263</v>
      </c>
      <c r="G65" s="194">
        <v>38496</v>
      </c>
      <c r="H65" s="425"/>
      <c r="I65" s="195"/>
      <c r="J65" s="196">
        <v>1.2848464150248582</v>
      </c>
      <c r="K65" s="196">
        <v>0</v>
      </c>
      <c r="L65" s="197">
        <v>1.2848464150248582</v>
      </c>
      <c r="M65" s="422"/>
      <c r="N65" s="19"/>
      <c r="O65" s="18"/>
      <c r="P65" s="147"/>
    </row>
    <row r="66" spans="1:16" x14ac:dyDescent="0.25">
      <c r="A66" s="189">
        <v>51</v>
      </c>
      <c r="B66" s="190">
        <v>19000880</v>
      </c>
      <c r="C66" s="191">
        <v>43775</v>
      </c>
      <c r="D66" s="191">
        <v>45966</v>
      </c>
      <c r="E66" s="222">
        <v>71.7</v>
      </c>
      <c r="F66" s="194">
        <v>8.7370000000000001</v>
      </c>
      <c r="G66" s="194">
        <v>9.4339999999999993</v>
      </c>
      <c r="H66" s="195">
        <v>0.69699999999999918</v>
      </c>
      <c r="I66" s="195">
        <v>0.69699999999999918</v>
      </c>
      <c r="J66" s="196"/>
      <c r="K66" s="196">
        <v>0</v>
      </c>
      <c r="L66" s="197">
        <v>0.69699999999999918</v>
      </c>
      <c r="M66" s="422"/>
      <c r="N66" s="19"/>
      <c r="O66" s="18"/>
      <c r="P66" s="147"/>
    </row>
    <row r="67" spans="1:16" x14ac:dyDescent="0.25">
      <c r="A67" s="189">
        <v>52</v>
      </c>
      <c r="B67" s="190">
        <v>15705736</v>
      </c>
      <c r="C67" s="191">
        <v>43698</v>
      </c>
      <c r="D67" s="191">
        <v>45158</v>
      </c>
      <c r="E67" s="222">
        <v>46.2</v>
      </c>
      <c r="F67" s="194">
        <v>35843</v>
      </c>
      <c r="G67" s="194">
        <v>36884</v>
      </c>
      <c r="H67" s="425">
        <v>1041</v>
      </c>
      <c r="I67" s="195">
        <v>0.89525999999999994</v>
      </c>
      <c r="J67" s="196"/>
      <c r="K67" s="196">
        <v>0</v>
      </c>
      <c r="L67" s="197">
        <v>0.89525999999999994</v>
      </c>
      <c r="M67" s="422"/>
      <c r="N67" s="19"/>
      <c r="O67" s="18"/>
      <c r="P67" s="147"/>
    </row>
    <row r="68" spans="1:16" x14ac:dyDescent="0.25">
      <c r="A68" s="189">
        <v>53</v>
      </c>
      <c r="B68" s="190">
        <v>15708051</v>
      </c>
      <c r="C68" s="191">
        <v>43707</v>
      </c>
      <c r="D68" s="191">
        <v>45167</v>
      </c>
      <c r="E68" s="222">
        <v>69.8</v>
      </c>
      <c r="F68" s="194">
        <v>58584</v>
      </c>
      <c r="G68" s="194">
        <v>60814</v>
      </c>
      <c r="H68" s="425">
        <v>2230</v>
      </c>
      <c r="I68" s="195">
        <v>1.9177999999999999</v>
      </c>
      <c r="J68" s="196"/>
      <c r="K68" s="196">
        <v>0</v>
      </c>
      <c r="L68" s="197">
        <v>1.9177999999999999</v>
      </c>
      <c r="M68" s="422"/>
      <c r="O68" s="410"/>
      <c r="P68" s="147"/>
    </row>
    <row r="69" spans="1:16" x14ac:dyDescent="0.25">
      <c r="A69" s="189">
        <v>54</v>
      </c>
      <c r="B69" s="190">
        <v>18008957</v>
      </c>
      <c r="C69" s="191">
        <v>43530</v>
      </c>
      <c r="D69" s="191">
        <v>44990</v>
      </c>
      <c r="E69" s="222">
        <v>47.4</v>
      </c>
      <c r="F69" s="194">
        <v>7.9379999999999997</v>
      </c>
      <c r="G69" s="194">
        <v>8.5839999999999996</v>
      </c>
      <c r="H69" s="195">
        <v>0.64599999999999991</v>
      </c>
      <c r="I69" s="195">
        <v>0.64599999999999991</v>
      </c>
      <c r="J69" s="196"/>
      <c r="K69" s="196">
        <v>0</v>
      </c>
      <c r="L69" s="197">
        <v>0.64599999999999991</v>
      </c>
      <c r="M69" s="422"/>
      <c r="O69" s="4"/>
      <c r="P69" s="147"/>
    </row>
    <row r="70" spans="1:16" x14ac:dyDescent="0.25">
      <c r="A70" s="189">
        <v>55</v>
      </c>
      <c r="B70" s="190">
        <v>40767418</v>
      </c>
      <c r="C70" s="191">
        <v>44512</v>
      </c>
      <c r="D70" s="191">
        <v>45972</v>
      </c>
      <c r="E70" s="222">
        <v>42.1</v>
      </c>
      <c r="F70" s="194">
        <v>0.24299999999999999</v>
      </c>
      <c r="G70" s="194">
        <v>0.96399999999999997</v>
      </c>
      <c r="H70" s="195">
        <v>0.72099999999999997</v>
      </c>
      <c r="I70" s="195">
        <v>0.72099999999999997</v>
      </c>
      <c r="J70" s="196"/>
      <c r="K70" s="196">
        <v>0</v>
      </c>
      <c r="L70" s="197">
        <v>0.72099999999999997</v>
      </c>
      <c r="M70" s="422"/>
      <c r="N70" s="19"/>
      <c r="O70" s="18"/>
      <c r="P70" s="147"/>
    </row>
    <row r="71" spans="1:16" x14ac:dyDescent="0.25">
      <c r="A71" s="189">
        <v>56</v>
      </c>
      <c r="B71" s="190">
        <v>17232611</v>
      </c>
      <c r="C71" s="191">
        <v>43430</v>
      </c>
      <c r="D71" s="191">
        <v>44890</v>
      </c>
      <c r="E71" s="222">
        <v>41.6</v>
      </c>
      <c r="F71" s="194">
        <v>10308</v>
      </c>
      <c r="G71" s="194">
        <v>11319</v>
      </c>
      <c r="H71" s="425">
        <v>1011</v>
      </c>
      <c r="I71" s="195">
        <v>0.86946000000000001</v>
      </c>
      <c r="J71" s="196"/>
      <c r="K71" s="196">
        <v>0</v>
      </c>
      <c r="L71" s="197">
        <v>0.86946000000000001</v>
      </c>
      <c r="M71" s="422"/>
      <c r="N71" s="19"/>
      <c r="O71" s="18"/>
      <c r="P71" s="147"/>
    </row>
    <row r="72" spans="1:16" x14ac:dyDescent="0.25">
      <c r="A72" s="426">
        <v>57</v>
      </c>
      <c r="B72" s="190">
        <v>15730776</v>
      </c>
      <c r="C72" s="191">
        <v>44453</v>
      </c>
      <c r="D72" s="191">
        <v>45913</v>
      </c>
      <c r="E72" s="222">
        <v>45.9</v>
      </c>
      <c r="F72" s="194">
        <v>31247</v>
      </c>
      <c r="G72" s="194">
        <v>32204</v>
      </c>
      <c r="H72" s="425">
        <v>957</v>
      </c>
      <c r="I72" s="195">
        <v>0.82301999999999997</v>
      </c>
      <c r="J72" s="196"/>
      <c r="K72" s="196">
        <v>0</v>
      </c>
      <c r="L72" s="197">
        <v>0.82301999999999997</v>
      </c>
      <c r="M72" s="422"/>
      <c r="N72" s="19"/>
      <c r="O72" s="18"/>
      <c r="P72" s="147"/>
    </row>
    <row r="73" spans="1:16" x14ac:dyDescent="0.25">
      <c r="A73" s="189">
        <v>58</v>
      </c>
      <c r="B73" s="190">
        <v>15705638</v>
      </c>
      <c r="C73" s="191"/>
      <c r="D73" s="191"/>
      <c r="E73" s="222">
        <v>60.3</v>
      </c>
      <c r="F73" s="194">
        <v>37084</v>
      </c>
      <c r="G73" s="194">
        <v>38323</v>
      </c>
      <c r="H73" s="425"/>
      <c r="I73" s="195"/>
      <c r="J73" s="196">
        <v>1.2721878296551552</v>
      </c>
      <c r="K73" s="196">
        <v>0</v>
      </c>
      <c r="L73" s="197">
        <v>1.2721878296551552</v>
      </c>
      <c r="M73" s="422"/>
      <c r="N73" s="19"/>
      <c r="O73" s="18"/>
      <c r="P73" s="147"/>
    </row>
    <row r="74" spans="1:16" x14ac:dyDescent="0.25">
      <c r="A74" s="189">
        <v>59</v>
      </c>
      <c r="B74" s="190">
        <v>15705679</v>
      </c>
      <c r="C74" s="191">
        <v>43713</v>
      </c>
      <c r="D74" s="191">
        <v>45173</v>
      </c>
      <c r="E74" s="222">
        <v>71.7</v>
      </c>
      <c r="F74" s="194">
        <v>40306</v>
      </c>
      <c r="G74" s="194">
        <v>41511</v>
      </c>
      <c r="H74" s="425">
        <v>1205</v>
      </c>
      <c r="I74" s="195">
        <v>1.0363</v>
      </c>
      <c r="J74" s="196"/>
      <c r="K74" s="196">
        <v>0</v>
      </c>
      <c r="L74" s="197">
        <v>1.0363</v>
      </c>
      <c r="M74" s="422"/>
      <c r="N74" s="19"/>
      <c r="O74" s="18"/>
      <c r="P74" s="147"/>
    </row>
    <row r="75" spans="1:16" x14ac:dyDescent="0.25">
      <c r="A75" s="189">
        <v>60</v>
      </c>
      <c r="B75" s="190">
        <v>18009256</v>
      </c>
      <c r="C75" s="191">
        <v>43530</v>
      </c>
      <c r="D75" s="191">
        <v>45721</v>
      </c>
      <c r="E75" s="222">
        <v>46</v>
      </c>
      <c r="F75" s="194">
        <v>4.8499999999999996</v>
      </c>
      <c r="G75" s="194">
        <v>5.1909999999999998</v>
      </c>
      <c r="H75" s="195">
        <v>0.34100000000000019</v>
      </c>
      <c r="I75" s="195">
        <v>0.34100000000000019</v>
      </c>
      <c r="J75" s="196"/>
      <c r="K75" s="196">
        <v>0</v>
      </c>
      <c r="L75" s="197">
        <v>0.34100000000000019</v>
      </c>
      <c r="M75" s="422"/>
      <c r="N75" s="19"/>
      <c r="O75" s="18"/>
      <c r="P75" s="147"/>
    </row>
    <row r="76" spans="1:16" x14ac:dyDescent="0.25">
      <c r="A76" s="189">
        <v>61</v>
      </c>
      <c r="B76" s="190">
        <v>2001237</v>
      </c>
      <c r="C76" s="191">
        <v>44167</v>
      </c>
      <c r="D76" s="191">
        <v>45627</v>
      </c>
      <c r="E76" s="222">
        <v>71.5</v>
      </c>
      <c r="F76" s="194">
        <v>0</v>
      </c>
      <c r="G76" s="194">
        <v>0.157</v>
      </c>
      <c r="H76" s="195">
        <v>0.157</v>
      </c>
      <c r="I76" s="195">
        <v>0.157</v>
      </c>
      <c r="J76" s="196"/>
      <c r="K76" s="196">
        <v>0</v>
      </c>
      <c r="L76" s="197">
        <v>0.157</v>
      </c>
      <c r="M76" s="422"/>
      <c r="N76" s="19"/>
      <c r="O76" s="18"/>
      <c r="P76" s="147"/>
    </row>
    <row r="77" spans="1:16" x14ac:dyDescent="0.25">
      <c r="A77" s="189">
        <v>62</v>
      </c>
      <c r="B77" s="190">
        <v>1584615</v>
      </c>
      <c r="C77" s="191">
        <v>43718</v>
      </c>
      <c r="D77" s="191">
        <v>45178</v>
      </c>
      <c r="E77" s="222">
        <v>47.9</v>
      </c>
      <c r="F77" s="194">
        <v>5.2679999999999998</v>
      </c>
      <c r="G77" s="194">
        <v>5.3570000000000002</v>
      </c>
      <c r="H77" s="195">
        <v>8.9000000000000412E-2</v>
      </c>
      <c r="I77" s="195">
        <v>8.9000000000000412E-2</v>
      </c>
      <c r="J77" s="196"/>
      <c r="K77" s="196">
        <v>0</v>
      </c>
      <c r="L77" s="197">
        <v>8.9000000000000412E-2</v>
      </c>
      <c r="M77" s="422"/>
      <c r="N77" s="19"/>
      <c r="O77" s="18"/>
      <c r="P77" s="147"/>
    </row>
    <row r="78" spans="1:16" x14ac:dyDescent="0.25">
      <c r="A78" s="189">
        <v>63</v>
      </c>
      <c r="B78" s="190">
        <v>15705848</v>
      </c>
      <c r="C78" s="191">
        <v>43697</v>
      </c>
      <c r="D78" s="191">
        <v>45157</v>
      </c>
      <c r="E78" s="222">
        <v>41.4</v>
      </c>
      <c r="F78" s="194">
        <v>5756</v>
      </c>
      <c r="G78" s="194">
        <v>5918</v>
      </c>
      <c r="H78" s="425">
        <v>162</v>
      </c>
      <c r="I78" s="195">
        <v>0.13932</v>
      </c>
      <c r="J78" s="196"/>
      <c r="K78" s="196">
        <v>0</v>
      </c>
      <c r="L78" s="197">
        <v>0.13932</v>
      </c>
      <c r="M78" s="422"/>
      <c r="N78" s="19"/>
      <c r="O78" s="18"/>
      <c r="P78" s="147"/>
    </row>
    <row r="79" spans="1:16" x14ac:dyDescent="0.25">
      <c r="A79" s="189">
        <v>64</v>
      </c>
      <c r="B79" s="190">
        <v>15705656</v>
      </c>
      <c r="C79" s="191">
        <v>43727</v>
      </c>
      <c r="D79" s="191">
        <v>45918</v>
      </c>
      <c r="E79" s="222">
        <v>42.2</v>
      </c>
      <c r="F79" s="194">
        <v>28271</v>
      </c>
      <c r="G79" s="194">
        <v>29185</v>
      </c>
      <c r="H79" s="425">
        <v>914</v>
      </c>
      <c r="I79" s="195">
        <v>0.78603999999999996</v>
      </c>
      <c r="J79" s="196"/>
      <c r="K79" s="196">
        <v>0</v>
      </c>
      <c r="L79" s="197">
        <v>0.78603999999999996</v>
      </c>
      <c r="M79" s="422"/>
      <c r="N79" s="19"/>
      <c r="O79" s="18"/>
      <c r="P79" s="147"/>
    </row>
    <row r="80" spans="1:16" x14ac:dyDescent="0.25">
      <c r="A80" s="189">
        <v>65</v>
      </c>
      <c r="B80" s="190">
        <v>15708142</v>
      </c>
      <c r="C80" s="191">
        <v>43712</v>
      </c>
      <c r="D80" s="191">
        <v>45172</v>
      </c>
      <c r="E80" s="222">
        <v>45.4</v>
      </c>
      <c r="F80" s="194">
        <v>23913</v>
      </c>
      <c r="G80" s="194">
        <v>24714</v>
      </c>
      <c r="H80" s="425">
        <v>801</v>
      </c>
      <c r="I80" s="195">
        <v>0.68886000000000003</v>
      </c>
      <c r="J80" s="196"/>
      <c r="K80" s="196">
        <v>0</v>
      </c>
      <c r="L80" s="197">
        <v>0.68886000000000003</v>
      </c>
      <c r="M80" s="422"/>
      <c r="N80" s="19"/>
      <c r="O80" s="18"/>
      <c r="P80" s="147"/>
    </row>
    <row r="81" spans="1:16" x14ac:dyDescent="0.25">
      <c r="A81" s="189">
        <v>66</v>
      </c>
      <c r="B81" s="190">
        <v>15708645</v>
      </c>
      <c r="C81" s="191"/>
      <c r="D81" s="191"/>
      <c r="E81" s="222">
        <v>60.2</v>
      </c>
      <c r="F81" s="194">
        <v>27020</v>
      </c>
      <c r="G81" s="194">
        <v>27440</v>
      </c>
      <c r="H81" s="425"/>
      <c r="I81" s="195"/>
      <c r="J81" s="196">
        <v>1.2700780654268715</v>
      </c>
      <c r="K81" s="196">
        <v>0</v>
      </c>
      <c r="L81" s="197">
        <v>1.2700780654268715</v>
      </c>
      <c r="M81" s="422"/>
      <c r="N81" s="19"/>
      <c r="O81" s="18"/>
      <c r="P81" s="147"/>
    </row>
    <row r="82" spans="1:16" x14ac:dyDescent="0.25">
      <c r="A82" s="189">
        <v>67</v>
      </c>
      <c r="B82" s="190">
        <v>15708109</v>
      </c>
      <c r="C82" s="191">
        <v>43711</v>
      </c>
      <c r="D82" s="191">
        <v>45171</v>
      </c>
      <c r="E82" s="222">
        <v>71.5</v>
      </c>
      <c r="F82" s="194">
        <v>31430</v>
      </c>
      <c r="G82" s="194">
        <v>32267</v>
      </c>
      <c r="H82" s="425">
        <v>837</v>
      </c>
      <c r="I82" s="195">
        <v>0.71982000000000002</v>
      </c>
      <c r="J82" s="196"/>
      <c r="K82" s="196">
        <v>0</v>
      </c>
      <c r="L82" s="197">
        <v>0.71982000000000002</v>
      </c>
      <c r="M82" s="422"/>
      <c r="N82" s="19"/>
      <c r="O82" s="18"/>
      <c r="P82" s="113"/>
    </row>
    <row r="83" spans="1:16" x14ac:dyDescent="0.25">
      <c r="A83" s="189">
        <v>68</v>
      </c>
      <c r="B83" s="288" t="s">
        <v>58</v>
      </c>
      <c r="C83" s="191">
        <v>44264</v>
      </c>
      <c r="D83" s="191">
        <v>45724</v>
      </c>
      <c r="E83" s="222">
        <v>45.7</v>
      </c>
      <c r="F83" s="194">
        <v>0</v>
      </c>
      <c r="G83" s="194">
        <v>0.60399999999999998</v>
      </c>
      <c r="H83" s="195">
        <v>0.60399999999999998</v>
      </c>
      <c r="I83" s="195">
        <v>0.60399999999999998</v>
      </c>
      <c r="J83" s="196"/>
      <c r="K83" s="196">
        <v>0</v>
      </c>
      <c r="L83" s="197">
        <v>0.60399999999999998</v>
      </c>
      <c r="M83" s="422"/>
      <c r="N83" s="19"/>
      <c r="O83" s="18"/>
      <c r="P83" s="147"/>
    </row>
    <row r="84" spans="1:16" x14ac:dyDescent="0.25">
      <c r="A84" s="189">
        <v>69</v>
      </c>
      <c r="B84" s="190">
        <v>17715788</v>
      </c>
      <c r="C84" s="191">
        <v>43734</v>
      </c>
      <c r="D84" s="191">
        <v>45194</v>
      </c>
      <c r="E84" s="222">
        <v>70.599999999999994</v>
      </c>
      <c r="F84" s="194">
        <v>42485</v>
      </c>
      <c r="G84" s="194">
        <v>42485</v>
      </c>
      <c r="H84" s="425">
        <v>0</v>
      </c>
      <c r="I84" s="195">
        <v>0</v>
      </c>
      <c r="J84" s="196">
        <v>1.4894935451683906</v>
      </c>
      <c r="K84" s="196">
        <v>0</v>
      </c>
      <c r="L84" s="197">
        <v>1.4894935451683906</v>
      </c>
      <c r="M84" s="422"/>
      <c r="N84" s="19"/>
      <c r="O84" s="18"/>
      <c r="P84" s="147"/>
    </row>
    <row r="85" spans="1:16" x14ac:dyDescent="0.25">
      <c r="A85" s="189">
        <v>70</v>
      </c>
      <c r="B85" s="190">
        <v>41183618</v>
      </c>
      <c r="C85" s="191">
        <v>43710</v>
      </c>
      <c r="D85" s="191">
        <v>45901</v>
      </c>
      <c r="E85" s="222">
        <v>46.6</v>
      </c>
      <c r="F85" s="194">
        <v>4.8780000000000001</v>
      </c>
      <c r="G85" s="194">
        <v>5.3819999999999997</v>
      </c>
      <c r="H85" s="195">
        <v>0.50399999999999956</v>
      </c>
      <c r="I85" s="195">
        <v>0.50399999999999956</v>
      </c>
      <c r="J85" s="441"/>
      <c r="K85" s="196">
        <v>0</v>
      </c>
      <c r="L85" s="197">
        <v>0.50399999999999956</v>
      </c>
      <c r="M85" s="422"/>
      <c r="N85" s="19"/>
      <c r="O85" s="18"/>
      <c r="P85" s="147"/>
    </row>
    <row r="86" spans="1:16" x14ac:dyDescent="0.25">
      <c r="A86" s="189">
        <v>71</v>
      </c>
      <c r="B86" s="190">
        <v>81501776</v>
      </c>
      <c r="C86" s="191">
        <v>43679</v>
      </c>
      <c r="D86" s="191">
        <v>45870</v>
      </c>
      <c r="E86" s="222">
        <v>42.2</v>
      </c>
      <c r="F86" s="194">
        <v>10.321</v>
      </c>
      <c r="G86" s="194">
        <v>11.065</v>
      </c>
      <c r="H86" s="195">
        <v>0.74399999999999977</v>
      </c>
      <c r="I86" s="195">
        <v>0.74399999999999977</v>
      </c>
      <c r="J86" s="196"/>
      <c r="K86" s="196">
        <v>0</v>
      </c>
      <c r="L86" s="197">
        <v>0.74399999999999977</v>
      </c>
      <c r="M86" s="422"/>
      <c r="N86" s="19"/>
      <c r="O86" s="18"/>
      <c r="P86" s="147"/>
    </row>
    <row r="87" spans="1:16" x14ac:dyDescent="0.25">
      <c r="A87" s="189">
        <v>72</v>
      </c>
      <c r="B87" s="190">
        <v>15705545</v>
      </c>
      <c r="C87" s="191"/>
      <c r="D87" s="191"/>
      <c r="E87" s="222">
        <v>41.9</v>
      </c>
      <c r="F87" s="194">
        <v>28026</v>
      </c>
      <c r="G87" s="194">
        <v>28716</v>
      </c>
      <c r="H87" s="425"/>
      <c r="I87" s="195"/>
      <c r="J87" s="196">
        <v>0.88399121165092875</v>
      </c>
      <c r="K87" s="196">
        <v>0</v>
      </c>
      <c r="L87" s="197">
        <v>0.88399121165092875</v>
      </c>
      <c r="M87" s="422"/>
      <c r="N87" s="19"/>
      <c r="O87" s="18"/>
      <c r="P87" s="147"/>
    </row>
    <row r="88" spans="1:16" x14ac:dyDescent="0.25">
      <c r="A88" s="189">
        <v>73</v>
      </c>
      <c r="B88" s="190">
        <v>19000758</v>
      </c>
      <c r="C88" s="191">
        <v>43852</v>
      </c>
      <c r="D88" s="191">
        <v>46043</v>
      </c>
      <c r="E88" s="222">
        <v>45.8</v>
      </c>
      <c r="F88" s="194">
        <v>2.6709999999999998</v>
      </c>
      <c r="G88" s="194">
        <v>2.81</v>
      </c>
      <c r="H88" s="195">
        <v>0.13900000000000023</v>
      </c>
      <c r="I88" s="195">
        <v>0.13900000000000023</v>
      </c>
      <c r="J88" s="196"/>
      <c r="K88" s="196">
        <v>0</v>
      </c>
      <c r="L88" s="197">
        <v>0.13900000000000023</v>
      </c>
      <c r="M88" s="422"/>
      <c r="N88" s="19"/>
      <c r="O88" s="18"/>
      <c r="P88" s="19"/>
    </row>
    <row r="89" spans="1:16" x14ac:dyDescent="0.25">
      <c r="A89" s="189">
        <v>74</v>
      </c>
      <c r="B89" s="190">
        <v>15708197</v>
      </c>
      <c r="C89" s="191">
        <v>43698</v>
      </c>
      <c r="D89" s="191">
        <v>45158</v>
      </c>
      <c r="E89" s="222">
        <v>60.7</v>
      </c>
      <c r="F89" s="194">
        <v>20131</v>
      </c>
      <c r="G89" s="194">
        <v>20716</v>
      </c>
      <c r="H89" s="425">
        <v>585</v>
      </c>
      <c r="I89" s="195">
        <v>0.50309999999999999</v>
      </c>
      <c r="J89" s="196"/>
      <c r="K89" s="196">
        <v>0</v>
      </c>
      <c r="L89" s="197">
        <v>0.50309999999999999</v>
      </c>
      <c r="M89" s="422"/>
      <c r="N89" s="19"/>
      <c r="O89" s="18"/>
      <c r="P89" s="147"/>
    </row>
    <row r="90" spans="1:16" x14ac:dyDescent="0.25">
      <c r="A90" s="189">
        <v>75</v>
      </c>
      <c r="B90" s="190">
        <v>15708099</v>
      </c>
      <c r="C90" s="191"/>
      <c r="D90" s="191"/>
      <c r="E90" s="222">
        <v>72.099999999999994</v>
      </c>
      <c r="F90" s="194">
        <v>39039</v>
      </c>
      <c r="G90" s="194">
        <v>40069</v>
      </c>
      <c r="H90" s="425"/>
      <c r="I90" s="195"/>
      <c r="J90" s="196">
        <v>1.5211400085926483</v>
      </c>
      <c r="K90" s="196">
        <v>0</v>
      </c>
      <c r="L90" s="197">
        <v>1.5211400085926483</v>
      </c>
      <c r="M90" s="422"/>
      <c r="N90" s="19"/>
      <c r="O90" s="18"/>
      <c r="P90" s="147"/>
    </row>
    <row r="91" spans="1:16" x14ac:dyDescent="0.25">
      <c r="A91" s="189">
        <v>76</v>
      </c>
      <c r="B91" s="190">
        <v>15708563</v>
      </c>
      <c r="C91" s="191"/>
      <c r="D91" s="191"/>
      <c r="E91" s="222">
        <v>45.9</v>
      </c>
      <c r="F91" s="194">
        <v>40125</v>
      </c>
      <c r="G91" s="194">
        <v>41193</v>
      </c>
      <c r="H91" s="425"/>
      <c r="I91" s="195"/>
      <c r="J91" s="196">
        <v>0.96838178078228232</v>
      </c>
      <c r="K91" s="196">
        <v>0</v>
      </c>
      <c r="L91" s="197">
        <v>0.96838178078228232</v>
      </c>
      <c r="M91" s="422"/>
      <c r="N91" s="19"/>
      <c r="O91" s="18"/>
      <c r="P91" s="147"/>
    </row>
    <row r="92" spans="1:16" x14ac:dyDescent="0.25">
      <c r="A92" s="189">
        <v>77</v>
      </c>
      <c r="B92" s="288" t="s">
        <v>51</v>
      </c>
      <c r="C92" s="191">
        <v>44161</v>
      </c>
      <c r="D92" s="191">
        <v>46352</v>
      </c>
      <c r="E92" s="222">
        <v>71</v>
      </c>
      <c r="F92" s="194">
        <v>9.2880000000000003</v>
      </c>
      <c r="G92" s="194">
        <v>10.129</v>
      </c>
      <c r="H92" s="195">
        <v>0.8409999999999993</v>
      </c>
      <c r="I92" s="195">
        <v>0.8409999999999993</v>
      </c>
      <c r="J92" s="196"/>
      <c r="K92" s="196">
        <v>0</v>
      </c>
      <c r="L92" s="197">
        <v>0.8409999999999993</v>
      </c>
      <c r="M92" s="422"/>
      <c r="N92" s="19"/>
      <c r="O92" s="18"/>
      <c r="P92" s="147"/>
    </row>
    <row r="93" spans="1:16" x14ac:dyDescent="0.25">
      <c r="A93" s="189">
        <v>78</v>
      </c>
      <c r="B93" s="190">
        <v>15708441</v>
      </c>
      <c r="C93" s="191">
        <v>43712</v>
      </c>
      <c r="D93" s="191">
        <v>45172</v>
      </c>
      <c r="E93" s="222">
        <v>47.6</v>
      </c>
      <c r="F93" s="194">
        <v>16407</v>
      </c>
      <c r="G93" s="194">
        <v>17473</v>
      </c>
      <c r="H93" s="425">
        <v>1066</v>
      </c>
      <c r="I93" s="195">
        <v>0.91676000000000002</v>
      </c>
      <c r="J93" s="196"/>
      <c r="K93" s="196">
        <v>0</v>
      </c>
      <c r="L93" s="197">
        <v>0.91676000000000002</v>
      </c>
      <c r="M93" s="422"/>
      <c r="N93" s="19"/>
      <c r="O93" s="18"/>
      <c r="P93" s="147"/>
    </row>
    <row r="94" spans="1:16" x14ac:dyDescent="0.25">
      <c r="A94" s="189">
        <v>79</v>
      </c>
      <c r="B94" s="190">
        <v>415315</v>
      </c>
      <c r="C94" s="191">
        <v>43719</v>
      </c>
      <c r="D94" s="191">
        <v>45910</v>
      </c>
      <c r="E94" s="222">
        <v>42.3</v>
      </c>
      <c r="F94" s="194">
        <v>2.839</v>
      </c>
      <c r="G94" s="194">
        <v>3.0030000000000001</v>
      </c>
      <c r="H94" s="195">
        <v>0.16400000000000015</v>
      </c>
      <c r="I94" s="195">
        <v>0.16400000000000015</v>
      </c>
      <c r="J94" s="196"/>
      <c r="K94" s="196">
        <v>0</v>
      </c>
      <c r="L94" s="197">
        <v>0.16400000000000015</v>
      </c>
      <c r="M94" s="422"/>
      <c r="N94" s="19"/>
      <c r="O94" s="18"/>
      <c r="P94" s="147"/>
    </row>
    <row r="95" spans="1:16" x14ac:dyDescent="0.25">
      <c r="A95" s="189">
        <v>80</v>
      </c>
      <c r="B95" s="190">
        <v>15708455</v>
      </c>
      <c r="C95" s="191">
        <v>43726</v>
      </c>
      <c r="D95" s="191">
        <v>45186</v>
      </c>
      <c r="E95" s="222">
        <v>41.9</v>
      </c>
      <c r="F95" s="194">
        <v>12984</v>
      </c>
      <c r="G95" s="194">
        <v>13295</v>
      </c>
      <c r="H95" s="425">
        <v>311</v>
      </c>
      <c r="I95" s="195">
        <v>0.26745999999999998</v>
      </c>
      <c r="J95" s="196"/>
      <c r="K95" s="196">
        <v>0</v>
      </c>
      <c r="L95" s="197">
        <v>0.26745999999999998</v>
      </c>
      <c r="M95" s="422"/>
      <c r="N95" s="19"/>
      <c r="O95" s="18"/>
      <c r="P95" s="147"/>
    </row>
    <row r="96" spans="1:16" x14ac:dyDescent="0.25">
      <c r="A96" s="189">
        <v>81</v>
      </c>
      <c r="B96" s="190">
        <v>91504480</v>
      </c>
      <c r="C96" s="191">
        <v>43689</v>
      </c>
      <c r="D96" s="191">
        <v>45149</v>
      </c>
      <c r="E96" s="222">
        <v>45.7</v>
      </c>
      <c r="F96" s="194">
        <v>11.677</v>
      </c>
      <c r="G96" s="194">
        <v>12.506</v>
      </c>
      <c r="H96" s="195">
        <v>0.82900000000000063</v>
      </c>
      <c r="I96" s="195">
        <v>0.82900000000000063</v>
      </c>
      <c r="J96" s="196"/>
      <c r="K96" s="196">
        <v>0</v>
      </c>
      <c r="L96" s="197">
        <v>0.82900000000000063</v>
      </c>
      <c r="M96" s="422"/>
      <c r="N96" s="19"/>
      <c r="O96" s="18"/>
      <c r="P96" s="147"/>
    </row>
    <row r="97" spans="1:16" x14ac:dyDescent="0.25">
      <c r="A97" s="189">
        <v>82</v>
      </c>
      <c r="B97" s="190">
        <v>15708727</v>
      </c>
      <c r="C97" s="191">
        <v>43689</v>
      </c>
      <c r="D97" s="191">
        <v>45149</v>
      </c>
      <c r="E97" s="222">
        <v>60.7</v>
      </c>
      <c r="F97" s="194">
        <v>43918</v>
      </c>
      <c r="G97" s="194">
        <v>45092</v>
      </c>
      <c r="H97" s="425">
        <v>1174</v>
      </c>
      <c r="I97" s="195">
        <v>1.0096399999999999</v>
      </c>
      <c r="J97" s="196"/>
      <c r="K97" s="196">
        <v>0</v>
      </c>
      <c r="L97" s="197">
        <v>1.0096399999999999</v>
      </c>
      <c r="M97" s="422"/>
      <c r="N97" s="19"/>
      <c r="O97" s="18"/>
      <c r="P97" s="147"/>
    </row>
    <row r="98" spans="1:16" x14ac:dyDescent="0.25">
      <c r="A98" s="189">
        <v>83</v>
      </c>
      <c r="B98" s="190">
        <v>15705611</v>
      </c>
      <c r="C98" s="191">
        <v>43689</v>
      </c>
      <c r="D98" s="191">
        <v>45149</v>
      </c>
      <c r="E98" s="222">
        <v>71.900000000000006</v>
      </c>
      <c r="F98" s="194">
        <v>20049</v>
      </c>
      <c r="G98" s="194">
        <v>20624</v>
      </c>
      <c r="H98" s="425">
        <v>575</v>
      </c>
      <c r="I98" s="195">
        <v>0.4945</v>
      </c>
      <c r="J98" s="196"/>
      <c r="K98" s="196">
        <v>0</v>
      </c>
      <c r="L98" s="197">
        <v>0.4945</v>
      </c>
      <c r="M98" s="422"/>
      <c r="N98" s="19"/>
      <c r="O98" s="18"/>
      <c r="P98" s="147"/>
    </row>
    <row r="99" spans="1:16" x14ac:dyDescent="0.25">
      <c r="A99" s="189">
        <v>84</v>
      </c>
      <c r="B99" s="190">
        <v>15708134</v>
      </c>
      <c r="C99" s="191"/>
      <c r="D99" s="191"/>
      <c r="E99" s="222">
        <v>45.6</v>
      </c>
      <c r="F99" s="194">
        <v>33840</v>
      </c>
      <c r="G99" s="194">
        <v>34911</v>
      </c>
      <c r="H99" s="425"/>
      <c r="I99" s="195"/>
      <c r="J99" s="196">
        <v>0.96205248809743094</v>
      </c>
      <c r="K99" s="196">
        <v>0</v>
      </c>
      <c r="L99" s="197">
        <v>0.96205248809743094</v>
      </c>
      <c r="M99" s="422"/>
      <c r="N99" s="19"/>
      <c r="O99" s="18"/>
      <c r="P99" s="147"/>
    </row>
    <row r="100" spans="1:16" x14ac:dyDescent="0.25">
      <c r="A100" s="189">
        <v>85</v>
      </c>
      <c r="B100" s="190">
        <v>15705763</v>
      </c>
      <c r="C100" s="191">
        <v>43691</v>
      </c>
      <c r="D100" s="191">
        <v>45151</v>
      </c>
      <c r="E100" s="222">
        <v>70.7</v>
      </c>
      <c r="F100" s="194">
        <v>38295</v>
      </c>
      <c r="G100" s="194">
        <v>39679</v>
      </c>
      <c r="H100" s="425">
        <v>1384</v>
      </c>
      <c r="I100" s="195">
        <v>1.19024</v>
      </c>
      <c r="J100" s="196"/>
      <c r="K100" s="196">
        <v>0</v>
      </c>
      <c r="L100" s="197">
        <v>1.19024</v>
      </c>
      <c r="M100" s="422"/>
      <c r="N100" s="19"/>
      <c r="O100" s="18"/>
      <c r="P100" s="147"/>
    </row>
    <row r="101" spans="1:16" x14ac:dyDescent="0.25">
      <c r="A101" s="189">
        <v>86</v>
      </c>
      <c r="B101" s="190">
        <v>15708293</v>
      </c>
      <c r="C101" s="191">
        <v>43746</v>
      </c>
      <c r="D101" s="191">
        <v>45206</v>
      </c>
      <c r="E101" s="222">
        <v>47.5</v>
      </c>
      <c r="F101" s="194">
        <v>32730</v>
      </c>
      <c r="G101" s="194">
        <v>33717</v>
      </c>
      <c r="H101" s="425">
        <v>987</v>
      </c>
      <c r="I101" s="195">
        <v>0.84882000000000002</v>
      </c>
      <c r="J101" s="196"/>
      <c r="K101" s="196">
        <v>0</v>
      </c>
      <c r="L101" s="197">
        <v>0.84882000000000002</v>
      </c>
      <c r="M101" s="422"/>
      <c r="N101" s="19"/>
      <c r="O101" s="18"/>
      <c r="P101" s="147"/>
    </row>
    <row r="102" spans="1:16" x14ac:dyDescent="0.25">
      <c r="A102" s="189">
        <v>87</v>
      </c>
      <c r="B102" s="190">
        <v>15708499</v>
      </c>
      <c r="C102" s="191"/>
      <c r="D102" s="191"/>
      <c r="E102" s="222">
        <v>42</v>
      </c>
      <c r="F102" s="194">
        <v>22681</v>
      </c>
      <c r="G102" s="194">
        <v>22681</v>
      </c>
      <c r="H102" s="425"/>
      <c r="I102" s="195"/>
      <c r="J102" s="196">
        <v>0.88610097587921277</v>
      </c>
      <c r="K102" s="196">
        <v>0</v>
      </c>
      <c r="L102" s="197">
        <v>0.88610097587921277</v>
      </c>
      <c r="M102" s="422"/>
      <c r="N102" s="19"/>
      <c r="O102" s="18"/>
      <c r="P102" s="147"/>
    </row>
    <row r="103" spans="1:16" x14ac:dyDescent="0.25">
      <c r="A103" s="189">
        <v>88</v>
      </c>
      <c r="B103" s="430">
        <v>15708190</v>
      </c>
      <c r="C103" s="191"/>
      <c r="D103" s="191"/>
      <c r="E103" s="222">
        <v>41.1</v>
      </c>
      <c r="F103" s="194">
        <v>12561</v>
      </c>
      <c r="G103" s="194">
        <v>12567</v>
      </c>
      <c r="H103" s="425"/>
      <c r="I103" s="195"/>
      <c r="J103" s="196">
        <v>0.86711309782465817</v>
      </c>
      <c r="K103" s="196">
        <v>0</v>
      </c>
      <c r="L103" s="197">
        <v>0.86711309782465817</v>
      </c>
      <c r="M103" s="422"/>
      <c r="N103" s="19"/>
      <c r="O103" s="18"/>
      <c r="P103" s="147"/>
    </row>
    <row r="104" spans="1:16" ht="18.75" x14ac:dyDescent="0.3">
      <c r="A104" s="189">
        <v>89</v>
      </c>
      <c r="B104" s="424">
        <v>15708095</v>
      </c>
      <c r="C104" s="191">
        <v>43714</v>
      </c>
      <c r="D104" s="191">
        <v>45174</v>
      </c>
      <c r="E104" s="222">
        <v>45.5</v>
      </c>
      <c r="F104" s="194">
        <v>39402</v>
      </c>
      <c r="G104" s="194">
        <v>40406</v>
      </c>
      <c r="H104" s="425">
        <v>1004</v>
      </c>
      <c r="I104" s="195">
        <v>0.86343999999999999</v>
      </c>
      <c r="J104" s="196"/>
      <c r="K104" s="196">
        <v>0</v>
      </c>
      <c r="L104" s="197">
        <v>0.86343999999999999</v>
      </c>
      <c r="M104" s="422"/>
      <c r="N104" s="19"/>
      <c r="O104" s="18"/>
      <c r="P104" s="429"/>
    </row>
    <row r="105" spans="1:16" x14ac:dyDescent="0.25">
      <c r="A105" s="189">
        <v>90</v>
      </c>
      <c r="B105" s="424">
        <v>15708008</v>
      </c>
      <c r="C105" s="191">
        <v>43699</v>
      </c>
      <c r="D105" s="191">
        <v>45159</v>
      </c>
      <c r="E105" s="222">
        <v>61</v>
      </c>
      <c r="F105" s="194">
        <v>47769</v>
      </c>
      <c r="G105" s="444" t="s">
        <v>204</v>
      </c>
      <c r="H105" s="425"/>
      <c r="I105" s="195"/>
      <c r="J105" s="196">
        <v>0.92638475068171355</v>
      </c>
      <c r="K105" s="196">
        <v>0</v>
      </c>
      <c r="L105" s="197">
        <v>0.92638475068171355</v>
      </c>
      <c r="M105" s="422"/>
      <c r="N105" s="19"/>
      <c r="O105" s="18"/>
      <c r="P105" s="161"/>
    </row>
    <row r="106" spans="1:16" x14ac:dyDescent="0.25">
      <c r="A106" s="189">
        <v>91</v>
      </c>
      <c r="B106" s="424">
        <v>15708063</v>
      </c>
      <c r="C106" s="191">
        <v>43685</v>
      </c>
      <c r="D106" s="191">
        <v>45145</v>
      </c>
      <c r="E106" s="222">
        <v>71.8</v>
      </c>
      <c r="F106" s="194">
        <v>32894</v>
      </c>
      <c r="G106" s="194">
        <v>33772</v>
      </c>
      <c r="H106" s="425">
        <v>878</v>
      </c>
      <c r="I106" s="195">
        <v>0.75507999999999997</v>
      </c>
      <c r="J106" s="196"/>
      <c r="K106" s="196">
        <v>0</v>
      </c>
      <c r="L106" s="197">
        <v>0.75507999999999997</v>
      </c>
      <c r="M106" s="422"/>
      <c r="N106" s="19"/>
      <c r="O106" s="18"/>
      <c r="P106" s="147"/>
    </row>
    <row r="107" spans="1:16" x14ac:dyDescent="0.25">
      <c r="A107" s="189">
        <v>92</v>
      </c>
      <c r="B107" s="424">
        <v>15708016</v>
      </c>
      <c r="C107" s="191"/>
      <c r="D107" s="191"/>
      <c r="E107" s="222">
        <v>45.4</v>
      </c>
      <c r="F107" s="194">
        <v>25372</v>
      </c>
      <c r="G107" s="194">
        <v>25372</v>
      </c>
      <c r="H107" s="425"/>
      <c r="I107" s="195"/>
      <c r="J107" s="196">
        <v>0.95783295964086324</v>
      </c>
      <c r="K107" s="196">
        <v>0</v>
      </c>
      <c r="L107" s="197">
        <v>0.95783295964086324</v>
      </c>
      <c r="M107" s="422"/>
      <c r="N107" s="19"/>
      <c r="O107" s="18"/>
      <c r="P107" s="147"/>
    </row>
    <row r="108" spans="1:16" x14ac:dyDescent="0.25">
      <c r="A108" s="189">
        <v>93</v>
      </c>
      <c r="B108" s="424">
        <v>18008991</v>
      </c>
      <c r="C108" s="191">
        <v>43530</v>
      </c>
      <c r="D108" s="191">
        <v>45721</v>
      </c>
      <c r="E108" s="222">
        <v>70.599999999999994</v>
      </c>
      <c r="F108" s="194">
        <v>1.8879999999999999</v>
      </c>
      <c r="G108" s="194">
        <v>2.2509999999999999</v>
      </c>
      <c r="H108" s="195">
        <v>0.36299999999999999</v>
      </c>
      <c r="I108" s="195">
        <v>0.36299999999999999</v>
      </c>
      <c r="J108" s="196"/>
      <c r="K108" s="196">
        <v>0</v>
      </c>
      <c r="L108" s="197">
        <v>0.36299999999999999</v>
      </c>
      <c r="M108" s="422"/>
      <c r="N108" s="19"/>
      <c r="O108" s="18"/>
      <c r="P108" s="147"/>
    </row>
    <row r="109" spans="1:16" x14ac:dyDescent="0.25">
      <c r="A109" s="189">
        <v>94</v>
      </c>
      <c r="B109" s="424">
        <v>15705706</v>
      </c>
      <c r="C109" s="191"/>
      <c r="D109" s="191"/>
      <c r="E109" s="222">
        <v>47.4</v>
      </c>
      <c r="F109" s="194">
        <v>28.887</v>
      </c>
      <c r="G109" s="194">
        <v>30.009</v>
      </c>
      <c r="H109" s="425"/>
      <c r="I109" s="195"/>
      <c r="J109" s="196">
        <v>1.00002824420654</v>
      </c>
      <c r="K109" s="196">
        <v>0</v>
      </c>
      <c r="L109" s="197">
        <v>1.00002824420654</v>
      </c>
      <c r="M109" s="422"/>
      <c r="N109" s="19"/>
      <c r="O109" s="18"/>
      <c r="P109" s="147"/>
    </row>
    <row r="110" spans="1:16" x14ac:dyDescent="0.25">
      <c r="A110" s="189">
        <v>95</v>
      </c>
      <c r="B110" s="424">
        <v>15708352</v>
      </c>
      <c r="C110" s="191">
        <v>43727</v>
      </c>
      <c r="D110" s="191">
        <v>45187</v>
      </c>
      <c r="E110" s="222">
        <v>42</v>
      </c>
      <c r="F110" s="194">
        <v>3904</v>
      </c>
      <c r="G110" s="194">
        <v>4600</v>
      </c>
      <c r="H110" s="425">
        <v>696</v>
      </c>
      <c r="I110" s="195">
        <v>0.59855999999999998</v>
      </c>
      <c r="J110" s="196"/>
      <c r="K110" s="196">
        <v>0</v>
      </c>
      <c r="L110" s="197">
        <v>0.59855999999999998</v>
      </c>
      <c r="M110" s="422"/>
      <c r="N110" s="19"/>
      <c r="O110" s="18"/>
      <c r="P110" s="147"/>
    </row>
    <row r="111" spans="1:16" x14ac:dyDescent="0.25">
      <c r="A111" s="189">
        <v>96</v>
      </c>
      <c r="B111" s="424">
        <v>15708616</v>
      </c>
      <c r="C111" s="191">
        <v>43697</v>
      </c>
      <c r="D111" s="191">
        <v>45157</v>
      </c>
      <c r="E111" s="222">
        <v>41.6</v>
      </c>
      <c r="F111" s="194">
        <v>39445</v>
      </c>
      <c r="G111" s="194">
        <v>40624</v>
      </c>
      <c r="H111" s="425">
        <v>1179</v>
      </c>
      <c r="I111" s="195">
        <v>1.0139400000000001</v>
      </c>
      <c r="J111" s="196"/>
      <c r="K111" s="196">
        <v>0</v>
      </c>
      <c r="L111" s="197">
        <v>1.0139400000000001</v>
      </c>
      <c r="M111" s="422"/>
      <c r="N111" s="19"/>
      <c r="O111" s="18"/>
      <c r="P111" s="147"/>
    </row>
    <row r="112" spans="1:16" ht="14.25" customHeight="1" x14ac:dyDescent="0.25">
      <c r="A112" s="189">
        <v>97</v>
      </c>
      <c r="B112" s="430">
        <v>15705517</v>
      </c>
      <c r="C112" s="191">
        <v>43691</v>
      </c>
      <c r="D112" s="191">
        <v>45151</v>
      </c>
      <c r="E112" s="222">
        <v>45.3</v>
      </c>
      <c r="F112" s="194">
        <v>17824</v>
      </c>
      <c r="G112" s="194">
        <v>18259</v>
      </c>
      <c r="H112" s="425">
        <v>435</v>
      </c>
      <c r="I112" s="195">
        <v>0.37409999999999999</v>
      </c>
      <c r="J112" s="196"/>
      <c r="K112" s="196">
        <v>0</v>
      </c>
      <c r="L112" s="197">
        <v>0.37409999999999999</v>
      </c>
      <c r="M112" s="422"/>
      <c r="O112" s="445"/>
      <c r="P112" s="147"/>
    </row>
    <row r="113" spans="1:16" x14ac:dyDescent="0.25">
      <c r="A113" s="189">
        <v>98</v>
      </c>
      <c r="B113" s="430">
        <v>15708462</v>
      </c>
      <c r="C113" s="191">
        <v>43707</v>
      </c>
      <c r="D113" s="191">
        <v>45168</v>
      </c>
      <c r="E113" s="222">
        <v>60.1</v>
      </c>
      <c r="F113" s="194">
        <v>17094</v>
      </c>
      <c r="G113" s="194">
        <v>17146</v>
      </c>
      <c r="H113" s="425">
        <v>52</v>
      </c>
      <c r="I113" s="195">
        <v>4.4719999999999996E-2</v>
      </c>
      <c r="J113" s="196"/>
      <c r="K113" s="196">
        <v>0</v>
      </c>
      <c r="L113" s="197">
        <v>4.4719999999999996E-2</v>
      </c>
      <c r="M113" s="422"/>
      <c r="N113" s="19"/>
      <c r="O113" s="18"/>
      <c r="P113" s="147"/>
    </row>
    <row r="114" spans="1:16" x14ac:dyDescent="0.25">
      <c r="A114" s="189">
        <v>99</v>
      </c>
      <c r="B114" s="430">
        <v>15705826</v>
      </c>
      <c r="C114" s="191">
        <v>43685</v>
      </c>
      <c r="D114" s="191">
        <v>45145</v>
      </c>
      <c r="E114" s="222">
        <v>71.2</v>
      </c>
      <c r="F114" s="194">
        <v>14537</v>
      </c>
      <c r="G114" s="194">
        <v>14907</v>
      </c>
      <c r="H114" s="425">
        <v>370</v>
      </c>
      <c r="I114" s="195">
        <v>0.31819999999999998</v>
      </c>
      <c r="J114" s="196"/>
      <c r="K114" s="196">
        <v>0</v>
      </c>
      <c r="L114" s="197">
        <v>0.31819999999999998</v>
      </c>
      <c r="M114" s="422"/>
      <c r="N114" s="19"/>
      <c r="O114" s="18"/>
      <c r="P114" s="147"/>
    </row>
    <row r="115" spans="1:16" x14ac:dyDescent="0.25">
      <c r="A115" s="189">
        <v>100</v>
      </c>
      <c r="B115" s="430">
        <v>15708503</v>
      </c>
      <c r="C115" s="191">
        <v>43707</v>
      </c>
      <c r="D115" s="191">
        <v>45167</v>
      </c>
      <c r="E115" s="222">
        <v>45.7</v>
      </c>
      <c r="F115" s="194">
        <v>4150</v>
      </c>
      <c r="G115" s="194">
        <v>4160</v>
      </c>
      <c r="H115" s="425">
        <v>10</v>
      </c>
      <c r="I115" s="195">
        <v>8.6E-3</v>
      </c>
      <c r="J115" s="196"/>
      <c r="K115" s="196">
        <v>0</v>
      </c>
      <c r="L115" s="197">
        <v>8.6E-3</v>
      </c>
      <c r="M115" s="422"/>
      <c r="O115" s="19"/>
      <c r="P115" s="147"/>
    </row>
    <row r="116" spans="1:16" x14ac:dyDescent="0.25">
      <c r="A116" s="189">
        <v>101</v>
      </c>
      <c r="B116" s="430">
        <v>15708066</v>
      </c>
      <c r="C116" s="191">
        <v>43685</v>
      </c>
      <c r="D116" s="191">
        <v>45145</v>
      </c>
      <c r="E116" s="222">
        <v>70.5</v>
      </c>
      <c r="F116" s="194">
        <v>41658</v>
      </c>
      <c r="G116" s="194">
        <v>43595</v>
      </c>
      <c r="H116" s="425">
        <v>1937</v>
      </c>
      <c r="I116" s="195">
        <v>1.6658199999999999</v>
      </c>
      <c r="J116" s="196"/>
      <c r="K116" s="196">
        <v>0</v>
      </c>
      <c r="L116" s="197">
        <v>1.6658199999999999</v>
      </c>
      <c r="M116" s="422"/>
      <c r="N116" s="19"/>
      <c r="O116" s="18"/>
      <c r="P116" s="147"/>
    </row>
    <row r="117" spans="1:16" x14ac:dyDescent="0.25">
      <c r="A117" s="189">
        <v>102</v>
      </c>
      <c r="B117" s="424">
        <v>15708622</v>
      </c>
      <c r="C117" s="191"/>
      <c r="D117" s="191"/>
      <c r="E117" s="222">
        <v>47.6</v>
      </c>
      <c r="F117" s="194">
        <v>21530</v>
      </c>
      <c r="G117" s="194">
        <v>22177</v>
      </c>
      <c r="H117" s="425"/>
      <c r="I117" s="195"/>
      <c r="J117" s="196">
        <v>1.0042477726631076</v>
      </c>
      <c r="K117" s="196">
        <v>0</v>
      </c>
      <c r="L117" s="197">
        <v>1.0042477726631076</v>
      </c>
      <c r="M117" s="422"/>
      <c r="N117" s="19"/>
      <c r="O117" s="18"/>
      <c r="P117" s="147"/>
    </row>
    <row r="118" spans="1:16" x14ac:dyDescent="0.25">
      <c r="A118" s="189">
        <v>103</v>
      </c>
      <c r="B118" s="424">
        <v>16721764</v>
      </c>
      <c r="C118" s="191">
        <v>43697</v>
      </c>
      <c r="D118" s="191">
        <v>45157</v>
      </c>
      <c r="E118" s="222">
        <v>41.8</v>
      </c>
      <c r="F118" s="194">
        <v>7231</v>
      </c>
      <c r="G118" s="194">
        <v>7793</v>
      </c>
      <c r="H118" s="425">
        <v>562</v>
      </c>
      <c r="I118" s="195">
        <v>0.48331999999999997</v>
      </c>
      <c r="J118" s="196"/>
      <c r="K118" s="196">
        <v>0</v>
      </c>
      <c r="L118" s="197">
        <v>0.48331999999999997</v>
      </c>
      <c r="M118" s="422"/>
      <c r="N118" s="19"/>
      <c r="O118" s="18"/>
      <c r="P118" s="147"/>
    </row>
    <row r="119" spans="1:16" x14ac:dyDescent="0.25">
      <c r="A119" s="189">
        <v>104</v>
      </c>
      <c r="B119" s="288" t="s">
        <v>56</v>
      </c>
      <c r="C119" s="191"/>
      <c r="D119" s="191"/>
      <c r="E119" s="222">
        <v>41.4</v>
      </c>
      <c r="F119" s="194">
        <v>9.7799999999999994</v>
      </c>
      <c r="G119" s="194">
        <v>10.541</v>
      </c>
      <c r="H119" s="195">
        <v>0.76100000000000101</v>
      </c>
      <c r="I119" s="195">
        <v>0.76100000000000101</v>
      </c>
      <c r="J119" s="196"/>
      <c r="K119" s="196">
        <v>0</v>
      </c>
      <c r="L119" s="197">
        <v>0.76100000000000101</v>
      </c>
      <c r="M119" s="422"/>
      <c r="N119" s="19"/>
      <c r="O119" s="18"/>
      <c r="P119" s="147"/>
    </row>
    <row r="120" spans="1:16" x14ac:dyDescent="0.25">
      <c r="A120" s="189">
        <v>105</v>
      </c>
      <c r="B120" s="424">
        <v>15708121</v>
      </c>
      <c r="C120" s="191">
        <v>43733</v>
      </c>
      <c r="D120" s="191">
        <v>45193</v>
      </c>
      <c r="E120" s="222">
        <v>45.4</v>
      </c>
      <c r="F120" s="194">
        <v>29533</v>
      </c>
      <c r="G120" s="194">
        <v>30629</v>
      </c>
      <c r="H120" s="425">
        <v>1096</v>
      </c>
      <c r="I120" s="195">
        <v>0.94255999999999995</v>
      </c>
      <c r="J120" s="196"/>
      <c r="K120" s="196">
        <v>0</v>
      </c>
      <c r="L120" s="197">
        <v>0.94255999999999995</v>
      </c>
      <c r="M120" s="422"/>
      <c r="N120" s="19"/>
      <c r="O120" s="18"/>
      <c r="P120" s="147"/>
    </row>
    <row r="121" spans="1:16" x14ac:dyDescent="0.25">
      <c r="A121" s="189">
        <v>106</v>
      </c>
      <c r="B121" s="424">
        <v>15708043</v>
      </c>
      <c r="C121" s="191">
        <v>43697</v>
      </c>
      <c r="D121" s="191">
        <v>45157</v>
      </c>
      <c r="E121" s="222">
        <v>60.2</v>
      </c>
      <c r="F121" s="194">
        <v>48434</v>
      </c>
      <c r="G121" s="194">
        <v>49803</v>
      </c>
      <c r="H121" s="425">
        <v>1369</v>
      </c>
      <c r="I121" s="195">
        <v>1.1773400000000001</v>
      </c>
      <c r="J121" s="196"/>
      <c r="K121" s="196">
        <v>0</v>
      </c>
      <c r="L121" s="197">
        <v>1.1773400000000001</v>
      </c>
      <c r="M121" s="422"/>
      <c r="N121" s="19"/>
      <c r="O121" s="18"/>
      <c r="P121" s="147"/>
    </row>
    <row r="122" spans="1:16" x14ac:dyDescent="0.25">
      <c r="A122" s="189">
        <v>107</v>
      </c>
      <c r="B122" s="424">
        <v>15708227</v>
      </c>
      <c r="C122" s="191">
        <v>43684</v>
      </c>
      <c r="D122" s="191">
        <v>45144</v>
      </c>
      <c r="E122" s="222">
        <v>71.3</v>
      </c>
      <c r="F122" s="194">
        <v>28908</v>
      </c>
      <c r="G122" s="194">
        <v>29833</v>
      </c>
      <c r="H122" s="425">
        <v>925</v>
      </c>
      <c r="I122" s="195">
        <v>0.79549999999999998</v>
      </c>
      <c r="J122" s="196"/>
      <c r="K122" s="196">
        <v>0</v>
      </c>
      <c r="L122" s="197">
        <v>0.79549999999999998</v>
      </c>
      <c r="M122" s="422"/>
      <c r="N122" s="19"/>
      <c r="O122" s="18"/>
      <c r="P122" s="147"/>
    </row>
    <row r="123" spans="1:16" x14ac:dyDescent="0.25">
      <c r="A123" s="189">
        <v>108</v>
      </c>
      <c r="B123" s="424">
        <v>15708438</v>
      </c>
      <c r="C123" s="191">
        <v>43707</v>
      </c>
      <c r="D123" s="191">
        <v>45167</v>
      </c>
      <c r="E123" s="222">
        <v>46</v>
      </c>
      <c r="F123" s="194">
        <v>32571</v>
      </c>
      <c r="G123" s="194">
        <v>33596</v>
      </c>
      <c r="H123" s="425">
        <v>1025</v>
      </c>
      <c r="I123" s="195">
        <v>0.88149999999999995</v>
      </c>
      <c r="J123" s="441"/>
      <c r="K123" s="196">
        <v>0</v>
      </c>
      <c r="L123" s="197">
        <v>0.88149999999999995</v>
      </c>
      <c r="M123" s="422"/>
      <c r="N123" s="19"/>
      <c r="O123" s="3"/>
      <c r="P123" s="147"/>
    </row>
    <row r="124" spans="1:16" x14ac:dyDescent="0.25">
      <c r="A124" s="189">
        <v>109</v>
      </c>
      <c r="B124" s="424">
        <v>18004224</v>
      </c>
      <c r="C124" s="191">
        <v>43689</v>
      </c>
      <c r="D124" s="191">
        <v>45880</v>
      </c>
      <c r="E124" s="222">
        <v>70.400000000000006</v>
      </c>
      <c r="F124" s="194">
        <v>6.25</v>
      </c>
      <c r="G124" s="194">
        <v>6.8630000000000004</v>
      </c>
      <c r="H124" s="195">
        <v>0.61300000000000043</v>
      </c>
      <c r="I124" s="195">
        <v>0.61300000000000043</v>
      </c>
      <c r="J124" s="441"/>
      <c r="K124" s="196">
        <v>0</v>
      </c>
      <c r="L124" s="197">
        <v>0.61300000000000043</v>
      </c>
      <c r="M124" s="422"/>
      <c r="N124" s="431"/>
      <c r="O124" s="3"/>
      <c r="P124" s="147"/>
    </row>
    <row r="125" spans="1:16" x14ac:dyDescent="0.25">
      <c r="A125" s="189">
        <v>110</v>
      </c>
      <c r="B125" s="424">
        <v>15708248</v>
      </c>
      <c r="C125" s="191">
        <v>43719</v>
      </c>
      <c r="D125" s="191">
        <v>45179</v>
      </c>
      <c r="E125" s="222">
        <v>47.7</v>
      </c>
      <c r="F125" s="194">
        <v>15742</v>
      </c>
      <c r="G125" s="194">
        <v>16459</v>
      </c>
      <c r="H125" s="425">
        <v>717</v>
      </c>
      <c r="I125" s="195">
        <v>0.61661999999999995</v>
      </c>
      <c r="J125" s="196"/>
      <c r="K125" s="196">
        <v>0</v>
      </c>
      <c r="L125" s="197">
        <v>0.61661999999999995</v>
      </c>
      <c r="M125" s="422"/>
      <c r="N125" s="19"/>
      <c r="O125" s="18"/>
      <c r="P125" s="147"/>
    </row>
    <row r="126" spans="1:16" x14ac:dyDescent="0.25">
      <c r="A126" s="189">
        <v>111</v>
      </c>
      <c r="B126" s="424">
        <v>15708011</v>
      </c>
      <c r="C126" s="191">
        <v>44538</v>
      </c>
      <c r="D126" s="191">
        <v>45998</v>
      </c>
      <c r="E126" s="222">
        <v>41.6</v>
      </c>
      <c r="F126" s="194">
        <v>21329</v>
      </c>
      <c r="G126" s="194">
        <v>21724</v>
      </c>
      <c r="H126" s="425">
        <v>395</v>
      </c>
      <c r="I126" s="195">
        <v>0.3397</v>
      </c>
      <c r="J126" s="196"/>
      <c r="K126" s="196">
        <v>0</v>
      </c>
      <c r="L126" s="197">
        <v>0.3397</v>
      </c>
      <c r="M126" s="422"/>
      <c r="N126" s="19"/>
      <c r="O126" s="18"/>
      <c r="P126" s="147"/>
    </row>
    <row r="127" spans="1:16" x14ac:dyDescent="0.25">
      <c r="A127" s="189">
        <v>112</v>
      </c>
      <c r="B127" s="424">
        <v>15708208</v>
      </c>
      <c r="C127" s="191">
        <v>43691</v>
      </c>
      <c r="D127" s="191">
        <v>45151</v>
      </c>
      <c r="E127" s="222">
        <v>41.7</v>
      </c>
      <c r="F127" s="194">
        <v>23422</v>
      </c>
      <c r="G127" s="194">
        <v>23814</v>
      </c>
      <c r="H127" s="425">
        <v>392</v>
      </c>
      <c r="I127" s="195">
        <v>0.33711999999999998</v>
      </c>
      <c r="J127" s="196"/>
      <c r="K127" s="196">
        <v>0</v>
      </c>
      <c r="L127" s="197">
        <v>0.33711999999999998</v>
      </c>
      <c r="M127" s="422"/>
      <c r="N127" s="19"/>
      <c r="O127" s="18"/>
      <c r="P127" s="147"/>
    </row>
    <row r="128" spans="1:16" x14ac:dyDescent="0.25">
      <c r="A128" s="189">
        <v>113</v>
      </c>
      <c r="B128" s="424">
        <v>473515</v>
      </c>
      <c r="C128" s="191">
        <v>43729</v>
      </c>
      <c r="D128" s="191">
        <v>45920</v>
      </c>
      <c r="E128" s="222">
        <v>45.7</v>
      </c>
      <c r="F128" s="194">
        <v>7.1040000000000001</v>
      </c>
      <c r="G128" s="194">
        <v>7.36</v>
      </c>
      <c r="H128" s="195">
        <v>0.25600000000000023</v>
      </c>
      <c r="I128" s="195">
        <v>0.25600000000000023</v>
      </c>
      <c r="J128" s="196"/>
      <c r="K128" s="196">
        <v>0</v>
      </c>
      <c r="L128" s="197">
        <v>0.25600000000000023</v>
      </c>
      <c r="M128" s="422"/>
      <c r="N128" s="19"/>
      <c r="O128" s="18"/>
      <c r="P128" s="147"/>
    </row>
    <row r="129" spans="1:16" x14ac:dyDescent="0.25">
      <c r="A129" s="189">
        <v>114</v>
      </c>
      <c r="B129" s="424">
        <v>15705591</v>
      </c>
      <c r="C129" s="191">
        <v>43731</v>
      </c>
      <c r="D129" s="191">
        <v>45191</v>
      </c>
      <c r="E129" s="222">
        <v>59.9</v>
      </c>
      <c r="F129" s="194">
        <v>43961</v>
      </c>
      <c r="G129" s="194">
        <v>44202</v>
      </c>
      <c r="H129" s="425">
        <v>241</v>
      </c>
      <c r="I129" s="195">
        <v>0.20726</v>
      </c>
      <c r="J129" s="196"/>
      <c r="K129" s="196">
        <v>0</v>
      </c>
      <c r="L129" s="197">
        <v>0.20726</v>
      </c>
      <c r="M129" s="422"/>
      <c r="N129" s="19"/>
      <c r="O129" s="18"/>
      <c r="P129" s="147"/>
    </row>
    <row r="130" spans="1:16" x14ac:dyDescent="0.25">
      <c r="A130" s="189">
        <v>115</v>
      </c>
      <c r="B130" s="424">
        <v>675615</v>
      </c>
      <c r="C130" s="191">
        <v>43565</v>
      </c>
      <c r="D130" s="191">
        <v>45025</v>
      </c>
      <c r="E130" s="222">
        <v>70.5</v>
      </c>
      <c r="F130" s="194">
        <v>10.349</v>
      </c>
      <c r="G130" s="194">
        <v>11.292999999999999</v>
      </c>
      <c r="H130" s="195">
        <v>0.94399999999999906</v>
      </c>
      <c r="I130" s="195">
        <v>0.94399999999999906</v>
      </c>
      <c r="J130" s="196"/>
      <c r="K130" s="196">
        <v>0</v>
      </c>
      <c r="L130" s="197">
        <v>0.94399999999999906</v>
      </c>
      <c r="M130" s="422"/>
      <c r="N130" s="19"/>
      <c r="O130" s="18"/>
      <c r="P130" s="147"/>
    </row>
    <row r="131" spans="1:16" x14ac:dyDescent="0.25">
      <c r="A131" s="189">
        <v>116</v>
      </c>
      <c r="B131" s="424">
        <v>15708601</v>
      </c>
      <c r="C131" s="191"/>
      <c r="D131" s="191"/>
      <c r="E131" s="222">
        <v>45.6</v>
      </c>
      <c r="F131" s="194">
        <v>41979</v>
      </c>
      <c r="G131" s="194">
        <v>43053</v>
      </c>
      <c r="H131" s="425"/>
      <c r="I131" s="195"/>
      <c r="J131" s="196">
        <v>0.96205248809743094</v>
      </c>
      <c r="K131" s="196">
        <v>0</v>
      </c>
      <c r="L131" s="197">
        <v>0.96205248809743094</v>
      </c>
      <c r="M131" s="422"/>
      <c r="N131" s="19"/>
      <c r="O131" s="18"/>
      <c r="P131" s="147"/>
    </row>
    <row r="132" spans="1:16" x14ac:dyDescent="0.25">
      <c r="A132" s="189">
        <v>117</v>
      </c>
      <c r="B132" s="424">
        <v>2991515</v>
      </c>
      <c r="C132" s="191">
        <v>43418</v>
      </c>
      <c r="D132" s="191">
        <v>44878</v>
      </c>
      <c r="E132" s="222">
        <v>70.599999999999994</v>
      </c>
      <c r="F132" s="194">
        <v>11.375</v>
      </c>
      <c r="G132" s="194">
        <v>12.566000000000001</v>
      </c>
      <c r="H132" s="195">
        <v>1.1910000000000007</v>
      </c>
      <c r="I132" s="195">
        <v>1.1910000000000007</v>
      </c>
      <c r="J132" s="196"/>
      <c r="K132" s="196">
        <v>0</v>
      </c>
      <c r="L132" s="197">
        <v>1.1910000000000007</v>
      </c>
      <c r="M132" s="422"/>
      <c r="N132" s="19"/>
      <c r="O132" s="18"/>
      <c r="P132" s="147"/>
    </row>
    <row r="133" spans="1:16" x14ac:dyDescent="0.25">
      <c r="A133" s="189">
        <v>118</v>
      </c>
      <c r="B133" s="424">
        <v>361115</v>
      </c>
      <c r="C133" s="191">
        <v>43592</v>
      </c>
      <c r="D133" s="191">
        <v>45052</v>
      </c>
      <c r="E133" s="222">
        <v>47</v>
      </c>
      <c r="F133" s="194">
        <v>6.97</v>
      </c>
      <c r="G133" s="194">
        <v>7.72</v>
      </c>
      <c r="H133" s="195">
        <v>0.75</v>
      </c>
      <c r="I133" s="195">
        <v>0.75</v>
      </c>
      <c r="J133" s="196"/>
      <c r="K133" s="196">
        <v>0</v>
      </c>
      <c r="L133" s="197">
        <v>0.75</v>
      </c>
      <c r="M133" s="422"/>
      <c r="N133" s="431"/>
      <c r="O133" s="18"/>
      <c r="P133" s="163"/>
    </row>
    <row r="134" spans="1:16" x14ac:dyDescent="0.25">
      <c r="A134" s="189">
        <v>119</v>
      </c>
      <c r="B134" s="424">
        <v>3455716</v>
      </c>
      <c r="C134" s="191"/>
      <c r="D134" s="191"/>
      <c r="E134" s="222">
        <v>41.3</v>
      </c>
      <c r="F134" s="194">
        <v>7.5119999999999996</v>
      </c>
      <c r="G134" s="194">
        <v>7.7359999999999998</v>
      </c>
      <c r="H134" s="195">
        <v>0.2240000000000002</v>
      </c>
      <c r="I134" s="195">
        <v>0.2240000000000002</v>
      </c>
      <c r="J134" s="196"/>
      <c r="K134" s="196">
        <v>0</v>
      </c>
      <c r="L134" s="197">
        <v>0.2240000000000002</v>
      </c>
      <c r="M134" s="422"/>
      <c r="N134" s="19"/>
      <c r="O134" s="18"/>
      <c r="P134" s="147"/>
    </row>
    <row r="135" spans="1:16" x14ac:dyDescent="0.25">
      <c r="A135" s="189">
        <v>120</v>
      </c>
      <c r="B135" s="424">
        <v>15705820</v>
      </c>
      <c r="C135" s="191">
        <v>43710</v>
      </c>
      <c r="D135" s="191">
        <v>45170</v>
      </c>
      <c r="E135" s="222">
        <v>41.7</v>
      </c>
      <c r="F135" s="194">
        <v>31751</v>
      </c>
      <c r="G135" s="194">
        <v>32700</v>
      </c>
      <c r="H135" s="425">
        <v>949</v>
      </c>
      <c r="I135" s="195">
        <v>0.81613999999999998</v>
      </c>
      <c r="J135" s="196"/>
      <c r="K135" s="196">
        <v>0</v>
      </c>
      <c r="L135" s="197">
        <v>0.81613999999999998</v>
      </c>
      <c r="M135" s="422"/>
      <c r="N135" s="19"/>
      <c r="O135" s="18"/>
      <c r="P135" s="432"/>
    </row>
    <row r="136" spans="1:16" x14ac:dyDescent="0.25">
      <c r="A136" s="189">
        <v>121</v>
      </c>
      <c r="B136" s="424">
        <v>15705777</v>
      </c>
      <c r="C136" s="191"/>
      <c r="D136" s="191"/>
      <c r="E136" s="222">
        <v>45.4</v>
      </c>
      <c r="F136" s="194">
        <v>25528</v>
      </c>
      <c r="G136" s="194">
        <v>26655</v>
      </c>
      <c r="H136" s="425"/>
      <c r="I136" s="195"/>
      <c r="J136" s="196">
        <v>0.95783295964086324</v>
      </c>
      <c r="K136" s="196">
        <v>0</v>
      </c>
      <c r="L136" s="197">
        <v>0.95783295964086324</v>
      </c>
      <c r="M136" s="422"/>
      <c r="N136" s="19"/>
      <c r="O136" s="18"/>
      <c r="P136" s="432"/>
    </row>
    <row r="137" spans="1:16" x14ac:dyDescent="0.25">
      <c r="A137" s="189">
        <v>122</v>
      </c>
      <c r="B137" s="424">
        <v>15708339</v>
      </c>
      <c r="C137" s="191">
        <v>43711</v>
      </c>
      <c r="D137" s="191">
        <v>45171</v>
      </c>
      <c r="E137" s="222">
        <v>60.2</v>
      </c>
      <c r="F137" s="194">
        <v>34403</v>
      </c>
      <c r="G137" s="194">
        <v>35628</v>
      </c>
      <c r="H137" s="425">
        <v>1225</v>
      </c>
      <c r="I137" s="195">
        <v>1.0534999999999999</v>
      </c>
      <c r="J137" s="196"/>
      <c r="K137" s="196">
        <v>0</v>
      </c>
      <c r="L137" s="197">
        <v>1.0534999999999999</v>
      </c>
      <c r="M137" s="422"/>
      <c r="N137" s="19"/>
      <c r="O137" s="18"/>
      <c r="P137" s="432"/>
    </row>
    <row r="138" spans="1:16" x14ac:dyDescent="0.25">
      <c r="A138" s="189">
        <v>123</v>
      </c>
      <c r="B138" s="424">
        <v>15705781</v>
      </c>
      <c r="C138" s="191">
        <v>43747</v>
      </c>
      <c r="D138" s="191">
        <v>45206</v>
      </c>
      <c r="E138" s="222">
        <v>71</v>
      </c>
      <c r="F138" s="194">
        <v>13920</v>
      </c>
      <c r="G138" s="194">
        <v>14848</v>
      </c>
      <c r="H138" s="425">
        <v>928</v>
      </c>
      <c r="I138" s="195">
        <v>0.79808000000000001</v>
      </c>
      <c r="J138" s="196"/>
      <c r="K138" s="196">
        <v>0</v>
      </c>
      <c r="L138" s="197">
        <v>0.79808000000000001</v>
      </c>
      <c r="M138" s="422"/>
      <c r="N138" s="19"/>
      <c r="O138" s="18"/>
      <c r="P138" s="432"/>
    </row>
    <row r="139" spans="1:16" x14ac:dyDescent="0.25">
      <c r="A139" s="189">
        <v>124</v>
      </c>
      <c r="B139" s="446">
        <v>15705805</v>
      </c>
      <c r="C139" s="191"/>
      <c r="D139" s="191"/>
      <c r="E139" s="222">
        <v>46</v>
      </c>
      <c r="F139" s="194">
        <v>39352</v>
      </c>
      <c r="G139" s="194">
        <v>40430</v>
      </c>
      <c r="H139" s="425"/>
      <c r="I139" s="195"/>
      <c r="J139" s="196">
        <v>0.97049154501056623</v>
      </c>
      <c r="K139" s="196">
        <v>0</v>
      </c>
      <c r="L139" s="197">
        <v>0.97049154501056623</v>
      </c>
      <c r="M139" s="422"/>
      <c r="N139" s="19"/>
      <c r="O139" s="18"/>
      <c r="P139" s="432"/>
    </row>
    <row r="140" spans="1:16" x14ac:dyDescent="0.25">
      <c r="A140" s="189">
        <v>125</v>
      </c>
      <c r="B140" s="430">
        <v>15705540</v>
      </c>
      <c r="C140" s="191">
        <v>43689</v>
      </c>
      <c r="D140" s="191">
        <v>45150</v>
      </c>
      <c r="E140" s="222">
        <v>70.599999999999994</v>
      </c>
      <c r="F140" s="194">
        <v>35288</v>
      </c>
      <c r="G140" s="194">
        <v>36495</v>
      </c>
      <c r="H140" s="425">
        <v>1207</v>
      </c>
      <c r="I140" s="195">
        <v>1.0380199999999999</v>
      </c>
      <c r="J140" s="196"/>
      <c r="K140" s="196">
        <v>0</v>
      </c>
      <c r="L140" s="197">
        <v>1.0380199999999999</v>
      </c>
      <c r="M140" s="422"/>
      <c r="N140" s="19"/>
      <c r="O140" s="18"/>
      <c r="P140" s="432"/>
    </row>
    <row r="141" spans="1:16" x14ac:dyDescent="0.25">
      <c r="A141" s="189">
        <v>126</v>
      </c>
      <c r="B141" s="430">
        <v>15705560</v>
      </c>
      <c r="C141" s="191"/>
      <c r="D141" s="191"/>
      <c r="E141" s="222">
        <v>47.3</v>
      </c>
      <c r="F141" s="194">
        <v>11010</v>
      </c>
      <c r="G141" s="194">
        <v>11010</v>
      </c>
      <c r="H141" s="425"/>
      <c r="I141" s="195"/>
      <c r="J141" s="196">
        <v>0.99791847997825611</v>
      </c>
      <c r="K141" s="196">
        <v>0</v>
      </c>
      <c r="L141" s="197">
        <v>0.99791847997825611</v>
      </c>
      <c r="M141" s="422"/>
      <c r="N141" s="19"/>
      <c r="O141" s="18"/>
      <c r="P141" s="423"/>
    </row>
    <row r="142" spans="1:16" x14ac:dyDescent="0.25">
      <c r="A142" s="189">
        <v>127</v>
      </c>
      <c r="B142" s="430">
        <v>15705687</v>
      </c>
      <c r="C142" s="191">
        <v>43733</v>
      </c>
      <c r="D142" s="191">
        <v>44981</v>
      </c>
      <c r="E142" s="222">
        <v>42.1</v>
      </c>
      <c r="F142" s="194">
        <v>27329</v>
      </c>
      <c r="G142" s="194">
        <v>27443</v>
      </c>
      <c r="H142" s="425">
        <v>114</v>
      </c>
      <c r="I142" s="195">
        <v>9.8040000000000002E-2</v>
      </c>
      <c r="J142" s="196"/>
      <c r="K142" s="196">
        <v>0</v>
      </c>
      <c r="L142" s="197">
        <v>9.8040000000000002E-2</v>
      </c>
      <c r="M142" s="422"/>
      <c r="N142" s="19"/>
      <c r="O142" s="18"/>
      <c r="P142" s="432"/>
    </row>
    <row r="143" spans="1:16" x14ac:dyDescent="0.25">
      <c r="A143" s="189">
        <v>128</v>
      </c>
      <c r="B143" s="430">
        <v>18009332</v>
      </c>
      <c r="C143" s="191">
        <v>43698</v>
      </c>
      <c r="D143" s="191">
        <v>45889</v>
      </c>
      <c r="E143" s="222">
        <v>41.7</v>
      </c>
      <c r="F143" s="194">
        <v>3.1259999999999999</v>
      </c>
      <c r="G143" s="194">
        <v>3.3079999999999998</v>
      </c>
      <c r="H143" s="195">
        <v>0.18199999999999994</v>
      </c>
      <c r="I143" s="195">
        <v>0.18199999999999994</v>
      </c>
      <c r="J143" s="196"/>
      <c r="K143" s="196">
        <v>0</v>
      </c>
      <c r="L143" s="197">
        <v>0.18199999999999994</v>
      </c>
      <c r="M143" s="422"/>
      <c r="N143" s="19"/>
      <c r="O143" s="18"/>
      <c r="P143" s="113"/>
    </row>
    <row r="144" spans="1:16" x14ac:dyDescent="0.25">
      <c r="A144" s="189">
        <v>129</v>
      </c>
      <c r="B144" s="430">
        <v>15705523</v>
      </c>
      <c r="C144" s="191">
        <v>43731</v>
      </c>
      <c r="D144" s="191">
        <v>45007</v>
      </c>
      <c r="E144" s="222">
        <v>45.4</v>
      </c>
      <c r="F144" s="194">
        <v>31975</v>
      </c>
      <c r="G144" s="194">
        <v>32778</v>
      </c>
      <c r="H144" s="425">
        <v>803</v>
      </c>
      <c r="I144" s="195">
        <v>0.69057999999999997</v>
      </c>
      <c r="J144" s="196"/>
      <c r="K144" s="196">
        <v>0</v>
      </c>
      <c r="L144" s="197">
        <v>0.69057999999999997</v>
      </c>
      <c r="M144" s="422"/>
      <c r="N144" s="19"/>
      <c r="O144" s="18"/>
      <c r="P144" s="147"/>
    </row>
    <row r="145" spans="1:16" x14ac:dyDescent="0.25">
      <c r="A145" s="447">
        <v>130</v>
      </c>
      <c r="B145" s="430">
        <v>18008934</v>
      </c>
      <c r="C145" s="191">
        <v>43530</v>
      </c>
      <c r="D145" s="191">
        <v>45721</v>
      </c>
      <c r="E145" s="222">
        <v>59.9</v>
      </c>
      <c r="F145" s="194">
        <v>11.298</v>
      </c>
      <c r="G145" s="194">
        <v>12.151999999999999</v>
      </c>
      <c r="H145" s="195">
        <v>0.8539999999999992</v>
      </c>
      <c r="I145" s="195">
        <v>0.8539999999999992</v>
      </c>
      <c r="J145" s="196"/>
      <c r="K145" s="196">
        <v>0</v>
      </c>
      <c r="L145" s="197">
        <v>0.8539999999999992</v>
      </c>
      <c r="M145" s="422"/>
      <c r="N145" s="19"/>
      <c r="O145" s="18"/>
      <c r="P145" s="432"/>
    </row>
    <row r="146" spans="1:16" x14ac:dyDescent="0.25">
      <c r="A146" s="189">
        <v>131</v>
      </c>
      <c r="B146" s="430">
        <v>15705803</v>
      </c>
      <c r="C146" s="191">
        <v>43698</v>
      </c>
      <c r="D146" s="191">
        <v>45158</v>
      </c>
      <c r="E146" s="222">
        <v>70.5</v>
      </c>
      <c r="F146" s="194">
        <v>39816</v>
      </c>
      <c r="G146" s="444" t="s">
        <v>204</v>
      </c>
      <c r="H146" s="425"/>
      <c r="I146" s="195"/>
      <c r="J146" s="196">
        <v>0.41852663808296414</v>
      </c>
      <c r="K146" s="196">
        <v>0</v>
      </c>
      <c r="L146" s="197">
        <v>0.41852663808296414</v>
      </c>
      <c r="M146" s="422"/>
      <c r="N146" s="19"/>
      <c r="O146" s="18"/>
      <c r="P146" s="432"/>
    </row>
    <row r="147" spans="1:16" x14ac:dyDescent="0.25">
      <c r="A147" s="189">
        <v>132</v>
      </c>
      <c r="B147" s="430">
        <v>15705824</v>
      </c>
      <c r="C147" s="191">
        <v>43731</v>
      </c>
      <c r="D147" s="191">
        <v>45191</v>
      </c>
      <c r="E147" s="222">
        <v>45.1</v>
      </c>
      <c r="F147" s="194">
        <v>39198</v>
      </c>
      <c r="G147" s="194">
        <v>40275</v>
      </c>
      <c r="H147" s="425">
        <v>1077</v>
      </c>
      <c r="I147" s="195">
        <v>0.92621999999999993</v>
      </c>
      <c r="J147" s="196"/>
      <c r="K147" s="196">
        <v>0</v>
      </c>
      <c r="L147" s="197">
        <v>0.92621999999999993</v>
      </c>
      <c r="M147" s="422"/>
      <c r="N147" s="19"/>
      <c r="O147" s="18"/>
      <c r="P147" s="432"/>
    </row>
    <row r="148" spans="1:16" x14ac:dyDescent="0.25">
      <c r="A148" s="426">
        <v>133</v>
      </c>
      <c r="B148" s="430">
        <v>15730639</v>
      </c>
      <c r="C148" s="191"/>
      <c r="D148" s="191"/>
      <c r="E148" s="427">
        <v>70.5</v>
      </c>
      <c r="F148" s="194">
        <v>27576</v>
      </c>
      <c r="G148" s="194">
        <v>28665</v>
      </c>
      <c r="H148" s="425"/>
      <c r="I148" s="195"/>
      <c r="J148" s="196">
        <v>1.4873837809401069</v>
      </c>
      <c r="K148" s="196">
        <v>0</v>
      </c>
      <c r="L148" s="197">
        <v>1.4873837809401069</v>
      </c>
      <c r="M148" s="422"/>
      <c r="N148" s="19"/>
      <c r="O148" s="18"/>
      <c r="P148" s="432"/>
    </row>
    <row r="149" spans="1:16" x14ac:dyDescent="0.25">
      <c r="A149" s="189">
        <v>134</v>
      </c>
      <c r="B149" s="430">
        <v>15705786</v>
      </c>
      <c r="C149" s="191"/>
      <c r="D149" s="191"/>
      <c r="E149" s="222">
        <v>46.9</v>
      </c>
      <c r="F149" s="194">
        <v>21590</v>
      </c>
      <c r="G149" s="194">
        <v>22145</v>
      </c>
      <c r="H149" s="425"/>
      <c r="I149" s="195"/>
      <c r="J149" s="196">
        <v>0.98947942306512082</v>
      </c>
      <c r="K149" s="196">
        <v>0</v>
      </c>
      <c r="L149" s="197">
        <v>0.98947942306512082</v>
      </c>
      <c r="M149" s="422"/>
      <c r="N149" s="19"/>
      <c r="O149" s="18"/>
      <c r="P149" s="432"/>
    </row>
    <row r="150" spans="1:16" x14ac:dyDescent="0.25">
      <c r="A150" s="189">
        <v>135</v>
      </c>
      <c r="B150" s="448" t="s">
        <v>52</v>
      </c>
      <c r="C150" s="191">
        <v>43689</v>
      </c>
      <c r="D150" s="191">
        <v>45149</v>
      </c>
      <c r="E150" s="222">
        <v>42.3</v>
      </c>
      <c r="F150" s="194">
        <v>5.2960000000000003</v>
      </c>
      <c r="G150" s="194">
        <v>5.7610000000000001</v>
      </c>
      <c r="H150" s="195">
        <v>0.46499999999999986</v>
      </c>
      <c r="I150" s="195">
        <v>0.46499999999999986</v>
      </c>
      <c r="J150" s="196"/>
      <c r="K150" s="196">
        <v>0</v>
      </c>
      <c r="L150" s="197">
        <v>0.46499999999999986</v>
      </c>
      <c r="M150" s="422"/>
      <c r="N150" s="19"/>
      <c r="O150" s="18"/>
      <c r="P150" s="432"/>
    </row>
    <row r="151" spans="1:16" x14ac:dyDescent="0.25">
      <c r="A151" s="189">
        <v>136</v>
      </c>
      <c r="B151" s="430">
        <v>15705635</v>
      </c>
      <c r="C151" s="191">
        <v>44446</v>
      </c>
      <c r="D151" s="191">
        <v>45906</v>
      </c>
      <c r="E151" s="222">
        <v>41.2</v>
      </c>
      <c r="F151" s="194">
        <v>29306</v>
      </c>
      <c r="G151" s="194">
        <v>30382</v>
      </c>
      <c r="H151" s="425">
        <v>1076</v>
      </c>
      <c r="I151" s="195">
        <v>0.92535999999999996</v>
      </c>
      <c r="J151" s="196"/>
      <c r="K151" s="196">
        <v>0</v>
      </c>
      <c r="L151" s="197">
        <v>0.92535999999999996</v>
      </c>
      <c r="M151" s="422"/>
      <c r="N151" s="19"/>
      <c r="O151" s="18"/>
      <c r="P151" s="432"/>
    </row>
    <row r="152" spans="1:16" ht="18" customHeight="1" x14ac:dyDescent="0.25">
      <c r="A152" s="458" t="s">
        <v>3</v>
      </c>
      <c r="B152" s="459"/>
      <c r="C152" s="449"/>
      <c r="D152" s="449"/>
      <c r="E152" s="451">
        <f>SUM(E16:E151)</f>
        <v>7235.2999999999984</v>
      </c>
      <c r="F152" s="450"/>
      <c r="G152" s="450"/>
      <c r="H152" s="450"/>
      <c r="I152" s="451">
        <f>SUM(I16:I151)</f>
        <v>69.043039999999976</v>
      </c>
      <c r="J152" s="451">
        <f>SUM(J16:J151)</f>
        <v>32.94496000000003</v>
      </c>
      <c r="K152" s="452"/>
      <c r="L152" s="451">
        <f>SUM(L16:L151)</f>
        <v>101.98800000000006</v>
      </c>
      <c r="N152" s="9"/>
      <c r="O152" s="18"/>
      <c r="P152" s="432"/>
    </row>
    <row r="153" spans="1:16" x14ac:dyDescent="0.25">
      <c r="A153" s="13"/>
      <c r="B153" s="14"/>
      <c r="C153" s="14"/>
      <c r="D153" s="14"/>
      <c r="E153" s="13"/>
      <c r="F153" s="14"/>
      <c r="G153" s="14"/>
      <c r="H153" s="14"/>
      <c r="I153" s="412"/>
      <c r="J153" s="412"/>
      <c r="K153" s="15"/>
      <c r="L153" s="413"/>
      <c r="M153" s="414"/>
      <c r="N153" s="433"/>
      <c r="O153" s="18"/>
      <c r="P153" s="434"/>
    </row>
    <row r="154" spans="1:16" x14ac:dyDescent="0.25">
      <c r="A154" s="13"/>
      <c r="B154" s="14"/>
      <c r="C154" s="14"/>
      <c r="D154" s="14"/>
      <c r="E154" s="13"/>
      <c r="F154" s="14"/>
      <c r="G154" s="14"/>
      <c r="H154" s="14"/>
      <c r="I154" s="13"/>
      <c r="J154" s="13"/>
      <c r="K154" s="15"/>
      <c r="L154" s="16"/>
      <c r="N154" s="17"/>
      <c r="O154" s="18"/>
      <c r="P154" s="17"/>
    </row>
    <row r="155" spans="1:16" x14ac:dyDescent="0.25">
      <c r="A155" s="13"/>
      <c r="B155" s="14"/>
      <c r="C155" s="14"/>
      <c r="D155" s="14"/>
      <c r="E155" s="13"/>
      <c r="F155" s="14"/>
      <c r="G155" s="14"/>
      <c r="H155" s="14"/>
      <c r="I155" s="13"/>
      <c r="J155" s="13"/>
      <c r="K155" s="15"/>
      <c r="L155" s="16"/>
      <c r="N155" s="17"/>
      <c r="O155" s="18"/>
      <c r="P155" s="17"/>
    </row>
    <row r="156" spans="1:16" x14ac:dyDescent="0.25">
      <c r="A156" s="13"/>
      <c r="B156" s="14"/>
      <c r="C156" s="14"/>
      <c r="D156" s="14"/>
      <c r="E156" s="13"/>
      <c r="F156" s="14"/>
      <c r="G156" s="14"/>
      <c r="H156" s="14"/>
      <c r="I156" s="13"/>
      <c r="J156" s="13"/>
      <c r="K156" s="15"/>
      <c r="L156" s="16"/>
      <c r="N156" s="17"/>
      <c r="O156" s="18"/>
      <c r="P156" s="17"/>
    </row>
    <row r="157" spans="1:16" x14ac:dyDescent="0.25">
      <c r="A157" s="13"/>
      <c r="B157" s="14"/>
      <c r="C157" s="14"/>
      <c r="D157" s="14"/>
      <c r="E157" s="13"/>
      <c r="F157" s="14"/>
      <c r="G157" s="14"/>
      <c r="H157" s="14"/>
      <c r="I157" s="13"/>
      <c r="J157" s="13"/>
      <c r="K157" s="15"/>
      <c r="L157" s="16"/>
      <c r="N157" s="17"/>
      <c r="O157" s="18"/>
      <c r="P157" s="17"/>
    </row>
    <row r="158" spans="1:16" x14ac:dyDescent="0.25">
      <c r="A158" s="13"/>
      <c r="B158" s="14"/>
      <c r="C158" s="14"/>
      <c r="D158" s="14"/>
      <c r="E158" s="13"/>
      <c r="F158" s="14"/>
      <c r="G158" s="14"/>
      <c r="H158" s="14"/>
      <c r="I158" s="13"/>
      <c r="J158" s="13"/>
      <c r="K158" s="15"/>
      <c r="L158" s="16"/>
      <c r="N158" s="17"/>
      <c r="O158" s="18"/>
      <c r="P158" s="17"/>
    </row>
    <row r="159" spans="1:16" x14ac:dyDescent="0.25">
      <c r="A159" s="13"/>
      <c r="B159" s="14"/>
      <c r="C159" s="14"/>
      <c r="D159" s="14"/>
      <c r="E159" s="13"/>
      <c r="F159" s="14"/>
      <c r="G159" s="14"/>
      <c r="H159" s="14"/>
      <c r="I159" s="13"/>
      <c r="J159" s="13"/>
      <c r="K159" s="15"/>
      <c r="L159" s="16"/>
      <c r="N159" s="17"/>
      <c r="O159" s="18"/>
      <c r="P159" s="17"/>
    </row>
    <row r="160" spans="1:16" x14ac:dyDescent="0.25">
      <c r="A160" s="13"/>
      <c r="B160" s="14"/>
      <c r="C160" s="14"/>
      <c r="D160" s="14"/>
      <c r="E160" s="13"/>
      <c r="F160" s="14"/>
      <c r="G160" s="14"/>
      <c r="H160" s="14"/>
      <c r="I160" s="13"/>
      <c r="J160" s="13"/>
      <c r="K160" s="15"/>
      <c r="L160" s="16"/>
      <c r="N160" s="17"/>
      <c r="O160" s="18"/>
      <c r="P160" s="17"/>
    </row>
    <row r="161" spans="1:16" x14ac:dyDescent="0.25">
      <c r="A161" s="13"/>
      <c r="B161" s="14"/>
      <c r="C161" s="14"/>
      <c r="D161" s="14"/>
      <c r="E161" s="13"/>
      <c r="F161" s="14"/>
      <c r="G161" s="14"/>
      <c r="H161" s="14"/>
      <c r="I161" s="13"/>
      <c r="J161" s="13"/>
      <c r="K161" s="15"/>
      <c r="L161" s="16"/>
      <c r="N161" s="17"/>
      <c r="O161" s="18"/>
      <c r="P161" s="17"/>
    </row>
    <row r="162" spans="1:16" x14ac:dyDescent="0.25">
      <c r="A162" s="13"/>
      <c r="B162" s="14"/>
      <c r="C162" s="14"/>
      <c r="D162" s="14"/>
      <c r="E162" s="13"/>
      <c r="F162" s="14"/>
      <c r="G162" s="14"/>
      <c r="H162" s="14"/>
      <c r="I162" s="13"/>
      <c r="J162" s="13"/>
      <c r="K162" s="15"/>
      <c r="L162" s="16"/>
      <c r="N162" s="17"/>
      <c r="O162" s="18"/>
      <c r="P162" s="17"/>
    </row>
    <row r="163" spans="1:16" x14ac:dyDescent="0.25">
      <c r="A163" s="13"/>
      <c r="B163" s="14"/>
      <c r="C163" s="14"/>
      <c r="D163" s="14"/>
      <c r="E163" s="13"/>
      <c r="F163" s="14"/>
      <c r="G163" s="14"/>
      <c r="H163" s="14"/>
      <c r="I163" s="13"/>
      <c r="J163" s="13"/>
      <c r="K163" s="15"/>
      <c r="L163" s="16"/>
      <c r="N163" s="17"/>
      <c r="O163" s="18"/>
      <c r="P163" s="17"/>
    </row>
    <row r="164" spans="1:16" x14ac:dyDescent="0.25">
      <c r="A164" s="13"/>
      <c r="B164" s="14"/>
      <c r="C164" s="14"/>
      <c r="D164" s="14"/>
      <c r="E164" s="13"/>
      <c r="F164" s="14"/>
      <c r="G164" s="14"/>
      <c r="H164" s="14"/>
      <c r="I164" s="13"/>
      <c r="J164" s="13"/>
      <c r="K164" s="15"/>
      <c r="L164" s="16"/>
      <c r="N164" s="17"/>
      <c r="O164" s="18"/>
      <c r="P164" s="17"/>
    </row>
    <row r="165" spans="1:16" x14ac:dyDescent="0.25">
      <c r="A165" s="13"/>
      <c r="B165" s="14"/>
      <c r="C165" s="14"/>
      <c r="D165" s="14"/>
      <c r="E165" s="13"/>
      <c r="F165" s="14"/>
      <c r="G165" s="14"/>
      <c r="H165" s="14"/>
      <c r="I165" s="13"/>
      <c r="J165" s="13"/>
      <c r="K165" s="15"/>
      <c r="L165" s="16"/>
      <c r="N165" s="17"/>
      <c r="O165" s="18"/>
      <c r="P165" s="17"/>
    </row>
    <row r="166" spans="1:16" x14ac:dyDescent="0.25">
      <c r="A166" s="13"/>
      <c r="B166" s="14"/>
      <c r="C166" s="14"/>
      <c r="D166" s="14"/>
      <c r="E166" s="13"/>
      <c r="F166" s="14"/>
      <c r="G166" s="14"/>
      <c r="H166" s="14"/>
      <c r="I166" s="13"/>
      <c r="J166" s="13"/>
      <c r="K166" s="15"/>
      <c r="L166" s="16"/>
      <c r="N166" s="17"/>
      <c r="O166" s="18"/>
      <c r="P166" s="17"/>
    </row>
    <row r="167" spans="1:16" x14ac:dyDescent="0.25">
      <c r="A167" s="13"/>
      <c r="B167" s="14"/>
      <c r="C167" s="14"/>
      <c r="D167" s="14"/>
      <c r="E167" s="13"/>
      <c r="F167" s="14"/>
      <c r="G167" s="14"/>
      <c r="H167" s="14"/>
      <c r="I167" s="13"/>
      <c r="J167" s="13"/>
      <c r="K167" s="15"/>
      <c r="L167" s="16"/>
      <c r="N167" s="17"/>
      <c r="O167" s="18"/>
      <c r="P167" s="17"/>
    </row>
    <row r="168" spans="1:16" x14ac:dyDescent="0.25">
      <c r="A168" s="13"/>
      <c r="B168" s="14"/>
      <c r="C168" s="14"/>
      <c r="D168" s="14"/>
      <c r="E168" s="13"/>
      <c r="F168" s="14"/>
      <c r="G168" s="14"/>
      <c r="H168" s="14"/>
      <c r="I168" s="13"/>
      <c r="J168" s="13"/>
      <c r="K168" s="15"/>
      <c r="L168" s="16"/>
      <c r="N168" s="17"/>
      <c r="O168" s="18"/>
      <c r="P168" s="17"/>
    </row>
    <row r="169" spans="1:16" x14ac:dyDescent="0.25">
      <c r="A169" s="13"/>
      <c r="B169" s="14"/>
      <c r="C169" s="14"/>
      <c r="D169" s="14"/>
      <c r="E169" s="13"/>
      <c r="F169" s="14"/>
      <c r="G169" s="14"/>
      <c r="H169" s="14"/>
      <c r="I169" s="13"/>
      <c r="J169" s="13"/>
      <c r="K169" s="15"/>
      <c r="L169" s="16"/>
      <c r="N169" s="9"/>
      <c r="O169" s="18"/>
      <c r="P169" s="9"/>
    </row>
    <row r="170" spans="1:16" x14ac:dyDescent="0.25">
      <c r="A170" s="13"/>
      <c r="B170" s="14"/>
      <c r="C170" s="14"/>
      <c r="D170" s="14"/>
      <c r="E170" s="13"/>
      <c r="F170" s="14"/>
      <c r="G170" s="14"/>
      <c r="H170" s="14"/>
      <c r="I170" s="13"/>
      <c r="J170" s="13"/>
      <c r="K170" s="15"/>
      <c r="L170" s="16"/>
      <c r="N170" s="9"/>
      <c r="O170" s="18"/>
      <c r="P170" s="9"/>
    </row>
    <row r="171" spans="1:16" x14ac:dyDescent="0.25">
      <c r="A171" s="13"/>
      <c r="B171" s="14"/>
      <c r="C171" s="14"/>
      <c r="D171" s="14"/>
      <c r="E171" s="13"/>
      <c r="F171" s="14"/>
      <c r="G171" s="14"/>
      <c r="H171" s="14"/>
      <c r="I171" s="13"/>
      <c r="J171" s="13"/>
      <c r="K171" s="15"/>
      <c r="L171" s="16"/>
      <c r="N171" s="9"/>
      <c r="O171" s="10"/>
      <c r="P171" s="9"/>
    </row>
    <row r="172" spans="1:16" x14ac:dyDescent="0.25">
      <c r="A172" s="13"/>
      <c r="B172" s="14"/>
      <c r="C172" s="14"/>
      <c r="D172" s="14"/>
      <c r="E172" s="13"/>
      <c r="F172" s="14"/>
      <c r="G172" s="14"/>
      <c r="H172" s="14"/>
      <c r="I172" s="13"/>
      <c r="J172" s="13"/>
      <c r="K172" s="15"/>
      <c r="L172" s="16"/>
      <c r="N172" s="9"/>
      <c r="O172" s="10"/>
      <c r="P172" s="9"/>
    </row>
    <row r="173" spans="1:16" x14ac:dyDescent="0.25">
      <c r="A173" s="13"/>
      <c r="B173" s="14"/>
      <c r="C173" s="14"/>
      <c r="D173" s="14"/>
      <c r="E173" s="13"/>
      <c r="F173" s="14"/>
      <c r="G173" s="14"/>
      <c r="H173" s="14"/>
      <c r="I173" s="13"/>
      <c r="J173" s="13"/>
      <c r="K173" s="15"/>
      <c r="L173" s="16"/>
      <c r="N173" s="9"/>
      <c r="O173" s="10"/>
      <c r="P173" s="9"/>
    </row>
    <row r="174" spans="1:16" x14ac:dyDescent="0.25">
      <c r="A174" s="13"/>
      <c r="B174" s="14"/>
      <c r="C174" s="14"/>
      <c r="D174" s="14"/>
      <c r="E174" s="13"/>
      <c r="F174" s="14"/>
      <c r="G174" s="14"/>
      <c r="H174" s="14"/>
      <c r="I174" s="13"/>
      <c r="J174" s="13"/>
      <c r="K174" s="15"/>
      <c r="L174" s="16"/>
      <c r="N174" s="9"/>
      <c r="O174" s="10"/>
      <c r="P174" s="9"/>
    </row>
    <row r="175" spans="1:16" x14ac:dyDescent="0.25">
      <c r="A175" s="13"/>
      <c r="B175" s="14"/>
      <c r="C175" s="14"/>
      <c r="D175" s="14"/>
      <c r="E175" s="13"/>
      <c r="F175" s="14"/>
      <c r="G175" s="14"/>
      <c r="H175" s="14"/>
      <c r="I175" s="13"/>
      <c r="J175" s="13"/>
      <c r="K175" s="15"/>
      <c r="L175" s="16"/>
      <c r="N175" s="9"/>
      <c r="O175" s="10"/>
      <c r="P175" s="9"/>
    </row>
    <row r="176" spans="1:16" x14ac:dyDescent="0.25">
      <c r="A176" s="13"/>
      <c r="B176" s="14"/>
      <c r="C176" s="14"/>
      <c r="D176" s="14"/>
      <c r="E176" s="13"/>
      <c r="F176" s="14"/>
      <c r="G176" s="14"/>
      <c r="H176" s="14"/>
      <c r="I176" s="13"/>
      <c r="J176" s="13"/>
      <c r="K176" s="15"/>
      <c r="L176" s="16"/>
      <c r="N176" s="9"/>
      <c r="O176" s="10"/>
      <c r="P176" s="9"/>
    </row>
    <row r="177" spans="1:16" x14ac:dyDescent="0.25">
      <c r="A177" s="13"/>
      <c r="B177" s="14"/>
      <c r="C177" s="14"/>
      <c r="D177" s="14"/>
      <c r="E177" s="13"/>
      <c r="F177" s="14"/>
      <c r="G177" s="14"/>
      <c r="H177" s="14"/>
      <c r="I177" s="13"/>
      <c r="J177" s="13"/>
      <c r="K177" s="15"/>
      <c r="L177" s="16"/>
      <c r="N177" s="9"/>
      <c r="O177" s="10"/>
      <c r="P177" s="9"/>
    </row>
    <row r="178" spans="1:16" x14ac:dyDescent="0.25">
      <c r="A178" s="13"/>
      <c r="B178" s="14"/>
      <c r="C178" s="14"/>
      <c r="D178" s="14"/>
      <c r="E178" s="13"/>
      <c r="F178" s="14"/>
      <c r="G178" s="14"/>
      <c r="H178" s="14"/>
      <c r="I178" s="13"/>
      <c r="J178" s="13"/>
      <c r="K178" s="15"/>
      <c r="L178" s="16"/>
      <c r="N178" s="9"/>
      <c r="O178" s="10"/>
      <c r="P178" s="9"/>
    </row>
    <row r="179" spans="1:16" x14ac:dyDescent="0.25">
      <c r="A179" s="13"/>
      <c r="B179" s="14"/>
      <c r="C179" s="14"/>
      <c r="D179" s="14"/>
      <c r="E179" s="13"/>
      <c r="F179" s="14"/>
      <c r="G179" s="14"/>
      <c r="H179" s="14"/>
      <c r="I179" s="13"/>
      <c r="J179" s="13"/>
      <c r="K179" s="15"/>
      <c r="L179" s="16"/>
      <c r="N179" s="9"/>
      <c r="O179" s="10"/>
      <c r="P179" s="9"/>
    </row>
    <row r="180" spans="1:16" x14ac:dyDescent="0.25">
      <c r="A180" s="13"/>
      <c r="B180" s="14"/>
      <c r="C180" s="14"/>
      <c r="D180" s="14"/>
      <c r="E180" s="13"/>
      <c r="F180" s="14"/>
      <c r="G180" s="14"/>
      <c r="H180" s="14"/>
      <c r="I180" s="13"/>
      <c r="J180" s="13"/>
      <c r="K180" s="15"/>
      <c r="L180" s="16"/>
      <c r="N180" s="11"/>
      <c r="O180" s="12"/>
      <c r="P180" s="11"/>
    </row>
    <row r="181" spans="1:16" x14ac:dyDescent="0.25">
      <c r="A181" s="13"/>
      <c r="B181" s="14"/>
      <c r="C181" s="14"/>
      <c r="D181" s="14"/>
      <c r="E181" s="13"/>
      <c r="F181" s="14"/>
      <c r="G181" s="14"/>
      <c r="H181" s="14"/>
      <c r="I181" s="13"/>
      <c r="J181" s="13"/>
      <c r="K181" s="15"/>
      <c r="L181" s="16"/>
      <c r="N181" s="11"/>
      <c r="O181" s="12"/>
      <c r="P181" s="11"/>
    </row>
    <row r="182" spans="1:16" x14ac:dyDescent="0.25">
      <c r="A182" s="13"/>
      <c r="B182" s="14"/>
      <c r="C182" s="14"/>
      <c r="D182" s="14"/>
      <c r="E182" s="13"/>
      <c r="F182" s="14"/>
      <c r="G182" s="14"/>
      <c r="H182" s="14"/>
      <c r="I182" s="13"/>
      <c r="J182" s="13"/>
      <c r="K182" s="15"/>
      <c r="L182" s="16"/>
      <c r="N182" s="11"/>
      <c r="O182" s="12"/>
      <c r="P182" s="11"/>
    </row>
    <row r="183" spans="1:16" x14ac:dyDescent="0.25">
      <c r="N183" s="11"/>
      <c r="O183" s="12"/>
      <c r="P183" s="11"/>
    </row>
    <row r="184" spans="1:16" x14ac:dyDescent="0.25">
      <c r="N184" s="5"/>
      <c r="O184" s="3"/>
      <c r="P184" s="5"/>
    </row>
    <row r="185" spans="1:16" x14ac:dyDescent="0.25">
      <c r="N185" s="5"/>
      <c r="O185" s="3"/>
      <c r="P185" s="5"/>
    </row>
    <row r="186" spans="1:16" x14ac:dyDescent="0.25">
      <c r="N186" s="5"/>
      <c r="O186" s="3"/>
      <c r="P186" s="5"/>
    </row>
    <row r="187" spans="1:16" x14ac:dyDescent="0.25">
      <c r="N187" s="5"/>
      <c r="O187" s="3"/>
      <c r="P187" s="5"/>
    </row>
    <row r="188" spans="1:16" x14ac:dyDescent="0.25">
      <c r="N188" s="9"/>
      <c r="O188" s="10"/>
      <c r="P188" s="9"/>
    </row>
    <row r="189" spans="1:16" x14ac:dyDescent="0.25">
      <c r="N189" s="9"/>
      <c r="O189" s="10"/>
      <c r="P189" s="9"/>
    </row>
  </sheetData>
  <mergeCells count="19">
    <mergeCell ref="G11:J11"/>
    <mergeCell ref="A1:L1"/>
    <mergeCell ref="A2:L2"/>
    <mergeCell ref="A3:L3"/>
    <mergeCell ref="A5:L5"/>
    <mergeCell ref="A6:F6"/>
    <mergeCell ref="G6:J6"/>
    <mergeCell ref="G7:J7"/>
    <mergeCell ref="N6:Q6"/>
    <mergeCell ref="A8:F9"/>
    <mergeCell ref="G8:J8"/>
    <mergeCell ref="G9:J9"/>
    <mergeCell ref="N8:R10"/>
    <mergeCell ref="G10:J10"/>
    <mergeCell ref="A12:B13"/>
    <mergeCell ref="C12:E12"/>
    <mergeCell ref="C13:E13"/>
    <mergeCell ref="A152:B152"/>
    <mergeCell ref="A7:F7"/>
  </mergeCells>
  <pageMargins left="0.59055118110236227" right="0" top="0" bottom="0" header="0" footer="0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4"/>
  <sheetViews>
    <sheetView workbookViewId="0">
      <pane ySplit="17" topLeftCell="A18" activePane="bottomLeft" state="frozen"/>
      <selection pane="bottomLeft" activeCell="K11" sqref="K11"/>
    </sheetView>
  </sheetViews>
  <sheetFormatPr defaultRowHeight="15" x14ac:dyDescent="0.25"/>
  <cols>
    <col min="1" max="1" width="4.85546875" style="13" customWidth="1"/>
    <col min="2" max="2" width="12.140625" style="14" customWidth="1"/>
    <col min="3" max="4" width="10.140625" style="14" customWidth="1"/>
    <col min="5" max="5" width="9.42578125" style="13" customWidth="1"/>
    <col min="6" max="6" width="8.5703125" style="13" customWidth="1"/>
    <col min="7" max="8" width="9.7109375" style="14" customWidth="1"/>
    <col min="9" max="9" width="9" style="14" customWidth="1"/>
    <col min="10" max="10" width="9" style="13" customWidth="1"/>
    <col min="11" max="11" width="11.140625" style="15" customWidth="1"/>
    <col min="12" max="12" width="10.7109375" style="15" customWidth="1"/>
    <col min="13" max="13" width="10.85546875" style="16" customWidth="1"/>
    <col min="14" max="14" width="9.140625" style="19" customWidth="1"/>
    <col min="15" max="15" width="18.5703125" style="11" customWidth="1"/>
    <col min="16" max="16" width="14.85546875" style="12" customWidth="1"/>
    <col min="17" max="17" width="9.140625" style="11"/>
    <col min="18" max="16384" width="9.140625" style="14"/>
  </cols>
  <sheetData>
    <row r="1" spans="1:17" ht="20.25" x14ac:dyDescent="0.3">
      <c r="A1" s="466" t="s">
        <v>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382"/>
      <c r="O1" s="383"/>
    </row>
    <row r="2" spans="1:17" ht="18.75" x14ac:dyDescent="0.25">
      <c r="A2" s="468" t="s">
        <v>17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384"/>
      <c r="O2" s="384"/>
    </row>
    <row r="3" spans="1:17" ht="18.75" customHeight="1" x14ac:dyDescent="0.25">
      <c r="A3" s="469" t="s">
        <v>197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384"/>
    </row>
    <row r="4" spans="1:17" ht="18.75" x14ac:dyDescent="0.2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00"/>
      <c r="M4" s="300"/>
      <c r="N4" s="384"/>
      <c r="O4" s="384"/>
    </row>
    <row r="5" spans="1:17" ht="15" customHeight="1" x14ac:dyDescent="0.25">
      <c r="A5" s="473" t="s">
        <v>9</v>
      </c>
      <c r="B5" s="474"/>
      <c r="C5" s="474"/>
      <c r="D5" s="474"/>
      <c r="E5" s="474"/>
      <c r="F5" s="474"/>
      <c r="G5" s="474"/>
      <c r="H5" s="474"/>
      <c r="I5" s="474"/>
      <c r="J5" s="474"/>
      <c r="K5" s="475"/>
      <c r="L5" s="386"/>
      <c r="M5" s="387"/>
      <c r="N5" s="388"/>
      <c r="O5" s="301"/>
    </row>
    <row r="6" spans="1:17" ht="16.5" customHeight="1" x14ac:dyDescent="0.25">
      <c r="A6" s="472" t="s">
        <v>4</v>
      </c>
      <c r="B6" s="472"/>
      <c r="C6" s="472"/>
      <c r="D6" s="472"/>
      <c r="E6" s="472"/>
      <c r="F6" s="472"/>
      <c r="G6" s="472"/>
      <c r="H6" s="473" t="s">
        <v>5</v>
      </c>
      <c r="I6" s="474"/>
      <c r="J6" s="474"/>
      <c r="K6" s="389" t="s">
        <v>44</v>
      </c>
      <c r="L6" s="302"/>
      <c r="M6" s="390"/>
      <c r="N6" s="388"/>
      <c r="O6" s="301"/>
    </row>
    <row r="7" spans="1:17" ht="16.5" customHeight="1" x14ac:dyDescent="0.25">
      <c r="A7" s="457" t="s">
        <v>15</v>
      </c>
      <c r="B7" s="457"/>
      <c r="C7" s="457"/>
      <c r="D7" s="457"/>
      <c r="E7" s="457"/>
      <c r="F7" s="457"/>
      <c r="G7" s="457"/>
      <c r="H7" s="460" t="s">
        <v>16</v>
      </c>
      <c r="I7" s="461"/>
      <c r="J7" s="461"/>
      <c r="K7" s="281">
        <v>79.343999999999994</v>
      </c>
      <c r="L7" s="298"/>
      <c r="M7" s="390"/>
      <c r="N7" s="388"/>
      <c r="O7" s="301"/>
    </row>
    <row r="8" spans="1:17" ht="16.5" customHeight="1" x14ac:dyDescent="0.25">
      <c r="A8" s="464" t="s">
        <v>6</v>
      </c>
      <c r="B8" s="464"/>
      <c r="C8" s="464"/>
      <c r="D8" s="464"/>
      <c r="E8" s="464"/>
      <c r="F8" s="464"/>
      <c r="G8" s="464"/>
      <c r="H8" s="460" t="s">
        <v>10</v>
      </c>
      <c r="I8" s="461"/>
      <c r="J8" s="461"/>
      <c r="K8" s="281">
        <v>79.343999999999994</v>
      </c>
      <c r="L8" s="298"/>
      <c r="M8" s="390"/>
      <c r="N8" s="388"/>
      <c r="O8" s="301"/>
    </row>
    <row r="9" spans="1:17" ht="16.5" customHeight="1" x14ac:dyDescent="0.25">
      <c r="A9" s="464"/>
      <c r="B9" s="464"/>
      <c r="C9" s="464"/>
      <c r="D9" s="464"/>
      <c r="E9" s="464"/>
      <c r="F9" s="464"/>
      <c r="G9" s="464"/>
      <c r="H9" s="460" t="s">
        <v>11</v>
      </c>
      <c r="I9" s="461"/>
      <c r="J9" s="461"/>
      <c r="K9" s="281">
        <v>0</v>
      </c>
      <c r="L9" s="298"/>
      <c r="M9" s="390"/>
      <c r="N9" s="388"/>
      <c r="O9" s="301"/>
    </row>
    <row r="10" spans="1:17" ht="16.5" customHeight="1" x14ac:dyDescent="0.25">
      <c r="A10" s="391"/>
      <c r="B10" s="392"/>
      <c r="C10" s="392"/>
      <c r="D10" s="392"/>
      <c r="E10" s="392"/>
      <c r="F10" s="392"/>
      <c r="G10" s="393"/>
      <c r="H10" s="460" t="s">
        <v>26</v>
      </c>
      <c r="I10" s="461"/>
      <c r="J10" s="461"/>
      <c r="K10" s="281">
        <v>52.572000000000003</v>
      </c>
      <c r="L10" s="298"/>
      <c r="M10" s="390"/>
      <c r="N10" s="388"/>
      <c r="O10" s="301"/>
      <c r="Q10" s="19"/>
    </row>
    <row r="11" spans="1:17" ht="16.5" customHeight="1" x14ac:dyDescent="0.25">
      <c r="A11" s="394"/>
      <c r="B11" s="395"/>
      <c r="C11" s="479" t="s">
        <v>13</v>
      </c>
      <c r="D11" s="479"/>
      <c r="E11" s="479"/>
      <c r="F11" s="479"/>
      <c r="G11" s="396"/>
      <c r="H11" s="457" t="s">
        <v>28</v>
      </c>
      <c r="I11" s="457"/>
      <c r="J11" s="457"/>
      <c r="K11" s="281">
        <v>26.771999999999998</v>
      </c>
      <c r="L11" s="298"/>
      <c r="M11" s="390"/>
      <c r="N11" s="388"/>
      <c r="O11" s="397"/>
    </row>
    <row r="12" spans="1:17" ht="15.75" customHeight="1" x14ac:dyDescent="0.25">
      <c r="A12" s="480" t="s">
        <v>22</v>
      </c>
      <c r="B12" s="481"/>
      <c r="C12" s="457" t="s">
        <v>23</v>
      </c>
      <c r="D12" s="457"/>
      <c r="E12" s="457"/>
      <c r="F12" s="251">
        <v>7235.3</v>
      </c>
      <c r="G12" s="394"/>
      <c r="H12" s="484"/>
      <c r="I12" s="484"/>
      <c r="J12" s="484"/>
      <c r="K12" s="398"/>
      <c r="L12" s="398"/>
      <c r="M12" s="390"/>
      <c r="N12" s="388"/>
      <c r="O12" s="399"/>
    </row>
    <row r="13" spans="1:17" ht="15.75" customHeight="1" x14ac:dyDescent="0.25">
      <c r="A13" s="482"/>
      <c r="B13" s="483"/>
      <c r="C13" s="457" t="s">
        <v>24</v>
      </c>
      <c r="D13" s="457"/>
      <c r="E13" s="457"/>
      <c r="F13" s="252">
        <v>2158.9</v>
      </c>
      <c r="G13" s="400"/>
      <c r="H13" s="465" t="s">
        <v>45</v>
      </c>
      <c r="I13" s="465"/>
      <c r="J13" s="465"/>
      <c r="K13" s="465"/>
      <c r="L13" s="465"/>
      <c r="M13" s="465"/>
      <c r="N13" s="388"/>
      <c r="O13" s="397"/>
    </row>
    <row r="14" spans="1:17" ht="15.75" customHeight="1" x14ac:dyDescent="0.25">
      <c r="A14" s="482"/>
      <c r="B14" s="483"/>
      <c r="C14" s="485" t="s">
        <v>60</v>
      </c>
      <c r="D14" s="485"/>
      <c r="E14" s="485"/>
      <c r="F14" s="252"/>
      <c r="G14" s="400"/>
      <c r="H14" s="465"/>
      <c r="I14" s="465"/>
      <c r="J14" s="465"/>
      <c r="K14" s="465"/>
      <c r="L14" s="465"/>
      <c r="M14" s="465"/>
      <c r="N14" s="388"/>
      <c r="O14" s="397"/>
    </row>
    <row r="15" spans="1:17" ht="15.75" customHeight="1" x14ac:dyDescent="0.25">
      <c r="A15" s="482"/>
      <c r="B15" s="483"/>
      <c r="C15" s="457" t="s">
        <v>61</v>
      </c>
      <c r="D15" s="457"/>
      <c r="E15" s="457"/>
      <c r="F15" s="252">
        <v>1468.8</v>
      </c>
      <c r="G15" s="401"/>
      <c r="H15" s="465"/>
      <c r="I15" s="465"/>
      <c r="J15" s="465"/>
      <c r="K15" s="465"/>
      <c r="L15" s="465"/>
      <c r="M15" s="465"/>
      <c r="N15" s="388"/>
      <c r="O15" s="301"/>
    </row>
    <row r="16" spans="1:17" x14ac:dyDescent="0.25">
      <c r="A16" s="395"/>
      <c r="B16" s="395"/>
      <c r="C16" s="395"/>
      <c r="D16" s="395"/>
      <c r="E16" s="395"/>
      <c r="F16" s="402"/>
      <c r="G16" s="395"/>
      <c r="H16" s="386"/>
      <c r="I16" s="386"/>
      <c r="J16" s="386"/>
      <c r="K16" s="398"/>
      <c r="L16" s="398"/>
      <c r="M16" s="403"/>
      <c r="N16" s="388"/>
      <c r="O16" s="301"/>
    </row>
    <row r="17" spans="1:17" ht="42" customHeight="1" x14ac:dyDescent="0.25">
      <c r="A17" s="182" t="s">
        <v>0</v>
      </c>
      <c r="B17" s="183" t="s">
        <v>1</v>
      </c>
      <c r="C17" s="184" t="s">
        <v>19</v>
      </c>
      <c r="D17" s="184" t="s">
        <v>20</v>
      </c>
      <c r="E17" s="182" t="s">
        <v>2</v>
      </c>
      <c r="F17" s="182" t="s">
        <v>27</v>
      </c>
      <c r="G17" s="185" t="s">
        <v>53</v>
      </c>
      <c r="H17" s="185" t="s">
        <v>57</v>
      </c>
      <c r="I17" s="185" t="s">
        <v>21</v>
      </c>
      <c r="J17" s="185" t="s">
        <v>18</v>
      </c>
      <c r="K17" s="186" t="s">
        <v>54</v>
      </c>
      <c r="L17" s="187" t="s">
        <v>7</v>
      </c>
      <c r="M17" s="188" t="s">
        <v>14</v>
      </c>
      <c r="N17" s="404"/>
      <c r="O17" s="405"/>
      <c r="P17" s="406"/>
      <c r="Q17" s="405"/>
    </row>
    <row r="18" spans="1:17" x14ac:dyDescent="0.25">
      <c r="A18" s="258">
        <v>1</v>
      </c>
      <c r="B18" s="259">
        <v>91504425</v>
      </c>
      <c r="C18" s="260">
        <v>43731</v>
      </c>
      <c r="D18" s="260">
        <v>45191</v>
      </c>
      <c r="E18" s="192">
        <v>45.2</v>
      </c>
      <c r="F18" s="193">
        <v>13.486970823600961</v>
      </c>
      <c r="G18" s="261">
        <v>5.75</v>
      </c>
      <c r="H18" s="261">
        <v>5.8789999999999996</v>
      </c>
      <c r="I18" s="262">
        <v>0.12899999999999956</v>
      </c>
      <c r="J18" s="262">
        <v>0.12899999999999956</v>
      </c>
      <c r="K18" s="263"/>
      <c r="L18" s="263">
        <v>0</v>
      </c>
      <c r="M18" s="264">
        <v>0.12899999999999956</v>
      </c>
      <c r="N18" s="407"/>
      <c r="O18" s="408"/>
      <c r="Q18" s="407"/>
    </row>
    <row r="19" spans="1:17" x14ac:dyDescent="0.25">
      <c r="A19" s="258">
        <v>2</v>
      </c>
      <c r="B19" s="259">
        <v>15705811</v>
      </c>
      <c r="C19" s="260"/>
      <c r="D19" s="260"/>
      <c r="E19" s="192">
        <v>62</v>
      </c>
      <c r="F19" s="193">
        <v>18.499827235912822</v>
      </c>
      <c r="G19" s="261">
        <v>15908</v>
      </c>
      <c r="H19" s="261">
        <v>15908</v>
      </c>
      <c r="I19" s="266"/>
      <c r="J19" s="262"/>
      <c r="K19" s="264">
        <v>1.13009773965142</v>
      </c>
      <c r="L19" s="263">
        <v>0</v>
      </c>
      <c r="M19" s="264">
        <v>1.130097739651416</v>
      </c>
      <c r="N19" s="407"/>
      <c r="O19" s="408"/>
      <c r="Q19" s="407"/>
    </row>
    <row r="20" spans="1:17" x14ac:dyDescent="0.25">
      <c r="A20" s="258">
        <v>3</v>
      </c>
      <c r="B20" s="259">
        <v>1564015</v>
      </c>
      <c r="C20" s="260">
        <v>43621</v>
      </c>
      <c r="D20" s="260">
        <v>45081</v>
      </c>
      <c r="E20" s="192">
        <v>72.7</v>
      </c>
      <c r="F20" s="193">
        <v>21.692539355659065</v>
      </c>
      <c r="G20" s="261">
        <v>10.044</v>
      </c>
      <c r="H20" s="261">
        <v>10.895</v>
      </c>
      <c r="I20" s="262">
        <v>0.85099999999999909</v>
      </c>
      <c r="J20" s="262">
        <v>0.85099999999999909</v>
      </c>
      <c r="K20" s="263"/>
      <c r="L20" s="263">
        <v>0</v>
      </c>
      <c r="M20" s="264">
        <v>0.85099999999999909</v>
      </c>
      <c r="N20" s="407"/>
      <c r="O20" s="408"/>
      <c r="Q20" s="407"/>
    </row>
    <row r="21" spans="1:17" x14ac:dyDescent="0.25">
      <c r="A21" s="258">
        <v>4</v>
      </c>
      <c r="B21" s="259">
        <v>15705532</v>
      </c>
      <c r="C21" s="260"/>
      <c r="D21" s="260"/>
      <c r="E21" s="265">
        <v>46.9</v>
      </c>
      <c r="F21" s="193">
        <v>13.99422415103728</v>
      </c>
      <c r="G21" s="261">
        <v>24920</v>
      </c>
      <c r="H21" s="261">
        <v>25623</v>
      </c>
      <c r="I21" s="266"/>
      <c r="J21" s="262"/>
      <c r="K21" s="264">
        <v>0.85486425789760334</v>
      </c>
      <c r="L21" s="263">
        <v>0</v>
      </c>
      <c r="M21" s="264">
        <v>0.85486425789760334</v>
      </c>
      <c r="N21" s="407"/>
      <c r="O21" s="408"/>
      <c r="Q21" s="407"/>
    </row>
    <row r="22" spans="1:17" x14ac:dyDescent="0.25">
      <c r="A22" s="267">
        <v>5</v>
      </c>
      <c r="B22" s="259">
        <v>15705673</v>
      </c>
      <c r="C22" s="260"/>
      <c r="D22" s="260"/>
      <c r="E22" s="265">
        <v>70.599999999999994</v>
      </c>
      <c r="F22" s="193">
        <v>21.065932304120082</v>
      </c>
      <c r="G22" s="261">
        <v>61299</v>
      </c>
      <c r="H22" s="261">
        <v>62979</v>
      </c>
      <c r="I22" s="266"/>
      <c r="J22" s="262"/>
      <c r="K22" s="264">
        <v>1.2868532325708055</v>
      </c>
      <c r="L22" s="263">
        <v>0</v>
      </c>
      <c r="M22" s="264">
        <v>1.2868532325708055</v>
      </c>
      <c r="N22" s="407"/>
      <c r="O22" s="408"/>
      <c r="Q22" s="407"/>
    </row>
    <row r="23" spans="1:17" x14ac:dyDescent="0.25">
      <c r="A23" s="258">
        <v>6</v>
      </c>
      <c r="B23" s="284" t="s">
        <v>48</v>
      </c>
      <c r="C23" s="260">
        <v>43822</v>
      </c>
      <c r="D23" s="260">
        <v>46013</v>
      </c>
      <c r="E23" s="265">
        <v>47.4</v>
      </c>
      <c r="F23" s="193">
        <v>14.143416306165609</v>
      </c>
      <c r="G23" s="261">
        <v>3.18</v>
      </c>
      <c r="H23" s="261">
        <v>3.7040000000000002</v>
      </c>
      <c r="I23" s="262">
        <v>0.52400000000000002</v>
      </c>
      <c r="J23" s="262">
        <v>0.52400000000000002</v>
      </c>
      <c r="K23" s="263"/>
      <c r="L23" s="263">
        <v>0</v>
      </c>
      <c r="M23" s="264">
        <v>0.52400000000000002</v>
      </c>
      <c r="N23" s="407"/>
      <c r="O23" s="408"/>
      <c r="Q23" s="407"/>
    </row>
    <row r="24" spans="1:17" x14ac:dyDescent="0.25">
      <c r="A24" s="258">
        <v>7</v>
      </c>
      <c r="B24" s="259">
        <v>18008983</v>
      </c>
      <c r="C24" s="260">
        <v>43714</v>
      </c>
      <c r="D24" s="260">
        <v>45721</v>
      </c>
      <c r="E24" s="265">
        <v>42.2</v>
      </c>
      <c r="F24" s="193">
        <v>12.591817892830987</v>
      </c>
      <c r="G24" s="261">
        <v>9.3719999999999999</v>
      </c>
      <c r="H24" s="261">
        <v>10.118</v>
      </c>
      <c r="I24" s="262">
        <v>0.74600000000000044</v>
      </c>
      <c r="J24" s="262">
        <v>0.74600000000000044</v>
      </c>
      <c r="K24" s="263"/>
      <c r="L24" s="263">
        <v>0</v>
      </c>
      <c r="M24" s="264">
        <v>0.74600000000000044</v>
      </c>
      <c r="N24" s="407"/>
      <c r="O24" s="408"/>
      <c r="Q24" s="407"/>
    </row>
    <row r="25" spans="1:17" x14ac:dyDescent="0.25">
      <c r="A25" s="258">
        <v>8</v>
      </c>
      <c r="B25" s="259">
        <v>15705529</v>
      </c>
      <c r="C25" s="260">
        <v>43689</v>
      </c>
      <c r="D25" s="260">
        <v>45149</v>
      </c>
      <c r="E25" s="265">
        <v>41.9</v>
      </c>
      <c r="F25" s="193">
        <v>12.502302599753987</v>
      </c>
      <c r="G25" s="261">
        <v>38714</v>
      </c>
      <c r="H25" s="261">
        <v>39726</v>
      </c>
      <c r="I25" s="266">
        <v>1012</v>
      </c>
      <c r="J25" s="262">
        <v>0.87031999999999998</v>
      </c>
      <c r="K25" s="263"/>
      <c r="L25" s="263">
        <v>0</v>
      </c>
      <c r="M25" s="264">
        <v>0.87031999999999998</v>
      </c>
      <c r="N25" s="407"/>
      <c r="O25" s="408"/>
      <c r="Q25" s="407"/>
    </row>
    <row r="26" spans="1:17" x14ac:dyDescent="0.25">
      <c r="A26" s="258">
        <v>9</v>
      </c>
      <c r="B26" s="259">
        <v>18009297</v>
      </c>
      <c r="C26" s="260">
        <v>43530</v>
      </c>
      <c r="D26" s="260">
        <v>45721</v>
      </c>
      <c r="E26" s="265">
        <v>44.8</v>
      </c>
      <c r="F26" s="193">
        <v>13.367617099498297</v>
      </c>
      <c r="G26" s="261">
        <v>10.597</v>
      </c>
      <c r="H26" s="261">
        <v>11.372</v>
      </c>
      <c r="I26" s="262">
        <v>0.77500000000000036</v>
      </c>
      <c r="J26" s="262">
        <v>0.77500000000000036</v>
      </c>
      <c r="K26" s="263"/>
      <c r="L26" s="263">
        <v>0</v>
      </c>
      <c r="M26" s="264">
        <v>0.77500000000000036</v>
      </c>
      <c r="N26" s="407"/>
      <c r="O26" s="408"/>
      <c r="Q26" s="407"/>
    </row>
    <row r="27" spans="1:17" x14ac:dyDescent="0.25">
      <c r="A27" s="258">
        <v>10</v>
      </c>
      <c r="B27" s="259">
        <v>15705614</v>
      </c>
      <c r="C27" s="260"/>
      <c r="D27" s="260"/>
      <c r="E27" s="265">
        <v>62.1</v>
      </c>
      <c r="F27" s="193">
        <v>18.529665666938488</v>
      </c>
      <c r="G27" s="261">
        <v>20140</v>
      </c>
      <c r="H27" s="261">
        <v>20682</v>
      </c>
      <c r="I27" s="266"/>
      <c r="J27" s="262"/>
      <c r="K27" s="264">
        <v>1.1319204779411765</v>
      </c>
      <c r="L27" s="263">
        <v>0</v>
      </c>
      <c r="M27" s="264">
        <v>1.1319204779411765</v>
      </c>
      <c r="N27" s="407"/>
      <c r="O27" s="408"/>
      <c r="Q27" s="407"/>
    </row>
    <row r="28" spans="1:17" x14ac:dyDescent="0.25">
      <c r="A28" s="258">
        <v>11</v>
      </c>
      <c r="B28" s="259">
        <v>18009390</v>
      </c>
      <c r="C28" s="260">
        <v>43530</v>
      </c>
      <c r="D28" s="260">
        <v>45721</v>
      </c>
      <c r="E28" s="265">
        <v>72.8</v>
      </c>
      <c r="F28" s="193">
        <v>21.722377786684731</v>
      </c>
      <c r="G28" s="261">
        <v>10.224</v>
      </c>
      <c r="H28" s="261">
        <v>10.558</v>
      </c>
      <c r="I28" s="262">
        <v>0.33399999999999963</v>
      </c>
      <c r="J28" s="262">
        <v>0.33399999999999963</v>
      </c>
      <c r="K28" s="263"/>
      <c r="L28" s="263">
        <v>0</v>
      </c>
      <c r="M28" s="264">
        <v>0.33399999999999963</v>
      </c>
      <c r="N28" s="407"/>
      <c r="O28" s="408"/>
      <c r="Q28" s="407"/>
    </row>
    <row r="29" spans="1:17" x14ac:dyDescent="0.25">
      <c r="A29" s="258">
        <v>12</v>
      </c>
      <c r="B29" s="259">
        <v>15705671</v>
      </c>
      <c r="C29" s="260">
        <v>43693</v>
      </c>
      <c r="D29" s="260">
        <v>45153</v>
      </c>
      <c r="E29" s="265">
        <v>47</v>
      </c>
      <c r="F29" s="193">
        <v>14.024062582062944</v>
      </c>
      <c r="G29" s="261">
        <v>44653</v>
      </c>
      <c r="H29" s="261">
        <v>45693</v>
      </c>
      <c r="I29" s="266">
        <v>1040</v>
      </c>
      <c r="J29" s="262">
        <v>0.89439999999999997</v>
      </c>
      <c r="K29" s="263"/>
      <c r="L29" s="263">
        <v>0</v>
      </c>
      <c r="M29" s="264">
        <v>0.89439999999999997</v>
      </c>
      <c r="N29" s="407"/>
      <c r="O29" s="408"/>
      <c r="Q29" s="407"/>
    </row>
    <row r="30" spans="1:17" x14ac:dyDescent="0.25">
      <c r="A30" s="258">
        <v>13</v>
      </c>
      <c r="B30" s="259">
        <v>41262618</v>
      </c>
      <c r="C30" s="260">
        <v>43719</v>
      </c>
      <c r="D30" s="260">
        <v>45910</v>
      </c>
      <c r="E30" s="265">
        <v>70.599999999999994</v>
      </c>
      <c r="F30" s="193">
        <v>21.065932304120082</v>
      </c>
      <c r="G30" s="261">
        <v>11.503</v>
      </c>
      <c r="H30" s="261">
        <v>11.503</v>
      </c>
      <c r="I30" s="262">
        <v>0</v>
      </c>
      <c r="J30" s="262">
        <v>0</v>
      </c>
      <c r="K30" s="263"/>
      <c r="L30" s="263">
        <v>0</v>
      </c>
      <c r="M30" s="264">
        <v>0</v>
      </c>
      <c r="N30" s="407"/>
      <c r="O30" s="408"/>
      <c r="Q30" s="407"/>
    </row>
    <row r="31" spans="1:17" x14ac:dyDescent="0.25">
      <c r="A31" s="258">
        <v>14</v>
      </c>
      <c r="B31" s="259">
        <v>1732319</v>
      </c>
      <c r="C31" s="260">
        <v>43887</v>
      </c>
      <c r="D31" s="260">
        <v>46078</v>
      </c>
      <c r="E31" s="265">
        <v>47</v>
      </c>
      <c r="F31" s="193">
        <v>14.024062582062944</v>
      </c>
      <c r="G31" s="261">
        <v>3.6909999999999998</v>
      </c>
      <c r="H31" s="261">
        <v>4.2359999999999998</v>
      </c>
      <c r="I31" s="262">
        <v>0.54499999999999993</v>
      </c>
      <c r="J31" s="262">
        <v>0.54499999999999993</v>
      </c>
      <c r="K31" s="263"/>
      <c r="L31" s="263">
        <v>0</v>
      </c>
      <c r="M31" s="264">
        <v>0.54499999999999993</v>
      </c>
      <c r="N31" s="407"/>
      <c r="O31" s="408"/>
      <c r="Q31" s="407"/>
    </row>
    <row r="32" spans="1:17" x14ac:dyDescent="0.25">
      <c r="A32" s="258">
        <v>15</v>
      </c>
      <c r="B32" s="259">
        <v>18004025</v>
      </c>
      <c r="C32" s="260">
        <v>43488</v>
      </c>
      <c r="D32" s="260">
        <v>45679</v>
      </c>
      <c r="E32" s="265">
        <v>42.2</v>
      </c>
      <c r="F32" s="193">
        <v>12.591817892830987</v>
      </c>
      <c r="G32" s="261">
        <v>1.421</v>
      </c>
      <c r="H32" s="261">
        <v>1.421</v>
      </c>
      <c r="I32" s="262">
        <v>0</v>
      </c>
      <c r="J32" s="262">
        <v>0</v>
      </c>
      <c r="K32" s="263"/>
      <c r="L32" s="263">
        <v>0</v>
      </c>
      <c r="M32" s="264">
        <v>0</v>
      </c>
      <c r="N32" s="407"/>
      <c r="O32" s="408"/>
      <c r="Q32" s="407"/>
    </row>
    <row r="33" spans="1:17" x14ac:dyDescent="0.25">
      <c r="A33" s="258">
        <v>16</v>
      </c>
      <c r="B33" s="259">
        <v>19000535</v>
      </c>
      <c r="C33" s="260">
        <v>43677</v>
      </c>
      <c r="D33" s="260">
        <v>45868</v>
      </c>
      <c r="E33" s="265">
        <v>42.8</v>
      </c>
      <c r="F33" s="193">
        <v>12.770848478984979</v>
      </c>
      <c r="G33" s="261">
        <v>7.6520000000000001</v>
      </c>
      <c r="H33" s="261">
        <v>8.4410000000000007</v>
      </c>
      <c r="I33" s="262">
        <v>0.78900000000000059</v>
      </c>
      <c r="J33" s="262">
        <v>0.78900000000000059</v>
      </c>
      <c r="K33" s="263"/>
      <c r="L33" s="263">
        <v>0</v>
      </c>
      <c r="M33" s="264">
        <v>0.78900000000000059</v>
      </c>
      <c r="N33" s="407"/>
      <c r="O33" s="408"/>
      <c r="Q33" s="407"/>
    </row>
    <row r="34" spans="1:17" x14ac:dyDescent="0.25">
      <c r="A34" s="258">
        <v>17</v>
      </c>
      <c r="B34" s="259">
        <v>15705659</v>
      </c>
      <c r="C34" s="260">
        <v>43719</v>
      </c>
      <c r="D34" s="260">
        <v>45179</v>
      </c>
      <c r="E34" s="265">
        <v>45.8</v>
      </c>
      <c r="F34" s="193">
        <v>13.666001409754953</v>
      </c>
      <c r="G34" s="261">
        <v>11523</v>
      </c>
      <c r="H34" s="261">
        <v>12306</v>
      </c>
      <c r="I34" s="266">
        <v>783</v>
      </c>
      <c r="J34" s="262">
        <v>0.67337999999999998</v>
      </c>
      <c r="K34" s="263"/>
      <c r="L34" s="263">
        <v>0</v>
      </c>
      <c r="M34" s="264">
        <v>0.67337999999999998</v>
      </c>
      <c r="N34" s="407"/>
      <c r="O34" s="408"/>
      <c r="Q34" s="407"/>
    </row>
    <row r="35" spans="1:17" x14ac:dyDescent="0.25">
      <c r="A35" s="258">
        <v>18</v>
      </c>
      <c r="B35" s="259">
        <v>15708273</v>
      </c>
      <c r="C35" s="260">
        <v>43697</v>
      </c>
      <c r="D35" s="260">
        <v>45158</v>
      </c>
      <c r="E35" s="265">
        <v>60.6</v>
      </c>
      <c r="F35" s="193">
        <v>18.082089201553501</v>
      </c>
      <c r="G35" s="261">
        <v>48023</v>
      </c>
      <c r="H35" s="261">
        <v>49083</v>
      </c>
      <c r="I35" s="266">
        <v>1060</v>
      </c>
      <c r="J35" s="262">
        <v>0.91159999999999997</v>
      </c>
      <c r="K35" s="263"/>
      <c r="L35" s="263">
        <v>0</v>
      </c>
      <c r="M35" s="264">
        <v>0.91159999999999997</v>
      </c>
      <c r="N35" s="407"/>
      <c r="O35" s="408"/>
      <c r="Q35" s="407"/>
    </row>
    <row r="36" spans="1:17" x14ac:dyDescent="0.25">
      <c r="A36" s="258">
        <v>19</v>
      </c>
      <c r="B36" s="270">
        <v>18008964</v>
      </c>
      <c r="C36" s="260">
        <v>43530</v>
      </c>
      <c r="D36" s="260">
        <v>45721</v>
      </c>
      <c r="E36" s="265">
        <v>71.599999999999994</v>
      </c>
      <c r="F36" s="193">
        <v>21.36431661437674</v>
      </c>
      <c r="G36" s="261">
        <v>6.8479999999999999</v>
      </c>
      <c r="H36" s="261">
        <v>7.1050000000000004</v>
      </c>
      <c r="I36" s="262">
        <v>0.25700000000000056</v>
      </c>
      <c r="J36" s="262">
        <v>0.25700000000000056</v>
      </c>
      <c r="K36" s="263"/>
      <c r="L36" s="263">
        <v>0</v>
      </c>
      <c r="M36" s="264">
        <v>0.25700000000000056</v>
      </c>
      <c r="N36" s="407"/>
      <c r="O36" s="408"/>
      <c r="Q36" s="407"/>
    </row>
    <row r="37" spans="1:17" x14ac:dyDescent="0.25">
      <c r="A37" s="258">
        <v>20</v>
      </c>
      <c r="B37" s="270">
        <v>15705665</v>
      </c>
      <c r="C37" s="260">
        <v>43685</v>
      </c>
      <c r="D37" s="260">
        <v>45145</v>
      </c>
      <c r="E37" s="265">
        <v>46.3</v>
      </c>
      <c r="F37" s="193">
        <v>13.815193564883282</v>
      </c>
      <c r="G37" s="261">
        <v>21417</v>
      </c>
      <c r="H37" s="261">
        <v>22035</v>
      </c>
      <c r="I37" s="266">
        <v>618</v>
      </c>
      <c r="J37" s="262">
        <v>0.53147999999999995</v>
      </c>
      <c r="K37" s="263"/>
      <c r="L37" s="263">
        <v>0</v>
      </c>
      <c r="M37" s="264">
        <v>0.53147999999999995</v>
      </c>
      <c r="N37" s="407"/>
      <c r="O37" s="408"/>
      <c r="Q37" s="407"/>
    </row>
    <row r="38" spans="1:17" x14ac:dyDescent="0.25">
      <c r="A38" s="258">
        <v>21</v>
      </c>
      <c r="B38" s="270">
        <v>15708400</v>
      </c>
      <c r="C38" s="260">
        <v>43713</v>
      </c>
      <c r="D38" s="260">
        <v>45173</v>
      </c>
      <c r="E38" s="265">
        <v>70.099999999999994</v>
      </c>
      <c r="F38" s="193">
        <v>20.916740148991753</v>
      </c>
      <c r="G38" s="265">
        <v>16050</v>
      </c>
      <c r="H38" s="265">
        <v>16050</v>
      </c>
      <c r="I38" s="266">
        <v>0</v>
      </c>
      <c r="J38" s="262">
        <v>0</v>
      </c>
      <c r="K38" s="263"/>
      <c r="L38" s="263">
        <v>0</v>
      </c>
      <c r="M38" s="264">
        <v>0</v>
      </c>
      <c r="N38" s="407"/>
      <c r="O38" s="408"/>
      <c r="Q38" s="407"/>
    </row>
    <row r="39" spans="1:17" x14ac:dyDescent="0.25">
      <c r="A39" s="258">
        <v>22</v>
      </c>
      <c r="B39" s="270">
        <v>15705816</v>
      </c>
      <c r="C39" s="260">
        <v>43698</v>
      </c>
      <c r="D39" s="260">
        <v>45158</v>
      </c>
      <c r="E39" s="265">
        <v>48.1</v>
      </c>
      <c r="F39" s="193">
        <v>14.352285323345271</v>
      </c>
      <c r="G39" s="265">
        <v>15193</v>
      </c>
      <c r="H39" s="265">
        <v>15501</v>
      </c>
      <c r="I39" s="266">
        <v>308</v>
      </c>
      <c r="J39" s="262">
        <v>0.26488</v>
      </c>
      <c r="K39" s="263"/>
      <c r="L39" s="263">
        <v>0</v>
      </c>
      <c r="M39" s="264">
        <v>0.26488</v>
      </c>
      <c r="N39" s="407"/>
      <c r="O39" s="408"/>
      <c r="Q39" s="407"/>
    </row>
    <row r="40" spans="1:17" x14ac:dyDescent="0.25">
      <c r="A40" s="258">
        <v>23</v>
      </c>
      <c r="B40" s="270">
        <v>15705524</v>
      </c>
      <c r="C40" s="260">
        <v>43699</v>
      </c>
      <c r="D40" s="260">
        <v>45890</v>
      </c>
      <c r="E40" s="265">
        <v>42</v>
      </c>
      <c r="F40" s="193">
        <v>12.532141030779654</v>
      </c>
      <c r="G40" s="265">
        <v>10.218999999999999</v>
      </c>
      <c r="H40" s="265">
        <v>10.914999999999999</v>
      </c>
      <c r="I40" s="262">
        <v>0.69599999999999973</v>
      </c>
      <c r="J40" s="262">
        <v>0.69599999999999973</v>
      </c>
      <c r="K40" s="263"/>
      <c r="L40" s="263">
        <v>0</v>
      </c>
      <c r="M40" s="264">
        <v>0.69599999999999973</v>
      </c>
      <c r="N40" s="407"/>
      <c r="O40" s="408"/>
      <c r="Q40" s="407"/>
    </row>
    <row r="41" spans="1:17" x14ac:dyDescent="0.25">
      <c r="A41" s="258">
        <v>24</v>
      </c>
      <c r="B41" s="270">
        <v>41260318</v>
      </c>
      <c r="C41" s="260">
        <v>43719</v>
      </c>
      <c r="D41" s="260">
        <v>45910</v>
      </c>
      <c r="E41" s="265">
        <v>41.4</v>
      </c>
      <c r="F41" s="193">
        <v>12.353110444625658</v>
      </c>
      <c r="G41" s="265">
        <v>6.4829999999999997</v>
      </c>
      <c r="H41" s="265">
        <v>6.4829999999999997</v>
      </c>
      <c r="I41" s="262">
        <v>0</v>
      </c>
      <c r="J41" s="262">
        <v>0</v>
      </c>
      <c r="K41" s="263"/>
      <c r="L41" s="263">
        <v>0</v>
      </c>
      <c r="M41" s="264">
        <v>0</v>
      </c>
      <c r="N41" s="407"/>
      <c r="O41" s="408"/>
      <c r="Q41" s="407"/>
    </row>
    <row r="42" spans="1:17" x14ac:dyDescent="0.25">
      <c r="A42" s="258">
        <v>25</v>
      </c>
      <c r="B42" s="259">
        <v>15705746</v>
      </c>
      <c r="C42" s="260">
        <v>43719</v>
      </c>
      <c r="D42" s="260">
        <v>45179</v>
      </c>
      <c r="E42" s="265">
        <v>45.8</v>
      </c>
      <c r="F42" s="193">
        <v>13.666001409754953</v>
      </c>
      <c r="G42" s="261">
        <v>29638</v>
      </c>
      <c r="H42" s="261">
        <v>29727</v>
      </c>
      <c r="I42" s="266">
        <v>89</v>
      </c>
      <c r="J42" s="262">
        <v>7.6539999999999997E-2</v>
      </c>
      <c r="K42" s="263"/>
      <c r="L42" s="263">
        <v>0</v>
      </c>
      <c r="M42" s="264">
        <v>7.6539999999999997E-2</v>
      </c>
      <c r="N42" s="407"/>
      <c r="O42" s="408"/>
      <c r="Q42" s="407"/>
    </row>
    <row r="43" spans="1:17" x14ac:dyDescent="0.25">
      <c r="A43" s="258">
        <v>26</v>
      </c>
      <c r="B43" s="259">
        <v>15705829</v>
      </c>
      <c r="C43" s="260"/>
      <c r="D43" s="260"/>
      <c r="E43" s="265">
        <v>60.4</v>
      </c>
      <c r="F43" s="193">
        <v>18.022412339502168</v>
      </c>
      <c r="G43" s="261">
        <v>46243</v>
      </c>
      <c r="H43" s="261">
        <v>47722</v>
      </c>
      <c r="I43" s="266"/>
      <c r="J43" s="262"/>
      <c r="K43" s="264">
        <v>1.1009339270152503</v>
      </c>
      <c r="L43" s="263">
        <v>0</v>
      </c>
      <c r="M43" s="264">
        <v>1.1009339270152503</v>
      </c>
      <c r="N43" s="407"/>
      <c r="O43" s="408"/>
      <c r="Q43" s="407"/>
    </row>
    <row r="44" spans="1:17" x14ac:dyDescent="0.25">
      <c r="A44" s="258">
        <v>27</v>
      </c>
      <c r="B44" s="259">
        <v>15705815</v>
      </c>
      <c r="C44" s="260">
        <v>43703</v>
      </c>
      <c r="D44" s="260">
        <v>45163</v>
      </c>
      <c r="E44" s="265">
        <v>72.099999999999994</v>
      </c>
      <c r="F44" s="193">
        <v>21.513508769505069</v>
      </c>
      <c r="G44" s="261">
        <v>40845</v>
      </c>
      <c r="H44" s="261">
        <v>41896</v>
      </c>
      <c r="I44" s="266">
        <v>1051</v>
      </c>
      <c r="J44" s="262">
        <v>0.90386</v>
      </c>
      <c r="K44" s="263"/>
      <c r="L44" s="263">
        <v>0</v>
      </c>
      <c r="M44" s="264">
        <v>0.90386</v>
      </c>
      <c r="N44" s="407"/>
      <c r="O44" s="408"/>
      <c r="Q44" s="407"/>
    </row>
    <row r="45" spans="1:17" x14ac:dyDescent="0.25">
      <c r="A45" s="258">
        <v>28</v>
      </c>
      <c r="B45" s="259">
        <v>19000640</v>
      </c>
      <c r="C45" s="260">
        <v>43677</v>
      </c>
      <c r="D45" s="260">
        <v>45868</v>
      </c>
      <c r="E45" s="265">
        <v>46.9</v>
      </c>
      <c r="F45" s="193">
        <v>13.99422415103728</v>
      </c>
      <c r="G45" s="261">
        <v>7.8209999999999997</v>
      </c>
      <c r="H45" s="261">
        <v>8.375</v>
      </c>
      <c r="I45" s="262">
        <v>0.55400000000000027</v>
      </c>
      <c r="J45" s="262">
        <v>0.55400000000000027</v>
      </c>
      <c r="K45" s="263"/>
      <c r="L45" s="263">
        <v>0</v>
      </c>
      <c r="M45" s="264">
        <v>0.55400000000000027</v>
      </c>
      <c r="N45" s="407"/>
      <c r="O45" s="408"/>
      <c r="Q45" s="407"/>
    </row>
    <row r="46" spans="1:17" x14ac:dyDescent="0.25">
      <c r="A46" s="258">
        <v>29</v>
      </c>
      <c r="B46" s="259">
        <v>16721754</v>
      </c>
      <c r="C46" s="260">
        <v>42768</v>
      </c>
      <c r="D46" s="260">
        <v>44228</v>
      </c>
      <c r="E46" s="265">
        <v>70</v>
      </c>
      <c r="F46" s="193">
        <v>20.886901717966087</v>
      </c>
      <c r="G46" s="261">
        <v>48200</v>
      </c>
      <c r="H46" s="261">
        <v>49789</v>
      </c>
      <c r="I46" s="266">
        <v>1589</v>
      </c>
      <c r="J46" s="262">
        <v>1.3665399999999999</v>
      </c>
      <c r="K46" s="263"/>
      <c r="L46" s="263">
        <v>0</v>
      </c>
      <c r="M46" s="264">
        <v>1.3665399999999999</v>
      </c>
      <c r="N46" s="407"/>
      <c r="O46" s="408"/>
      <c r="Q46" s="407"/>
    </row>
    <row r="47" spans="1:17" x14ac:dyDescent="0.25">
      <c r="A47" s="258">
        <v>30</v>
      </c>
      <c r="B47" s="259">
        <v>18009086</v>
      </c>
      <c r="C47" s="260">
        <v>43530</v>
      </c>
      <c r="D47" s="260">
        <v>45721</v>
      </c>
      <c r="E47" s="265">
        <v>47.4</v>
      </c>
      <c r="F47" s="193">
        <v>14.143416306165609</v>
      </c>
      <c r="G47" s="261">
        <v>5.8659999999999997</v>
      </c>
      <c r="H47" s="261">
        <v>6.29</v>
      </c>
      <c r="I47" s="262">
        <v>0.42400000000000038</v>
      </c>
      <c r="J47" s="262">
        <v>0.42400000000000038</v>
      </c>
      <c r="K47" s="263"/>
      <c r="L47" s="263">
        <v>0</v>
      </c>
      <c r="M47" s="264">
        <v>0.42400000000000038</v>
      </c>
      <c r="N47" s="407"/>
      <c r="O47" s="408"/>
      <c r="Q47" s="407"/>
    </row>
    <row r="48" spans="1:17" x14ac:dyDescent="0.25">
      <c r="A48" s="258">
        <v>31</v>
      </c>
      <c r="B48" s="259">
        <v>18009275</v>
      </c>
      <c r="C48" s="260">
        <v>43530</v>
      </c>
      <c r="D48" s="260">
        <v>45721</v>
      </c>
      <c r="E48" s="265">
        <v>43.2</v>
      </c>
      <c r="F48" s="193">
        <v>12.890202203087645</v>
      </c>
      <c r="G48" s="261">
        <v>6.625</v>
      </c>
      <c r="H48" s="261">
        <v>6.9909999999999997</v>
      </c>
      <c r="I48" s="262">
        <v>0.36599999999999966</v>
      </c>
      <c r="J48" s="262">
        <v>0.36599999999999966</v>
      </c>
      <c r="K48" s="263"/>
      <c r="L48" s="263">
        <v>0</v>
      </c>
      <c r="M48" s="264">
        <v>0.36599999999999966</v>
      </c>
      <c r="N48" s="407"/>
      <c r="O48" s="408"/>
      <c r="Q48" s="407"/>
    </row>
    <row r="49" spans="1:17" x14ac:dyDescent="0.25">
      <c r="A49" s="258">
        <v>32</v>
      </c>
      <c r="B49" s="259">
        <v>18008972</v>
      </c>
      <c r="C49" s="260">
        <v>43530</v>
      </c>
      <c r="D49" s="260">
        <v>44990</v>
      </c>
      <c r="E49" s="265">
        <v>41.7</v>
      </c>
      <c r="F49" s="193">
        <v>12.442625737702656</v>
      </c>
      <c r="G49" s="261">
        <v>4.3970000000000002</v>
      </c>
      <c r="H49" s="261">
        <v>4.6159999999999997</v>
      </c>
      <c r="I49" s="262">
        <v>0.21899999999999942</v>
      </c>
      <c r="J49" s="262">
        <v>0.21899999999999942</v>
      </c>
      <c r="K49" s="263"/>
      <c r="L49" s="263">
        <v>0</v>
      </c>
      <c r="M49" s="264">
        <v>0.21899999999999942</v>
      </c>
      <c r="N49" s="407"/>
      <c r="O49" s="408"/>
      <c r="Q49" s="407"/>
    </row>
    <row r="50" spans="1:17" x14ac:dyDescent="0.25">
      <c r="A50" s="258">
        <v>33</v>
      </c>
      <c r="B50" s="259">
        <v>15705600</v>
      </c>
      <c r="C50" s="260"/>
      <c r="D50" s="260"/>
      <c r="E50" s="265">
        <v>46</v>
      </c>
      <c r="F50" s="193">
        <v>13.725678271806288</v>
      </c>
      <c r="G50" s="261">
        <v>24684</v>
      </c>
      <c r="H50" s="261">
        <v>24684</v>
      </c>
      <c r="I50" s="266"/>
      <c r="J50" s="262"/>
      <c r="K50" s="264">
        <v>0.83845961328976015</v>
      </c>
      <c r="L50" s="263">
        <v>0</v>
      </c>
      <c r="M50" s="264">
        <v>0.83845961328976015</v>
      </c>
      <c r="N50" s="407"/>
      <c r="O50" s="408"/>
      <c r="Q50" s="407"/>
    </row>
    <row r="51" spans="1:17" x14ac:dyDescent="0.25">
      <c r="A51" s="258">
        <v>34</v>
      </c>
      <c r="B51" s="259">
        <v>15705534</v>
      </c>
      <c r="C51" s="260"/>
      <c r="D51" s="260"/>
      <c r="E51" s="265">
        <v>60.6</v>
      </c>
      <c r="F51" s="193">
        <v>18.082089201553501</v>
      </c>
      <c r="G51" s="261">
        <v>47129</v>
      </c>
      <c r="H51" s="261">
        <v>48139</v>
      </c>
      <c r="I51" s="266"/>
      <c r="J51" s="262"/>
      <c r="K51" s="264">
        <v>1.1045794035947711</v>
      </c>
      <c r="L51" s="263">
        <v>0</v>
      </c>
      <c r="M51" s="264">
        <v>1.1045794035947711</v>
      </c>
      <c r="N51" s="407"/>
      <c r="O51" s="408"/>
      <c r="Q51" s="407"/>
    </row>
    <row r="52" spans="1:17" x14ac:dyDescent="0.25">
      <c r="A52" s="258">
        <v>35</v>
      </c>
      <c r="B52" s="285">
        <v>15705677</v>
      </c>
      <c r="C52" s="286">
        <v>43710</v>
      </c>
      <c r="D52" s="286">
        <v>45170</v>
      </c>
      <c r="E52" s="265">
        <v>72.2</v>
      </c>
      <c r="F52" s="193">
        <v>21.543347200530739</v>
      </c>
      <c r="G52" s="261">
        <v>19968</v>
      </c>
      <c r="H52" s="261">
        <v>20586</v>
      </c>
      <c r="I52" s="266">
        <v>618</v>
      </c>
      <c r="J52" s="262">
        <v>0.53147999999999995</v>
      </c>
      <c r="K52" s="263"/>
      <c r="L52" s="263">
        <v>0</v>
      </c>
      <c r="M52" s="264">
        <v>0.53147999999999995</v>
      </c>
      <c r="N52" s="407"/>
      <c r="O52" s="408"/>
      <c r="Q52" s="407"/>
    </row>
    <row r="53" spans="1:17" x14ac:dyDescent="0.25">
      <c r="A53" s="258">
        <v>36</v>
      </c>
      <c r="B53" s="259">
        <v>15705691</v>
      </c>
      <c r="C53" s="260">
        <v>43689</v>
      </c>
      <c r="D53" s="260">
        <v>45149</v>
      </c>
      <c r="E53" s="265">
        <v>46.5</v>
      </c>
      <c r="F53" s="193">
        <v>13.874870426934617</v>
      </c>
      <c r="G53" s="261">
        <v>9290</v>
      </c>
      <c r="H53" s="261">
        <v>9328</v>
      </c>
      <c r="I53" s="266">
        <v>38</v>
      </c>
      <c r="J53" s="262">
        <v>3.2680000000000001E-2</v>
      </c>
      <c r="K53" s="263"/>
      <c r="L53" s="263">
        <v>0</v>
      </c>
      <c r="M53" s="264">
        <v>3.2680000000000001E-2</v>
      </c>
      <c r="N53" s="407"/>
      <c r="O53" s="408"/>
      <c r="Q53" s="407"/>
    </row>
    <row r="54" spans="1:17" x14ac:dyDescent="0.25">
      <c r="A54" s="267">
        <v>37</v>
      </c>
      <c r="B54" s="259">
        <v>15730459</v>
      </c>
      <c r="C54" s="260">
        <v>43721</v>
      </c>
      <c r="D54" s="260">
        <v>45181</v>
      </c>
      <c r="E54" s="268">
        <v>69.5</v>
      </c>
      <c r="F54" s="193">
        <v>20.737709562837761</v>
      </c>
      <c r="G54" s="261">
        <v>43844</v>
      </c>
      <c r="H54" s="261">
        <v>44156</v>
      </c>
      <c r="I54" s="266">
        <v>312</v>
      </c>
      <c r="J54" s="262">
        <v>0.26832</v>
      </c>
      <c r="K54" s="263"/>
      <c r="L54" s="263">
        <v>0</v>
      </c>
      <c r="M54" s="264">
        <v>0.26832</v>
      </c>
      <c r="N54" s="407"/>
      <c r="O54" s="408"/>
      <c r="Q54" s="407"/>
    </row>
    <row r="55" spans="1:17" x14ac:dyDescent="0.25">
      <c r="A55" s="258">
        <v>38</v>
      </c>
      <c r="B55" s="287">
        <v>91504423</v>
      </c>
      <c r="C55" s="260">
        <v>43731</v>
      </c>
      <c r="D55" s="260">
        <v>45191</v>
      </c>
      <c r="E55" s="265">
        <v>47</v>
      </c>
      <c r="F55" s="193">
        <v>14.024062582062944</v>
      </c>
      <c r="G55" s="261">
        <v>1.3340000000000001</v>
      </c>
      <c r="H55" s="261">
        <v>1.407</v>
      </c>
      <c r="I55" s="262">
        <v>7.2999999999999954E-2</v>
      </c>
      <c r="J55" s="262">
        <v>7.2999999999999954E-2</v>
      </c>
      <c r="K55" s="263"/>
      <c r="L55" s="263">
        <v>0</v>
      </c>
      <c r="M55" s="264">
        <v>7.2999999999999954E-2</v>
      </c>
      <c r="N55" s="407"/>
      <c r="O55" s="408"/>
      <c r="Q55" s="407"/>
    </row>
    <row r="56" spans="1:17" x14ac:dyDescent="0.25">
      <c r="A56" s="258">
        <v>39</v>
      </c>
      <c r="B56" s="259">
        <v>17232469</v>
      </c>
      <c r="C56" s="260">
        <v>43159</v>
      </c>
      <c r="D56" s="260">
        <v>44619</v>
      </c>
      <c r="E56" s="265">
        <v>43.1</v>
      </c>
      <c r="F56" s="193">
        <v>12.860363772061978</v>
      </c>
      <c r="G56" s="261">
        <v>8823</v>
      </c>
      <c r="H56" s="261">
        <v>9247</v>
      </c>
      <c r="I56" s="266">
        <v>424</v>
      </c>
      <c r="J56" s="262">
        <v>0.36463999999999996</v>
      </c>
      <c r="K56" s="263"/>
      <c r="L56" s="263">
        <v>0</v>
      </c>
      <c r="M56" s="264">
        <v>0.36463999999999996</v>
      </c>
      <c r="N56" s="407"/>
      <c r="O56" s="408"/>
      <c r="Q56" s="407"/>
    </row>
    <row r="57" spans="1:17" x14ac:dyDescent="0.25">
      <c r="A57" s="258">
        <v>40</v>
      </c>
      <c r="B57" s="259">
        <v>81501777</v>
      </c>
      <c r="C57" s="260">
        <v>43504</v>
      </c>
      <c r="D57" s="260">
        <v>44964</v>
      </c>
      <c r="E57" s="265">
        <v>41.4</v>
      </c>
      <c r="F57" s="193">
        <v>12.353110444625658</v>
      </c>
      <c r="G57" s="261">
        <v>5.7530000000000001</v>
      </c>
      <c r="H57" s="261">
        <v>5.7530000000000001</v>
      </c>
      <c r="I57" s="262">
        <v>0</v>
      </c>
      <c r="J57" s="262">
        <v>0</v>
      </c>
      <c r="K57" s="263"/>
      <c r="L57" s="263">
        <v>0</v>
      </c>
      <c r="M57" s="264">
        <v>0</v>
      </c>
      <c r="N57" s="407"/>
      <c r="O57" s="408"/>
      <c r="Q57" s="407"/>
    </row>
    <row r="58" spans="1:17" x14ac:dyDescent="0.25">
      <c r="A58" s="258">
        <v>41</v>
      </c>
      <c r="B58" s="259">
        <v>476415</v>
      </c>
      <c r="C58" s="260">
        <v>43698</v>
      </c>
      <c r="D58" s="260">
        <v>45889</v>
      </c>
      <c r="E58" s="265">
        <v>45.9</v>
      </c>
      <c r="F58" s="193">
        <v>13.69583984078062</v>
      </c>
      <c r="G58" s="261">
        <v>6.11</v>
      </c>
      <c r="H58" s="261">
        <v>6.6580000000000004</v>
      </c>
      <c r="I58" s="262">
        <v>0.54800000000000004</v>
      </c>
      <c r="J58" s="262">
        <v>0.54800000000000004</v>
      </c>
      <c r="K58" s="263"/>
      <c r="L58" s="263">
        <v>0</v>
      </c>
      <c r="M58" s="264">
        <v>0.54800000000000004</v>
      </c>
      <c r="N58" s="407"/>
      <c r="O58" s="408"/>
      <c r="Q58" s="407"/>
    </row>
    <row r="59" spans="1:17" x14ac:dyDescent="0.25">
      <c r="A59" s="258">
        <v>42</v>
      </c>
      <c r="B59" s="259">
        <v>15705552</v>
      </c>
      <c r="C59" s="260"/>
      <c r="D59" s="260"/>
      <c r="E59" s="265">
        <v>60.8</v>
      </c>
      <c r="F59" s="193">
        <v>18.14176606360483</v>
      </c>
      <c r="G59" s="261">
        <v>37265</v>
      </c>
      <c r="H59" s="261">
        <v>38190</v>
      </c>
      <c r="I59" s="266"/>
      <c r="J59" s="262"/>
      <c r="K59" s="264">
        <v>1.1082248801742918</v>
      </c>
      <c r="L59" s="263">
        <v>0</v>
      </c>
      <c r="M59" s="264">
        <v>1.1082248801742918</v>
      </c>
      <c r="N59" s="407"/>
      <c r="O59" s="408"/>
      <c r="Q59" s="407"/>
    </row>
    <row r="60" spans="1:17" x14ac:dyDescent="0.25">
      <c r="A60" s="258">
        <v>43</v>
      </c>
      <c r="B60" s="284" t="s">
        <v>49</v>
      </c>
      <c r="C60" s="260">
        <v>43698</v>
      </c>
      <c r="D60" s="260">
        <v>45158</v>
      </c>
      <c r="E60" s="265">
        <v>72.2</v>
      </c>
      <c r="F60" s="193">
        <v>21.543347200530739</v>
      </c>
      <c r="G60" s="261">
        <v>3.88</v>
      </c>
      <c r="H60" s="261">
        <v>4.16</v>
      </c>
      <c r="I60" s="262">
        <v>0.28000000000000025</v>
      </c>
      <c r="J60" s="262">
        <v>0.28000000000000025</v>
      </c>
      <c r="K60" s="263"/>
      <c r="L60" s="263">
        <v>0</v>
      </c>
      <c r="M60" s="264">
        <v>0.28000000000000025</v>
      </c>
      <c r="N60" s="407"/>
      <c r="O60" s="408"/>
      <c r="Q60" s="407"/>
    </row>
    <row r="61" spans="1:17" x14ac:dyDescent="0.25">
      <c r="A61" s="258">
        <v>44</v>
      </c>
      <c r="B61" s="284" t="s">
        <v>55</v>
      </c>
      <c r="C61" s="260"/>
      <c r="D61" s="260"/>
      <c r="E61" s="265">
        <v>46.3</v>
      </c>
      <c r="F61" s="193">
        <v>13.815193564883282</v>
      </c>
      <c r="G61" s="261">
        <v>7.5919999999999996</v>
      </c>
      <c r="H61" s="261">
        <v>8.2609999999999992</v>
      </c>
      <c r="I61" s="262">
        <v>0.66899999999999959</v>
      </c>
      <c r="J61" s="262">
        <v>0.66899999999999959</v>
      </c>
      <c r="K61" s="263"/>
      <c r="L61" s="263">
        <v>0</v>
      </c>
      <c r="M61" s="264">
        <v>0.66899999999999959</v>
      </c>
      <c r="N61" s="407"/>
      <c r="O61" s="408"/>
      <c r="Q61" s="407"/>
    </row>
    <row r="62" spans="1:17" x14ac:dyDescent="0.25">
      <c r="A62" s="258">
        <v>45</v>
      </c>
      <c r="B62" s="259">
        <v>15705549</v>
      </c>
      <c r="C62" s="260">
        <v>43699</v>
      </c>
      <c r="D62" s="260">
        <v>45159</v>
      </c>
      <c r="E62" s="265">
        <v>69.7</v>
      </c>
      <c r="F62" s="193">
        <v>20.797386424889094</v>
      </c>
      <c r="G62" s="261">
        <v>38489</v>
      </c>
      <c r="H62" s="261">
        <v>39168</v>
      </c>
      <c r="I62" s="266">
        <v>679</v>
      </c>
      <c r="J62" s="262">
        <v>0.58394000000000001</v>
      </c>
      <c r="K62" s="263"/>
      <c r="L62" s="263">
        <v>0</v>
      </c>
      <c r="M62" s="264">
        <v>0.58394000000000001</v>
      </c>
      <c r="N62" s="407"/>
      <c r="O62" s="408"/>
      <c r="Q62" s="407"/>
    </row>
    <row r="63" spans="1:17" x14ac:dyDescent="0.25">
      <c r="A63" s="258">
        <v>46</v>
      </c>
      <c r="B63" s="284" t="s">
        <v>50</v>
      </c>
      <c r="C63" s="260">
        <v>43418</v>
      </c>
      <c r="D63" s="260">
        <v>44878</v>
      </c>
      <c r="E63" s="265">
        <v>47.9</v>
      </c>
      <c r="F63" s="193">
        <v>14.292608461293938</v>
      </c>
      <c r="G63" s="261">
        <v>4.7732000000000001</v>
      </c>
      <c r="H63" s="261">
        <v>5.0209999999999999</v>
      </c>
      <c r="I63" s="262">
        <v>0.2477999999999998</v>
      </c>
      <c r="J63" s="262">
        <v>0.2477999999999998</v>
      </c>
      <c r="K63" s="263"/>
      <c r="L63" s="263">
        <v>0</v>
      </c>
      <c r="M63" s="264">
        <v>0.2477999999999998</v>
      </c>
      <c r="N63" s="407"/>
      <c r="O63" s="408"/>
      <c r="Q63" s="407"/>
    </row>
    <row r="64" spans="1:17" x14ac:dyDescent="0.25">
      <c r="A64" s="258">
        <v>47</v>
      </c>
      <c r="B64" s="259">
        <v>41260018</v>
      </c>
      <c r="C64" s="260">
        <v>43719</v>
      </c>
      <c r="D64" s="260">
        <v>45179</v>
      </c>
      <c r="E64" s="265">
        <v>42.4</v>
      </c>
      <c r="F64" s="193">
        <v>12.651494754882316</v>
      </c>
      <c r="G64" s="261">
        <v>0</v>
      </c>
      <c r="H64" s="261">
        <v>0.27</v>
      </c>
      <c r="I64" s="262">
        <v>0.27</v>
      </c>
      <c r="J64" s="262">
        <v>0.27</v>
      </c>
      <c r="K64" s="263"/>
      <c r="L64" s="263">
        <v>0</v>
      </c>
      <c r="M64" s="264">
        <v>0.27</v>
      </c>
      <c r="N64" s="407"/>
      <c r="O64" s="408"/>
      <c r="Q64" s="407"/>
    </row>
    <row r="65" spans="1:17" x14ac:dyDescent="0.25">
      <c r="A65" s="258">
        <v>48</v>
      </c>
      <c r="B65" s="259">
        <v>1267515</v>
      </c>
      <c r="C65" s="260">
        <v>43698</v>
      </c>
      <c r="D65" s="260">
        <v>45158</v>
      </c>
      <c r="E65" s="265">
        <v>41.7</v>
      </c>
      <c r="F65" s="193">
        <v>12.442625737702656</v>
      </c>
      <c r="G65" s="261">
        <v>3.5310000000000001</v>
      </c>
      <c r="H65" s="261">
        <v>3.8109999999999999</v>
      </c>
      <c r="I65" s="262">
        <v>0.2799999999999998</v>
      </c>
      <c r="J65" s="262">
        <v>0.2799999999999998</v>
      </c>
      <c r="K65" s="263"/>
      <c r="L65" s="263">
        <v>0</v>
      </c>
      <c r="M65" s="264">
        <v>0.2799999999999998</v>
      </c>
      <c r="N65" s="407"/>
      <c r="O65" s="408"/>
      <c r="Q65" s="407"/>
    </row>
    <row r="66" spans="1:17" x14ac:dyDescent="0.25">
      <c r="A66" s="258">
        <v>49</v>
      </c>
      <c r="B66" s="259">
        <v>15705689</v>
      </c>
      <c r="C66" s="260"/>
      <c r="D66" s="260"/>
      <c r="E66" s="265">
        <v>45.7</v>
      </c>
      <c r="F66" s="193">
        <v>13.63616297872929</v>
      </c>
      <c r="G66" s="261">
        <v>18517</v>
      </c>
      <c r="H66" s="261">
        <v>19400</v>
      </c>
      <c r="I66" s="266"/>
      <c r="J66" s="262"/>
      <c r="K66" s="264">
        <v>0.83299139842047931</v>
      </c>
      <c r="L66" s="263">
        <v>0</v>
      </c>
      <c r="M66" s="264">
        <v>0.83299139842047931</v>
      </c>
      <c r="N66" s="407"/>
      <c r="O66" s="408"/>
      <c r="Q66" s="407"/>
    </row>
    <row r="67" spans="1:17" x14ac:dyDescent="0.25">
      <c r="A67" s="258">
        <v>50</v>
      </c>
      <c r="B67" s="259">
        <v>15705596</v>
      </c>
      <c r="C67" s="260"/>
      <c r="D67" s="260"/>
      <c r="E67" s="265">
        <v>60.9</v>
      </c>
      <c r="F67" s="193">
        <v>18.171604494630497</v>
      </c>
      <c r="G67" s="261">
        <v>36085</v>
      </c>
      <c r="H67" s="261">
        <v>37263</v>
      </c>
      <c r="I67" s="266"/>
      <c r="J67" s="262"/>
      <c r="K67" s="264">
        <v>1.110047618464052</v>
      </c>
      <c r="L67" s="263">
        <v>0</v>
      </c>
      <c r="M67" s="264">
        <v>1.110047618464052</v>
      </c>
      <c r="N67" s="407"/>
      <c r="O67" s="408"/>
      <c r="Q67" s="407"/>
    </row>
    <row r="68" spans="1:17" x14ac:dyDescent="0.25">
      <c r="A68" s="258">
        <v>51</v>
      </c>
      <c r="B68" s="259">
        <v>19000880</v>
      </c>
      <c r="C68" s="260">
        <v>43775</v>
      </c>
      <c r="D68" s="260">
        <v>45966</v>
      </c>
      <c r="E68" s="265">
        <v>71.7</v>
      </c>
      <c r="F68" s="193">
        <v>21.394155045402407</v>
      </c>
      <c r="G68" s="261">
        <v>8.3759999999999994</v>
      </c>
      <c r="H68" s="261">
        <v>8.7370000000000001</v>
      </c>
      <c r="I68" s="262">
        <v>0.36100000000000065</v>
      </c>
      <c r="J68" s="262">
        <v>0.36100000000000065</v>
      </c>
      <c r="K68" s="263"/>
      <c r="L68" s="263">
        <v>0</v>
      </c>
      <c r="M68" s="264">
        <v>0.36100000000000065</v>
      </c>
      <c r="N68" s="407"/>
      <c r="O68" s="408"/>
      <c r="Q68" s="407"/>
    </row>
    <row r="69" spans="1:17" x14ac:dyDescent="0.25">
      <c r="A69" s="258">
        <v>52</v>
      </c>
      <c r="B69" s="259">
        <v>15705736</v>
      </c>
      <c r="C69" s="260">
        <v>43698</v>
      </c>
      <c r="D69" s="260">
        <v>45158</v>
      </c>
      <c r="E69" s="265">
        <v>46.2</v>
      </c>
      <c r="F69" s="193">
        <v>13.785355133857619</v>
      </c>
      <c r="G69" s="261">
        <v>34907</v>
      </c>
      <c r="H69" s="261">
        <v>35843</v>
      </c>
      <c r="I69" s="266">
        <v>936</v>
      </c>
      <c r="J69" s="262">
        <v>0.80496000000000001</v>
      </c>
      <c r="K69" s="263"/>
      <c r="L69" s="263">
        <v>0</v>
      </c>
      <c r="M69" s="264">
        <v>0.80496000000000001</v>
      </c>
      <c r="N69" s="407"/>
      <c r="O69" s="408"/>
      <c r="Q69" s="407"/>
    </row>
    <row r="70" spans="1:17" x14ac:dyDescent="0.25">
      <c r="A70" s="258">
        <v>53</v>
      </c>
      <c r="B70" s="259">
        <v>15708051</v>
      </c>
      <c r="C70" s="260">
        <v>43707</v>
      </c>
      <c r="D70" s="260">
        <v>45167</v>
      </c>
      <c r="E70" s="265">
        <v>69.8</v>
      </c>
      <c r="F70" s="193">
        <v>20.827224855914757</v>
      </c>
      <c r="G70" s="261">
        <v>57086</v>
      </c>
      <c r="H70" s="261">
        <v>58584</v>
      </c>
      <c r="I70" s="266">
        <v>1498</v>
      </c>
      <c r="J70" s="262">
        <v>1.2882799999999999</v>
      </c>
      <c r="K70" s="263"/>
      <c r="L70" s="263">
        <v>0</v>
      </c>
      <c r="M70" s="264">
        <v>1.2882799999999999</v>
      </c>
      <c r="N70" s="407"/>
      <c r="O70" s="408"/>
      <c r="Q70" s="407"/>
    </row>
    <row r="71" spans="1:17" x14ac:dyDescent="0.25">
      <c r="A71" s="258">
        <v>54</v>
      </c>
      <c r="B71" s="259">
        <v>18008957</v>
      </c>
      <c r="C71" s="260">
        <v>43530</v>
      </c>
      <c r="D71" s="260">
        <v>44990</v>
      </c>
      <c r="E71" s="265">
        <v>47.4</v>
      </c>
      <c r="F71" s="193">
        <v>14.143416306165609</v>
      </c>
      <c r="G71" s="261">
        <v>7.45</v>
      </c>
      <c r="H71" s="261">
        <v>7.9379999999999997</v>
      </c>
      <c r="I71" s="262">
        <v>0.48799999999999955</v>
      </c>
      <c r="J71" s="262">
        <v>0.48799999999999955</v>
      </c>
      <c r="K71" s="263"/>
      <c r="L71" s="263">
        <v>0</v>
      </c>
      <c r="M71" s="264">
        <v>0.48799999999999955</v>
      </c>
      <c r="N71" s="407"/>
      <c r="O71" s="408"/>
      <c r="Q71" s="407"/>
    </row>
    <row r="72" spans="1:17" x14ac:dyDescent="0.25">
      <c r="A72" s="258">
        <v>55</v>
      </c>
      <c r="B72" s="259">
        <v>40767418</v>
      </c>
      <c r="C72" s="260">
        <v>44512</v>
      </c>
      <c r="D72" s="260">
        <v>45972</v>
      </c>
      <c r="E72" s="265">
        <v>42.1</v>
      </c>
      <c r="F72" s="193">
        <v>12.561979461805318</v>
      </c>
      <c r="G72" s="261">
        <v>0</v>
      </c>
      <c r="H72" s="261">
        <v>0.24299999999999999</v>
      </c>
      <c r="I72" s="266">
        <v>0.24299999999999999</v>
      </c>
      <c r="J72" s="262">
        <v>0.24299999999999999</v>
      </c>
      <c r="K72" s="264"/>
      <c r="L72" s="263">
        <v>0</v>
      </c>
      <c r="M72" s="264">
        <v>0.24299999999999999</v>
      </c>
      <c r="N72" s="407"/>
      <c r="O72" s="408"/>
      <c r="Q72" s="407"/>
    </row>
    <row r="73" spans="1:17" x14ac:dyDescent="0.25">
      <c r="A73" s="258">
        <v>56</v>
      </c>
      <c r="B73" s="259">
        <v>17232611</v>
      </c>
      <c r="C73" s="260">
        <v>43430</v>
      </c>
      <c r="D73" s="260">
        <v>44890</v>
      </c>
      <c r="E73" s="265">
        <v>41.6</v>
      </c>
      <c r="F73" s="193">
        <v>12.412787306676989</v>
      </c>
      <c r="G73" s="261">
        <v>9619</v>
      </c>
      <c r="H73" s="261">
        <v>10308</v>
      </c>
      <c r="I73" s="266">
        <v>689</v>
      </c>
      <c r="J73" s="262">
        <v>0.59253999999999996</v>
      </c>
      <c r="K73" s="263"/>
      <c r="L73" s="263">
        <v>0</v>
      </c>
      <c r="M73" s="264">
        <v>0.59253999999999996</v>
      </c>
      <c r="N73" s="407"/>
      <c r="O73" s="408"/>
      <c r="Q73" s="407"/>
    </row>
    <row r="74" spans="1:17" x14ac:dyDescent="0.25">
      <c r="A74" s="267">
        <v>57</v>
      </c>
      <c r="B74" s="259">
        <v>15730776</v>
      </c>
      <c r="C74" s="260">
        <v>44453</v>
      </c>
      <c r="D74" s="260">
        <v>45913</v>
      </c>
      <c r="E74" s="265">
        <v>45.9</v>
      </c>
      <c r="F74" s="193">
        <v>13.69583984078062</v>
      </c>
      <c r="G74" s="261">
        <v>30443</v>
      </c>
      <c r="H74" s="261">
        <v>31247</v>
      </c>
      <c r="I74" s="266">
        <v>804</v>
      </c>
      <c r="J74" s="262">
        <v>0.69143999999999994</v>
      </c>
      <c r="K74" s="263"/>
      <c r="L74" s="263">
        <v>0</v>
      </c>
      <c r="M74" s="264">
        <v>0.69143999999999994</v>
      </c>
      <c r="N74" s="407"/>
      <c r="O74" s="408"/>
      <c r="Q74" s="407"/>
    </row>
    <row r="75" spans="1:17" x14ac:dyDescent="0.25">
      <c r="A75" s="258">
        <v>58</v>
      </c>
      <c r="B75" s="259">
        <v>15705638</v>
      </c>
      <c r="C75" s="260"/>
      <c r="D75" s="260"/>
      <c r="E75" s="265">
        <v>60.3</v>
      </c>
      <c r="F75" s="193">
        <v>17.992573908476501</v>
      </c>
      <c r="G75" s="261">
        <v>35954</v>
      </c>
      <c r="H75" s="261">
        <v>37084</v>
      </c>
      <c r="I75" s="266"/>
      <c r="J75" s="262"/>
      <c r="K75" s="264">
        <v>1.0991111887254901</v>
      </c>
      <c r="L75" s="263">
        <v>0</v>
      </c>
      <c r="M75" s="264">
        <v>1.0991111887254901</v>
      </c>
      <c r="N75" s="407"/>
      <c r="O75" s="408"/>
      <c r="Q75" s="407"/>
    </row>
    <row r="76" spans="1:17" x14ac:dyDescent="0.25">
      <c r="A76" s="258">
        <v>59</v>
      </c>
      <c r="B76" s="259">
        <v>15705679</v>
      </c>
      <c r="C76" s="260">
        <v>43713</v>
      </c>
      <c r="D76" s="260">
        <v>45173</v>
      </c>
      <c r="E76" s="265">
        <v>71.7</v>
      </c>
      <c r="F76" s="193">
        <v>21.394155045402407</v>
      </c>
      <c r="G76" s="261">
        <v>39337</v>
      </c>
      <c r="H76" s="261">
        <v>40306</v>
      </c>
      <c r="I76" s="266">
        <v>969</v>
      </c>
      <c r="J76" s="262">
        <v>0.83333999999999997</v>
      </c>
      <c r="K76" s="263"/>
      <c r="L76" s="263">
        <v>0</v>
      </c>
      <c r="M76" s="264">
        <v>0.83333999999999997</v>
      </c>
      <c r="N76" s="407"/>
      <c r="O76" s="408"/>
      <c r="Q76" s="407"/>
    </row>
    <row r="77" spans="1:17" x14ac:dyDescent="0.25">
      <c r="A77" s="258">
        <v>60</v>
      </c>
      <c r="B77" s="259">
        <v>18009256</v>
      </c>
      <c r="C77" s="260">
        <v>43530</v>
      </c>
      <c r="D77" s="260">
        <v>45721</v>
      </c>
      <c r="E77" s="265">
        <v>46</v>
      </c>
      <c r="F77" s="193">
        <v>13.725678271806288</v>
      </c>
      <c r="G77" s="261">
        <v>4.58</v>
      </c>
      <c r="H77" s="261">
        <v>4.8499999999999996</v>
      </c>
      <c r="I77" s="262">
        <v>0.26999999999999957</v>
      </c>
      <c r="J77" s="262">
        <v>0.26999999999999957</v>
      </c>
      <c r="K77" s="263"/>
      <c r="L77" s="263">
        <v>0</v>
      </c>
      <c r="M77" s="264">
        <v>0.26999999999999957</v>
      </c>
      <c r="N77" s="407"/>
      <c r="O77" s="408"/>
      <c r="Q77" s="407"/>
    </row>
    <row r="78" spans="1:17" x14ac:dyDescent="0.25">
      <c r="A78" s="258">
        <v>61</v>
      </c>
      <c r="B78" s="259">
        <v>2001237</v>
      </c>
      <c r="C78" s="260">
        <v>44167</v>
      </c>
      <c r="D78" s="260">
        <v>45627</v>
      </c>
      <c r="E78" s="265">
        <v>71.5</v>
      </c>
      <c r="F78" s="193">
        <v>21.334478183351077</v>
      </c>
      <c r="G78" s="261">
        <v>0</v>
      </c>
      <c r="H78" s="261">
        <v>0</v>
      </c>
      <c r="I78" s="266">
        <v>0</v>
      </c>
      <c r="J78" s="262">
        <v>0</v>
      </c>
      <c r="K78" s="264"/>
      <c r="L78" s="263">
        <v>0</v>
      </c>
      <c r="M78" s="264">
        <v>0</v>
      </c>
      <c r="N78" s="407"/>
      <c r="O78" s="408"/>
      <c r="Q78" s="407"/>
    </row>
    <row r="79" spans="1:17" x14ac:dyDescent="0.25">
      <c r="A79" s="258">
        <v>62</v>
      </c>
      <c r="B79" s="259">
        <v>1584615</v>
      </c>
      <c r="C79" s="260">
        <v>43718</v>
      </c>
      <c r="D79" s="260">
        <v>45178</v>
      </c>
      <c r="E79" s="265">
        <v>47.9</v>
      </c>
      <c r="F79" s="193">
        <v>14.292608461293938</v>
      </c>
      <c r="G79" s="261">
        <v>5.2679999999999998</v>
      </c>
      <c r="H79" s="261">
        <v>5.2679999999999998</v>
      </c>
      <c r="I79" s="262">
        <v>0</v>
      </c>
      <c r="J79" s="262">
        <v>0</v>
      </c>
      <c r="K79" s="263"/>
      <c r="L79" s="263">
        <v>0</v>
      </c>
      <c r="M79" s="264">
        <v>0</v>
      </c>
      <c r="N79" s="407"/>
      <c r="O79" s="408"/>
      <c r="Q79" s="407"/>
    </row>
    <row r="80" spans="1:17" x14ac:dyDescent="0.25">
      <c r="A80" s="258">
        <v>63</v>
      </c>
      <c r="B80" s="259">
        <v>15705848</v>
      </c>
      <c r="C80" s="260">
        <v>43697</v>
      </c>
      <c r="D80" s="260">
        <v>45157</v>
      </c>
      <c r="E80" s="265">
        <v>41.4</v>
      </c>
      <c r="F80" s="193">
        <v>12.353110444625658</v>
      </c>
      <c r="G80" s="261">
        <v>5750</v>
      </c>
      <c r="H80" s="261">
        <v>5756</v>
      </c>
      <c r="I80" s="266">
        <v>6</v>
      </c>
      <c r="J80" s="262">
        <v>5.1599999999999997E-3</v>
      </c>
      <c r="K80" s="263"/>
      <c r="L80" s="263">
        <v>0</v>
      </c>
      <c r="M80" s="264">
        <v>5.1599999999999997E-3</v>
      </c>
      <c r="N80" s="407"/>
      <c r="O80" s="408"/>
      <c r="Q80" s="407"/>
    </row>
    <row r="81" spans="1:17" x14ac:dyDescent="0.25">
      <c r="A81" s="258">
        <v>64</v>
      </c>
      <c r="B81" s="259">
        <v>15705656</v>
      </c>
      <c r="C81" s="260">
        <v>43727</v>
      </c>
      <c r="D81" s="260">
        <v>45918</v>
      </c>
      <c r="E81" s="265">
        <v>42.2</v>
      </c>
      <c r="F81" s="193">
        <v>12.591817892830987</v>
      </c>
      <c r="G81" s="261">
        <v>27546</v>
      </c>
      <c r="H81" s="261">
        <v>28271</v>
      </c>
      <c r="I81" s="266">
        <v>725</v>
      </c>
      <c r="J81" s="262">
        <v>0.62349999999999994</v>
      </c>
      <c r="K81" s="263"/>
      <c r="L81" s="263">
        <v>0</v>
      </c>
      <c r="M81" s="264">
        <v>0.62349999999999994</v>
      </c>
      <c r="N81" s="407"/>
      <c r="O81" s="408"/>
      <c r="Q81" s="407"/>
    </row>
    <row r="82" spans="1:17" x14ac:dyDescent="0.25">
      <c r="A82" s="258">
        <v>65</v>
      </c>
      <c r="B82" s="259">
        <v>15708142</v>
      </c>
      <c r="C82" s="260">
        <v>43712</v>
      </c>
      <c r="D82" s="260">
        <v>45172</v>
      </c>
      <c r="E82" s="265">
        <v>45.4</v>
      </c>
      <c r="F82" s="193">
        <v>13.546647685652291</v>
      </c>
      <c r="G82" s="261">
        <v>23799</v>
      </c>
      <c r="H82" s="261">
        <v>23913</v>
      </c>
      <c r="I82" s="266">
        <v>114</v>
      </c>
      <c r="J82" s="262">
        <v>9.8040000000000002E-2</v>
      </c>
      <c r="K82" s="263"/>
      <c r="L82" s="263">
        <v>0</v>
      </c>
      <c r="M82" s="264">
        <v>9.8040000000000002E-2</v>
      </c>
      <c r="N82" s="407"/>
      <c r="O82" s="408"/>
      <c r="Q82" s="407"/>
    </row>
    <row r="83" spans="1:17" x14ac:dyDescent="0.25">
      <c r="A83" s="258">
        <v>66</v>
      </c>
      <c r="B83" s="259">
        <v>15708645</v>
      </c>
      <c r="C83" s="260"/>
      <c r="D83" s="260"/>
      <c r="E83" s="265">
        <v>60.2</v>
      </c>
      <c r="F83" s="193">
        <v>17.962735477450838</v>
      </c>
      <c r="G83" s="261">
        <v>26700</v>
      </c>
      <c r="H83" s="261">
        <v>27020</v>
      </c>
      <c r="I83" s="266"/>
      <c r="J83" s="262"/>
      <c r="K83" s="264">
        <v>1.0972884504357296</v>
      </c>
      <c r="L83" s="263">
        <v>0</v>
      </c>
      <c r="M83" s="264">
        <v>1.0972884504357296</v>
      </c>
      <c r="N83" s="407"/>
      <c r="O83" s="408"/>
      <c r="Q83" s="407"/>
    </row>
    <row r="84" spans="1:17" x14ac:dyDescent="0.25">
      <c r="A84" s="258">
        <v>67</v>
      </c>
      <c r="B84" s="259">
        <v>15708109</v>
      </c>
      <c r="C84" s="260">
        <v>43711</v>
      </c>
      <c r="D84" s="260">
        <v>45171</v>
      </c>
      <c r="E84" s="265">
        <v>71.5</v>
      </c>
      <c r="F84" s="193">
        <v>21.334478183351077</v>
      </c>
      <c r="G84" s="261">
        <v>30808</v>
      </c>
      <c r="H84" s="261">
        <v>31430</v>
      </c>
      <c r="I84" s="266">
        <v>622</v>
      </c>
      <c r="J84" s="262">
        <v>0.53491999999999995</v>
      </c>
      <c r="K84" s="263"/>
      <c r="L84" s="263">
        <v>0</v>
      </c>
      <c r="M84" s="264">
        <v>0.53491999999999995</v>
      </c>
      <c r="N84" s="407"/>
      <c r="O84" s="408"/>
      <c r="Q84" s="19"/>
    </row>
    <row r="85" spans="1:17" x14ac:dyDescent="0.25">
      <c r="A85" s="258">
        <v>68</v>
      </c>
      <c r="B85" s="284" t="s">
        <v>58</v>
      </c>
      <c r="C85" s="260">
        <v>44264</v>
      </c>
      <c r="D85" s="260">
        <v>45724</v>
      </c>
      <c r="E85" s="265">
        <v>45.7</v>
      </c>
      <c r="F85" s="193">
        <v>13.63616297872929</v>
      </c>
      <c r="G85" s="261">
        <v>0</v>
      </c>
      <c r="H85" s="261">
        <v>0</v>
      </c>
      <c r="I85" s="266">
        <v>0</v>
      </c>
      <c r="J85" s="262">
        <v>0</v>
      </c>
      <c r="K85" s="263"/>
      <c r="L85" s="263">
        <v>0</v>
      </c>
      <c r="M85" s="264">
        <v>0</v>
      </c>
      <c r="N85" s="407"/>
      <c r="O85" s="408"/>
      <c r="Q85" s="407"/>
    </row>
    <row r="86" spans="1:17" x14ac:dyDescent="0.25">
      <c r="A86" s="258">
        <v>69</v>
      </c>
      <c r="B86" s="259">
        <v>17715788</v>
      </c>
      <c r="C86" s="260">
        <v>43734</v>
      </c>
      <c r="D86" s="260">
        <v>45194</v>
      </c>
      <c r="E86" s="265">
        <v>70.599999999999994</v>
      </c>
      <c r="F86" s="193">
        <v>21.065932304120082</v>
      </c>
      <c r="G86" s="261">
        <v>42485</v>
      </c>
      <c r="H86" s="261">
        <v>42485</v>
      </c>
      <c r="I86" s="266">
        <v>0</v>
      </c>
      <c r="J86" s="262">
        <v>0</v>
      </c>
      <c r="K86" s="263"/>
      <c r="L86" s="263">
        <v>0</v>
      </c>
      <c r="M86" s="264">
        <v>0</v>
      </c>
      <c r="N86" s="407"/>
      <c r="O86" s="408"/>
      <c r="Q86" s="407"/>
    </row>
    <row r="87" spans="1:17" x14ac:dyDescent="0.25">
      <c r="A87" s="258">
        <v>70</v>
      </c>
      <c r="B87" s="259">
        <v>41183618</v>
      </c>
      <c r="C87" s="260">
        <v>43710</v>
      </c>
      <c r="D87" s="260">
        <v>45901</v>
      </c>
      <c r="E87" s="265">
        <v>46.6</v>
      </c>
      <c r="F87" s="193">
        <v>13.904708857960282</v>
      </c>
      <c r="G87" s="261">
        <v>4.4400000000000004</v>
      </c>
      <c r="H87" s="261">
        <v>4.8780000000000001</v>
      </c>
      <c r="I87" s="262">
        <v>0.43799999999999972</v>
      </c>
      <c r="J87" s="262">
        <v>0.43799999999999972</v>
      </c>
      <c r="K87" s="263"/>
      <c r="L87" s="263">
        <v>0</v>
      </c>
      <c r="M87" s="264">
        <v>0.43799999999999972</v>
      </c>
      <c r="N87" s="407"/>
      <c r="O87" s="408"/>
      <c r="Q87" s="407"/>
    </row>
    <row r="88" spans="1:17" x14ac:dyDescent="0.25">
      <c r="A88" s="258">
        <v>71</v>
      </c>
      <c r="B88" s="259">
        <v>81501776</v>
      </c>
      <c r="C88" s="260">
        <v>43679</v>
      </c>
      <c r="D88" s="260">
        <v>45870</v>
      </c>
      <c r="E88" s="265">
        <v>42.2</v>
      </c>
      <c r="F88" s="193">
        <v>12.591817892830987</v>
      </c>
      <c r="G88" s="261">
        <v>9.6630000000000003</v>
      </c>
      <c r="H88" s="261">
        <v>10.321</v>
      </c>
      <c r="I88" s="262">
        <v>0.65799999999999947</v>
      </c>
      <c r="J88" s="262">
        <v>0.65799999999999947</v>
      </c>
      <c r="K88" s="263"/>
      <c r="L88" s="263">
        <v>0</v>
      </c>
      <c r="M88" s="264">
        <v>0.65799999999999947</v>
      </c>
      <c r="N88" s="407"/>
      <c r="O88" s="408"/>
      <c r="Q88" s="407"/>
    </row>
    <row r="89" spans="1:17" x14ac:dyDescent="0.25">
      <c r="A89" s="258">
        <v>72</v>
      </c>
      <c r="B89" s="259">
        <v>15705545</v>
      </c>
      <c r="C89" s="260"/>
      <c r="D89" s="260"/>
      <c r="E89" s="265">
        <v>41.9</v>
      </c>
      <c r="F89" s="193">
        <v>12.502302599753987</v>
      </c>
      <c r="G89" s="261">
        <v>27411</v>
      </c>
      <c r="H89" s="261">
        <v>28026</v>
      </c>
      <c r="I89" s="266"/>
      <c r="J89" s="262"/>
      <c r="K89" s="264">
        <v>0.76372734340958592</v>
      </c>
      <c r="L89" s="263">
        <v>0</v>
      </c>
      <c r="M89" s="264">
        <v>0.76372734340958592</v>
      </c>
      <c r="N89" s="407"/>
      <c r="O89" s="408"/>
      <c r="Q89" s="407"/>
    </row>
    <row r="90" spans="1:17" x14ac:dyDescent="0.25">
      <c r="A90" s="258">
        <v>73</v>
      </c>
      <c r="B90" s="259">
        <v>19000758</v>
      </c>
      <c r="C90" s="260">
        <v>43852</v>
      </c>
      <c r="D90" s="260">
        <v>46043</v>
      </c>
      <c r="E90" s="265">
        <v>45.8</v>
      </c>
      <c r="F90" s="193">
        <v>13.666001409754953</v>
      </c>
      <c r="G90" s="261">
        <v>2.4740000000000002</v>
      </c>
      <c r="H90" s="261">
        <v>2.6709999999999998</v>
      </c>
      <c r="I90" s="262">
        <v>0.19699999999999962</v>
      </c>
      <c r="J90" s="262">
        <v>0.19699999999999962</v>
      </c>
      <c r="K90" s="263"/>
      <c r="L90" s="263">
        <v>0</v>
      </c>
      <c r="M90" s="264">
        <v>0.19699999999999962</v>
      </c>
      <c r="N90" s="407"/>
      <c r="O90" s="408"/>
      <c r="Q90" s="407"/>
    </row>
    <row r="91" spans="1:17" x14ac:dyDescent="0.25">
      <c r="A91" s="258">
        <v>74</v>
      </c>
      <c r="B91" s="259">
        <v>15708197</v>
      </c>
      <c r="C91" s="260">
        <v>43698</v>
      </c>
      <c r="D91" s="260">
        <v>45158</v>
      </c>
      <c r="E91" s="265">
        <v>60.7</v>
      </c>
      <c r="F91" s="193">
        <v>18.111927632579167</v>
      </c>
      <c r="G91" s="261">
        <v>19758</v>
      </c>
      <c r="H91" s="261">
        <v>20131</v>
      </c>
      <c r="I91" s="266">
        <v>373</v>
      </c>
      <c r="J91" s="262">
        <v>0.32078000000000001</v>
      </c>
      <c r="K91" s="263"/>
      <c r="L91" s="263">
        <v>0</v>
      </c>
      <c r="M91" s="264">
        <v>0.32078000000000001</v>
      </c>
      <c r="N91" s="407"/>
      <c r="O91" s="408"/>
      <c r="Q91" s="407"/>
    </row>
    <row r="92" spans="1:17" x14ac:dyDescent="0.25">
      <c r="A92" s="258">
        <v>75</v>
      </c>
      <c r="B92" s="259">
        <v>15708099</v>
      </c>
      <c r="C92" s="260"/>
      <c r="D92" s="260"/>
      <c r="E92" s="265">
        <v>72.099999999999994</v>
      </c>
      <c r="F92" s="193">
        <v>21.513508769505069</v>
      </c>
      <c r="G92" s="261">
        <v>38007</v>
      </c>
      <c r="H92" s="261">
        <v>39039</v>
      </c>
      <c r="I92" s="266"/>
      <c r="J92" s="262"/>
      <c r="K92" s="264">
        <v>1.3141943069172111</v>
      </c>
      <c r="L92" s="263">
        <v>0</v>
      </c>
      <c r="M92" s="264">
        <v>1.3141943069172111</v>
      </c>
      <c r="N92" s="407"/>
      <c r="O92" s="408"/>
      <c r="Q92" s="407"/>
    </row>
    <row r="93" spans="1:17" x14ac:dyDescent="0.25">
      <c r="A93" s="258">
        <v>76</v>
      </c>
      <c r="B93" s="259">
        <v>15708563</v>
      </c>
      <c r="C93" s="260"/>
      <c r="D93" s="260"/>
      <c r="E93" s="265">
        <v>45.9</v>
      </c>
      <c r="F93" s="193">
        <v>13.69583984078062</v>
      </c>
      <c r="G93" s="261">
        <v>39092</v>
      </c>
      <c r="H93" s="261">
        <v>40125</v>
      </c>
      <c r="I93" s="266"/>
      <c r="J93" s="262"/>
      <c r="K93" s="264">
        <v>0.83663687499999972</v>
      </c>
      <c r="L93" s="263">
        <v>0</v>
      </c>
      <c r="M93" s="264">
        <v>0.83663687499999972</v>
      </c>
      <c r="N93" s="407"/>
      <c r="O93" s="408"/>
      <c r="Q93" s="407"/>
    </row>
    <row r="94" spans="1:17" x14ac:dyDescent="0.25">
      <c r="A94" s="258">
        <v>77</v>
      </c>
      <c r="B94" s="284" t="s">
        <v>51</v>
      </c>
      <c r="C94" s="260">
        <v>44161</v>
      </c>
      <c r="D94" s="260">
        <v>46352</v>
      </c>
      <c r="E94" s="265">
        <v>71</v>
      </c>
      <c r="F94" s="193">
        <v>21.185286028222745</v>
      </c>
      <c r="G94" s="261">
        <v>7.9660000000000002</v>
      </c>
      <c r="H94" s="261">
        <v>9.2880000000000003</v>
      </c>
      <c r="I94" s="262">
        <v>1.3220000000000001</v>
      </c>
      <c r="J94" s="262">
        <v>1.3220000000000001</v>
      </c>
      <c r="K94" s="263"/>
      <c r="L94" s="263">
        <v>0</v>
      </c>
      <c r="M94" s="264">
        <v>1.3220000000000001</v>
      </c>
      <c r="N94" s="407"/>
      <c r="O94" s="408"/>
      <c r="Q94" s="407"/>
    </row>
    <row r="95" spans="1:17" x14ac:dyDescent="0.25">
      <c r="A95" s="258">
        <v>78</v>
      </c>
      <c r="B95" s="259">
        <v>15708441</v>
      </c>
      <c r="C95" s="260">
        <v>43712</v>
      </c>
      <c r="D95" s="260">
        <v>45172</v>
      </c>
      <c r="E95" s="265">
        <v>47.6</v>
      </c>
      <c r="F95" s="193">
        <v>14.203093168216942</v>
      </c>
      <c r="G95" s="261">
        <v>15581</v>
      </c>
      <c r="H95" s="261">
        <v>16407</v>
      </c>
      <c r="I95" s="266">
        <v>826</v>
      </c>
      <c r="J95" s="262">
        <v>0.71035999999999999</v>
      </c>
      <c r="K95" s="263"/>
      <c r="L95" s="263">
        <v>0</v>
      </c>
      <c r="M95" s="264">
        <v>0.71035999999999999</v>
      </c>
      <c r="N95" s="407"/>
      <c r="O95" s="408"/>
      <c r="Q95" s="407"/>
    </row>
    <row r="96" spans="1:17" x14ac:dyDescent="0.25">
      <c r="A96" s="258">
        <v>79</v>
      </c>
      <c r="B96" s="259">
        <v>415315</v>
      </c>
      <c r="C96" s="260">
        <v>43719</v>
      </c>
      <c r="D96" s="260">
        <v>45910</v>
      </c>
      <c r="E96" s="265">
        <v>42.3</v>
      </c>
      <c r="F96" s="193">
        <v>12.62165632385665</v>
      </c>
      <c r="G96" s="261">
        <v>2.7709999999999999</v>
      </c>
      <c r="H96" s="261">
        <v>2.839</v>
      </c>
      <c r="I96" s="262">
        <v>6.800000000000006E-2</v>
      </c>
      <c r="J96" s="262">
        <v>6.800000000000006E-2</v>
      </c>
      <c r="K96" s="263"/>
      <c r="L96" s="263">
        <v>0</v>
      </c>
      <c r="M96" s="264">
        <v>6.800000000000006E-2</v>
      </c>
      <c r="N96" s="407"/>
      <c r="O96" s="408"/>
      <c r="Q96" s="407"/>
    </row>
    <row r="97" spans="1:17" x14ac:dyDescent="0.25">
      <c r="A97" s="258">
        <v>80</v>
      </c>
      <c r="B97" s="259">
        <v>15708455</v>
      </c>
      <c r="C97" s="260">
        <v>43726</v>
      </c>
      <c r="D97" s="260">
        <v>45186</v>
      </c>
      <c r="E97" s="265">
        <v>41.9</v>
      </c>
      <c r="F97" s="193">
        <v>12.502302599753987</v>
      </c>
      <c r="G97" s="261">
        <v>12903</v>
      </c>
      <c r="H97" s="261">
        <v>12984</v>
      </c>
      <c r="I97" s="266">
        <v>81</v>
      </c>
      <c r="J97" s="262">
        <v>6.966E-2</v>
      </c>
      <c r="K97" s="263"/>
      <c r="L97" s="263">
        <v>0</v>
      </c>
      <c r="M97" s="264">
        <v>6.966E-2</v>
      </c>
      <c r="N97" s="407"/>
      <c r="O97" s="408"/>
      <c r="Q97" s="407"/>
    </row>
    <row r="98" spans="1:17" x14ac:dyDescent="0.25">
      <c r="A98" s="258">
        <v>81</v>
      </c>
      <c r="B98" s="259">
        <v>91504480</v>
      </c>
      <c r="C98" s="260">
        <v>43689</v>
      </c>
      <c r="D98" s="260">
        <v>45149</v>
      </c>
      <c r="E98" s="265">
        <v>45.7</v>
      </c>
      <c r="F98" s="193">
        <v>13.63616297872929</v>
      </c>
      <c r="G98" s="261">
        <v>10.981999999999999</v>
      </c>
      <c r="H98" s="261">
        <v>11.677</v>
      </c>
      <c r="I98" s="262">
        <v>0.69500000000000028</v>
      </c>
      <c r="J98" s="262">
        <v>0.69500000000000028</v>
      </c>
      <c r="K98" s="263"/>
      <c r="L98" s="263">
        <v>0</v>
      </c>
      <c r="M98" s="264">
        <v>0.69500000000000028</v>
      </c>
      <c r="N98" s="407"/>
      <c r="O98" s="408"/>
      <c r="Q98" s="407"/>
    </row>
    <row r="99" spans="1:17" x14ac:dyDescent="0.25">
      <c r="A99" s="258">
        <v>82</v>
      </c>
      <c r="B99" s="259">
        <v>15708727</v>
      </c>
      <c r="C99" s="260">
        <v>43689</v>
      </c>
      <c r="D99" s="260">
        <v>45149</v>
      </c>
      <c r="E99" s="265">
        <v>60.7</v>
      </c>
      <c r="F99" s="193">
        <v>18.111927632579167</v>
      </c>
      <c r="G99" s="261">
        <v>42874</v>
      </c>
      <c r="H99" s="261">
        <v>43918</v>
      </c>
      <c r="I99" s="266">
        <v>1044</v>
      </c>
      <c r="J99" s="262">
        <v>0.89783999999999997</v>
      </c>
      <c r="K99" s="263"/>
      <c r="L99" s="263">
        <v>0</v>
      </c>
      <c r="M99" s="264">
        <v>0.89783999999999997</v>
      </c>
      <c r="N99" s="407"/>
      <c r="O99" s="408"/>
      <c r="Q99" s="407"/>
    </row>
    <row r="100" spans="1:17" x14ac:dyDescent="0.25">
      <c r="A100" s="258">
        <v>83</v>
      </c>
      <c r="B100" s="259">
        <v>15705611</v>
      </c>
      <c r="C100" s="260">
        <v>43689</v>
      </c>
      <c r="D100" s="260">
        <v>45149</v>
      </c>
      <c r="E100" s="265">
        <v>71.900000000000006</v>
      </c>
      <c r="F100" s="193">
        <v>21.453831907453743</v>
      </c>
      <c r="G100" s="261">
        <v>19480</v>
      </c>
      <c r="H100" s="261">
        <v>20049</v>
      </c>
      <c r="I100" s="266">
        <v>569</v>
      </c>
      <c r="J100" s="262">
        <v>0.48934</v>
      </c>
      <c r="K100" s="263"/>
      <c r="L100" s="263">
        <v>0</v>
      </c>
      <c r="M100" s="264">
        <v>0.48934</v>
      </c>
      <c r="N100" s="407"/>
      <c r="O100" s="408"/>
      <c r="Q100" s="407"/>
    </row>
    <row r="101" spans="1:17" x14ac:dyDescent="0.25">
      <c r="A101" s="258">
        <v>84</v>
      </c>
      <c r="B101" s="259">
        <v>15708134</v>
      </c>
      <c r="C101" s="260"/>
      <c r="D101" s="260"/>
      <c r="E101" s="265">
        <v>45.6</v>
      </c>
      <c r="F101" s="193">
        <v>13.606324547703624</v>
      </c>
      <c r="G101" s="261">
        <v>32825</v>
      </c>
      <c r="H101" s="261">
        <v>33840</v>
      </c>
      <c r="I101" s="266"/>
      <c r="J101" s="262"/>
      <c r="K101" s="264">
        <v>0.83116866013071888</v>
      </c>
      <c r="L101" s="263">
        <v>0</v>
      </c>
      <c r="M101" s="264">
        <v>0.83116866013071888</v>
      </c>
      <c r="N101" s="407"/>
      <c r="O101" s="408"/>
      <c r="Q101" s="407"/>
    </row>
    <row r="102" spans="1:17" x14ac:dyDescent="0.25">
      <c r="A102" s="258">
        <v>85</v>
      </c>
      <c r="B102" s="259">
        <v>15705763</v>
      </c>
      <c r="C102" s="260">
        <v>43691</v>
      </c>
      <c r="D102" s="260">
        <v>45151</v>
      </c>
      <c r="E102" s="265">
        <v>70.7</v>
      </c>
      <c r="F102" s="193">
        <v>21.095770735145749</v>
      </c>
      <c r="G102" s="261">
        <v>37291</v>
      </c>
      <c r="H102" s="261">
        <v>38295</v>
      </c>
      <c r="I102" s="266">
        <v>1004</v>
      </c>
      <c r="J102" s="262">
        <v>0.86343999999999999</v>
      </c>
      <c r="K102" s="263"/>
      <c r="L102" s="263">
        <v>0</v>
      </c>
      <c r="M102" s="264">
        <v>0.86343999999999999</v>
      </c>
      <c r="N102" s="407"/>
      <c r="O102" s="408"/>
      <c r="Q102" s="407"/>
    </row>
    <row r="103" spans="1:17" x14ac:dyDescent="0.25">
      <c r="A103" s="258">
        <v>86</v>
      </c>
      <c r="B103" s="259">
        <v>15708293</v>
      </c>
      <c r="C103" s="260">
        <v>43746</v>
      </c>
      <c r="D103" s="260">
        <v>45206</v>
      </c>
      <c r="E103" s="265">
        <v>47.5</v>
      </c>
      <c r="F103" s="193">
        <v>14.173254737191273</v>
      </c>
      <c r="G103" s="261">
        <v>31789</v>
      </c>
      <c r="H103" s="261">
        <v>32730</v>
      </c>
      <c r="I103" s="266">
        <v>941</v>
      </c>
      <c r="J103" s="262">
        <v>0.80925999999999998</v>
      </c>
      <c r="K103" s="263"/>
      <c r="L103" s="263">
        <v>0</v>
      </c>
      <c r="M103" s="264">
        <v>0.80925999999999998</v>
      </c>
      <c r="N103" s="407"/>
      <c r="O103" s="408"/>
      <c r="Q103" s="407"/>
    </row>
    <row r="104" spans="1:17" x14ac:dyDescent="0.25">
      <c r="A104" s="258">
        <v>87</v>
      </c>
      <c r="B104" s="259">
        <v>15708499</v>
      </c>
      <c r="C104" s="260"/>
      <c r="D104" s="260"/>
      <c r="E104" s="265">
        <v>42</v>
      </c>
      <c r="F104" s="193">
        <v>12.532141030779654</v>
      </c>
      <c r="G104" s="261">
        <v>22681</v>
      </c>
      <c r="H104" s="261">
        <v>22681</v>
      </c>
      <c r="I104" s="266"/>
      <c r="J104" s="262"/>
      <c r="K104" s="264">
        <v>0.76555008169934635</v>
      </c>
      <c r="L104" s="263">
        <v>0</v>
      </c>
      <c r="M104" s="264">
        <v>0.76555008169934635</v>
      </c>
      <c r="N104" s="407"/>
      <c r="O104" s="408"/>
      <c r="Q104" s="407"/>
    </row>
    <row r="105" spans="1:17" x14ac:dyDescent="0.25">
      <c r="A105" s="258">
        <v>88</v>
      </c>
      <c r="B105" s="269">
        <v>15708190</v>
      </c>
      <c r="C105" s="260"/>
      <c r="D105" s="260"/>
      <c r="E105" s="265">
        <v>41.1</v>
      </c>
      <c r="F105" s="193">
        <v>12.26359515154866</v>
      </c>
      <c r="G105" s="261">
        <v>12560</v>
      </c>
      <c r="H105" s="261">
        <v>12561</v>
      </c>
      <c r="I105" s="266"/>
      <c r="J105" s="262"/>
      <c r="K105" s="264">
        <v>0.74914543709150316</v>
      </c>
      <c r="L105" s="263">
        <v>0</v>
      </c>
      <c r="M105" s="264">
        <v>0.74914543709150316</v>
      </c>
      <c r="N105" s="407"/>
      <c r="O105" s="408"/>
      <c r="Q105" s="407"/>
    </row>
    <row r="106" spans="1:17" ht="18.75" x14ac:dyDescent="0.3">
      <c r="A106" s="258">
        <v>89</v>
      </c>
      <c r="B106" s="270">
        <v>15708095</v>
      </c>
      <c r="C106" s="260">
        <v>43714</v>
      </c>
      <c r="D106" s="260">
        <v>45174</v>
      </c>
      <c r="E106" s="265">
        <v>45.5</v>
      </c>
      <c r="F106" s="193">
        <v>13.576486116677957</v>
      </c>
      <c r="G106" s="261">
        <v>38380</v>
      </c>
      <c r="H106" s="261">
        <v>39402</v>
      </c>
      <c r="I106" s="266">
        <v>1022</v>
      </c>
      <c r="J106" s="262">
        <v>0.87891999999999992</v>
      </c>
      <c r="K106" s="263"/>
      <c r="L106" s="263">
        <v>0</v>
      </c>
      <c r="M106" s="264">
        <v>0.87891999999999992</v>
      </c>
      <c r="N106" s="407"/>
      <c r="O106" s="408"/>
      <c r="Q106" s="409"/>
    </row>
    <row r="107" spans="1:17" x14ac:dyDescent="0.25">
      <c r="A107" s="258">
        <v>90</v>
      </c>
      <c r="B107" s="270">
        <v>15708008</v>
      </c>
      <c r="C107" s="260">
        <v>43699</v>
      </c>
      <c r="D107" s="260">
        <v>45159</v>
      </c>
      <c r="E107" s="265">
        <v>61</v>
      </c>
      <c r="F107" s="193">
        <v>18.20144292565616</v>
      </c>
      <c r="G107" s="261">
        <v>46298</v>
      </c>
      <c r="H107" s="261">
        <v>47769</v>
      </c>
      <c r="I107" s="266">
        <v>1471</v>
      </c>
      <c r="J107" s="262">
        <v>1.2650600000000001</v>
      </c>
      <c r="K107" s="263"/>
      <c r="L107" s="263">
        <v>0</v>
      </c>
      <c r="M107" s="264">
        <v>1.2650600000000001</v>
      </c>
      <c r="N107" s="407"/>
      <c r="O107" s="408"/>
      <c r="Q107" s="410"/>
    </row>
    <row r="108" spans="1:17" x14ac:dyDescent="0.25">
      <c r="A108" s="258">
        <v>91</v>
      </c>
      <c r="B108" s="270">
        <v>15708063</v>
      </c>
      <c r="C108" s="260">
        <v>43685</v>
      </c>
      <c r="D108" s="260">
        <v>45145</v>
      </c>
      <c r="E108" s="265">
        <v>71.8</v>
      </c>
      <c r="F108" s="193">
        <v>21.42399347642807</v>
      </c>
      <c r="G108" s="261">
        <v>32442</v>
      </c>
      <c r="H108" s="261">
        <v>32894</v>
      </c>
      <c r="I108" s="266">
        <v>452</v>
      </c>
      <c r="J108" s="262">
        <v>0.38872000000000001</v>
      </c>
      <c r="K108" s="263"/>
      <c r="L108" s="263">
        <v>0</v>
      </c>
      <c r="M108" s="264">
        <v>0.38872000000000001</v>
      </c>
      <c r="N108" s="407"/>
      <c r="O108" s="408"/>
      <c r="Q108" s="407"/>
    </row>
    <row r="109" spans="1:17" x14ac:dyDescent="0.25">
      <c r="A109" s="258">
        <v>92</v>
      </c>
      <c r="B109" s="270">
        <v>15708016</v>
      </c>
      <c r="C109" s="260"/>
      <c r="D109" s="260"/>
      <c r="E109" s="265">
        <v>45.4</v>
      </c>
      <c r="F109" s="193">
        <v>13.546647685652291</v>
      </c>
      <c r="G109" s="261">
        <v>25372</v>
      </c>
      <c r="H109" s="261">
        <v>25372</v>
      </c>
      <c r="I109" s="266"/>
      <c r="J109" s="262"/>
      <c r="K109" s="264">
        <v>0.82752318355119825</v>
      </c>
      <c r="L109" s="263">
        <v>0</v>
      </c>
      <c r="M109" s="264">
        <v>0.82752318355119825</v>
      </c>
      <c r="N109" s="407"/>
      <c r="O109" s="408"/>
      <c r="Q109" s="407"/>
    </row>
    <row r="110" spans="1:17" x14ac:dyDescent="0.25">
      <c r="A110" s="258">
        <v>93</v>
      </c>
      <c r="B110" s="270">
        <v>18008991</v>
      </c>
      <c r="C110" s="260">
        <v>43530</v>
      </c>
      <c r="D110" s="260">
        <v>45721</v>
      </c>
      <c r="E110" s="265">
        <v>70.599999999999994</v>
      </c>
      <c r="F110" s="193">
        <v>21.065932304120082</v>
      </c>
      <c r="G110" s="261">
        <v>1.859</v>
      </c>
      <c r="H110" s="261">
        <v>1.8879999999999999</v>
      </c>
      <c r="I110" s="262">
        <v>2.8999999999999915E-2</v>
      </c>
      <c r="J110" s="262">
        <v>2.8999999999999915E-2</v>
      </c>
      <c r="K110" s="263"/>
      <c r="L110" s="263">
        <v>0</v>
      </c>
      <c r="M110" s="264">
        <v>2.8999999999999915E-2</v>
      </c>
      <c r="N110" s="407"/>
      <c r="O110" s="408"/>
      <c r="Q110" s="407"/>
    </row>
    <row r="111" spans="1:17" x14ac:dyDescent="0.25">
      <c r="A111" s="258">
        <v>94</v>
      </c>
      <c r="B111" s="270">
        <v>15705706</v>
      </c>
      <c r="C111" s="260"/>
      <c r="D111" s="260"/>
      <c r="E111" s="265">
        <v>47.4</v>
      </c>
      <c r="F111" s="193">
        <v>14.143416306165609</v>
      </c>
      <c r="G111" s="261">
        <v>27.858000000000001</v>
      </c>
      <c r="H111" s="261">
        <v>28.887</v>
      </c>
      <c r="I111" s="266"/>
      <c r="J111" s="262"/>
      <c r="K111" s="264">
        <v>0.86397794934640504</v>
      </c>
      <c r="L111" s="263">
        <v>0</v>
      </c>
      <c r="M111" s="264">
        <v>0.86397794934640504</v>
      </c>
      <c r="N111" s="407"/>
      <c r="O111" s="408"/>
      <c r="Q111" s="407"/>
    </row>
    <row r="112" spans="1:17" x14ac:dyDescent="0.25">
      <c r="A112" s="258">
        <v>95</v>
      </c>
      <c r="B112" s="270">
        <v>15708352</v>
      </c>
      <c r="C112" s="260">
        <v>43727</v>
      </c>
      <c r="D112" s="260">
        <v>45187</v>
      </c>
      <c r="E112" s="265">
        <v>42</v>
      </c>
      <c r="F112" s="193">
        <v>12.532141030779654</v>
      </c>
      <c r="G112" s="261">
        <v>3305</v>
      </c>
      <c r="H112" s="261">
        <v>3904</v>
      </c>
      <c r="I112" s="266">
        <v>599</v>
      </c>
      <c r="J112" s="262">
        <v>0.51514000000000004</v>
      </c>
      <c r="K112" s="263"/>
      <c r="L112" s="263">
        <v>0</v>
      </c>
      <c r="M112" s="264">
        <v>0.51514000000000004</v>
      </c>
      <c r="N112" s="407"/>
      <c r="O112" s="408"/>
      <c r="Q112" s="407"/>
    </row>
    <row r="113" spans="1:17" x14ac:dyDescent="0.25">
      <c r="A113" s="258">
        <v>96</v>
      </c>
      <c r="B113" s="270">
        <v>15708616</v>
      </c>
      <c r="C113" s="260">
        <v>43697</v>
      </c>
      <c r="D113" s="260">
        <v>45157</v>
      </c>
      <c r="E113" s="265">
        <v>41.6</v>
      </c>
      <c r="F113" s="193">
        <v>12.412787306676989</v>
      </c>
      <c r="G113" s="261">
        <v>38341</v>
      </c>
      <c r="H113" s="261">
        <v>39445</v>
      </c>
      <c r="I113" s="266">
        <v>1104</v>
      </c>
      <c r="J113" s="262">
        <v>0.94943999999999995</v>
      </c>
      <c r="K113" s="263"/>
      <c r="L113" s="263">
        <v>0</v>
      </c>
      <c r="M113" s="264">
        <v>0.94943999999999995</v>
      </c>
      <c r="N113" s="407"/>
      <c r="O113" s="408"/>
      <c r="Q113" s="407"/>
    </row>
    <row r="114" spans="1:17" x14ac:dyDescent="0.25">
      <c r="A114" s="258">
        <v>97</v>
      </c>
      <c r="B114" s="269">
        <v>15705517</v>
      </c>
      <c r="C114" s="260">
        <v>43691</v>
      </c>
      <c r="D114" s="260">
        <v>45151</v>
      </c>
      <c r="E114" s="265">
        <v>45.3</v>
      </c>
      <c r="F114" s="193">
        <v>13.516809254626626</v>
      </c>
      <c r="G114" s="261">
        <v>17555</v>
      </c>
      <c r="H114" s="261">
        <v>17824</v>
      </c>
      <c r="I114" s="266">
        <v>269</v>
      </c>
      <c r="J114" s="262">
        <v>0.23133999999999999</v>
      </c>
      <c r="K114" s="263"/>
      <c r="L114" s="263">
        <v>0</v>
      </c>
      <c r="M114" s="264">
        <v>0.23133999999999999</v>
      </c>
      <c r="N114" s="407"/>
      <c r="O114" s="408"/>
      <c r="Q114" s="407"/>
    </row>
    <row r="115" spans="1:17" x14ac:dyDescent="0.25">
      <c r="A115" s="258">
        <v>98</v>
      </c>
      <c r="B115" s="269">
        <v>15708462</v>
      </c>
      <c r="C115" s="260">
        <v>43707</v>
      </c>
      <c r="D115" s="260">
        <v>45168</v>
      </c>
      <c r="E115" s="265">
        <v>60.1</v>
      </c>
      <c r="F115" s="193">
        <v>17.932897046425172</v>
      </c>
      <c r="G115" s="261">
        <v>17064</v>
      </c>
      <c r="H115" s="261">
        <v>17094</v>
      </c>
      <c r="I115" s="266">
        <v>30</v>
      </c>
      <c r="J115" s="262">
        <v>2.58E-2</v>
      </c>
      <c r="K115" s="263"/>
      <c r="L115" s="263">
        <v>0</v>
      </c>
      <c r="M115" s="264">
        <v>2.58E-2</v>
      </c>
      <c r="N115" s="407"/>
      <c r="O115" s="408"/>
      <c r="Q115" s="407"/>
    </row>
    <row r="116" spans="1:17" x14ac:dyDescent="0.25">
      <c r="A116" s="258">
        <v>99</v>
      </c>
      <c r="B116" s="269">
        <v>15705826</v>
      </c>
      <c r="C116" s="260">
        <v>43685</v>
      </c>
      <c r="D116" s="260">
        <v>45145</v>
      </c>
      <c r="E116" s="265">
        <v>71.2</v>
      </c>
      <c r="F116" s="193">
        <v>21.244962890274081</v>
      </c>
      <c r="G116" s="261">
        <v>14280</v>
      </c>
      <c r="H116" s="261">
        <v>14537</v>
      </c>
      <c r="I116" s="266">
        <v>257</v>
      </c>
      <c r="J116" s="262">
        <v>0.22101999999999999</v>
      </c>
      <c r="K116" s="263"/>
      <c r="L116" s="263">
        <v>0</v>
      </c>
      <c r="M116" s="264">
        <v>0.22101999999999999</v>
      </c>
      <c r="N116" s="407"/>
      <c r="O116" s="408"/>
      <c r="Q116" s="407"/>
    </row>
    <row r="117" spans="1:17" x14ac:dyDescent="0.25">
      <c r="A117" s="258">
        <v>100</v>
      </c>
      <c r="B117" s="269">
        <v>15708503</v>
      </c>
      <c r="C117" s="260">
        <v>43707</v>
      </c>
      <c r="D117" s="260">
        <v>45167</v>
      </c>
      <c r="E117" s="265">
        <v>45.7</v>
      </c>
      <c r="F117" s="193">
        <v>13.63616297872929</v>
      </c>
      <c r="G117" s="261">
        <v>4150</v>
      </c>
      <c r="H117" s="261">
        <v>4150</v>
      </c>
      <c r="I117" s="266">
        <v>0</v>
      </c>
      <c r="J117" s="262">
        <v>0</v>
      </c>
      <c r="K117" s="263"/>
      <c r="L117" s="263">
        <v>0</v>
      </c>
      <c r="M117" s="264">
        <v>0</v>
      </c>
      <c r="N117" s="407"/>
      <c r="O117" s="408"/>
      <c r="Q117" s="407"/>
    </row>
    <row r="118" spans="1:17" x14ac:dyDescent="0.25">
      <c r="A118" s="258">
        <v>101</v>
      </c>
      <c r="B118" s="269">
        <v>15708066</v>
      </c>
      <c r="C118" s="260">
        <v>43685</v>
      </c>
      <c r="D118" s="260">
        <v>45145</v>
      </c>
      <c r="E118" s="265">
        <v>70.5</v>
      </c>
      <c r="F118" s="193">
        <v>21.036093873094419</v>
      </c>
      <c r="G118" s="261">
        <v>40028</v>
      </c>
      <c r="H118" s="261">
        <v>41658</v>
      </c>
      <c r="I118" s="266">
        <v>1630</v>
      </c>
      <c r="J118" s="262">
        <v>1.4017999999999999</v>
      </c>
      <c r="K118" s="263"/>
      <c r="L118" s="263">
        <v>0</v>
      </c>
      <c r="M118" s="264">
        <v>1.4017999999999999</v>
      </c>
      <c r="N118" s="407"/>
      <c r="O118" s="408"/>
      <c r="Q118" s="407"/>
    </row>
    <row r="119" spans="1:17" x14ac:dyDescent="0.25">
      <c r="A119" s="258">
        <v>102</v>
      </c>
      <c r="B119" s="270">
        <v>15708622</v>
      </c>
      <c r="C119" s="260"/>
      <c r="D119" s="260"/>
      <c r="E119" s="265">
        <v>47.6</v>
      </c>
      <c r="F119" s="193">
        <v>14.203093168216942</v>
      </c>
      <c r="G119" s="261">
        <v>20944</v>
      </c>
      <c r="H119" s="261">
        <v>21530</v>
      </c>
      <c r="I119" s="266"/>
      <c r="J119" s="262"/>
      <c r="K119" s="264">
        <v>0.86762342592592567</v>
      </c>
      <c r="L119" s="263">
        <v>0</v>
      </c>
      <c r="M119" s="264">
        <v>0.86762342592592567</v>
      </c>
      <c r="N119" s="407"/>
      <c r="O119" s="408"/>
      <c r="Q119" s="407"/>
    </row>
    <row r="120" spans="1:17" x14ac:dyDescent="0.25">
      <c r="A120" s="258">
        <v>103</v>
      </c>
      <c r="B120" s="270">
        <v>16721764</v>
      </c>
      <c r="C120" s="260">
        <v>43697</v>
      </c>
      <c r="D120" s="260">
        <v>45157</v>
      </c>
      <c r="E120" s="265">
        <v>41.8</v>
      </c>
      <c r="F120" s="193">
        <v>12.472464168728321</v>
      </c>
      <c r="G120" s="261">
        <v>6752</v>
      </c>
      <c r="H120" s="261">
        <v>7231</v>
      </c>
      <c r="I120" s="266">
        <v>479</v>
      </c>
      <c r="J120" s="262">
        <v>0.41193999999999997</v>
      </c>
      <c r="K120" s="263"/>
      <c r="L120" s="263">
        <v>0</v>
      </c>
      <c r="M120" s="264">
        <v>0.41193999999999997</v>
      </c>
      <c r="N120" s="407"/>
      <c r="O120" s="408"/>
      <c r="Q120" s="407"/>
    </row>
    <row r="121" spans="1:17" x14ac:dyDescent="0.25">
      <c r="A121" s="258">
        <v>104</v>
      </c>
      <c r="B121" s="288" t="s">
        <v>56</v>
      </c>
      <c r="C121" s="260"/>
      <c r="D121" s="260"/>
      <c r="E121" s="265">
        <v>41.4</v>
      </c>
      <c r="F121" s="193">
        <v>12.353110444625658</v>
      </c>
      <c r="G121" s="261">
        <v>9.1959999999999997</v>
      </c>
      <c r="H121" s="261">
        <v>9.7799999999999994</v>
      </c>
      <c r="I121" s="262">
        <v>0.58399999999999963</v>
      </c>
      <c r="J121" s="262">
        <v>0.58399999999999963</v>
      </c>
      <c r="K121" s="263"/>
      <c r="L121" s="263">
        <v>0</v>
      </c>
      <c r="M121" s="264">
        <v>0.58399999999999963</v>
      </c>
      <c r="N121" s="407"/>
      <c r="O121" s="408"/>
      <c r="Q121" s="407"/>
    </row>
    <row r="122" spans="1:17" x14ac:dyDescent="0.25">
      <c r="A122" s="258">
        <v>105</v>
      </c>
      <c r="B122" s="270">
        <v>15708121</v>
      </c>
      <c r="C122" s="260">
        <v>43733</v>
      </c>
      <c r="D122" s="260">
        <v>45193</v>
      </c>
      <c r="E122" s="265">
        <v>45.4</v>
      </c>
      <c r="F122" s="193">
        <v>13.546647685652291</v>
      </c>
      <c r="G122" s="261">
        <v>28507</v>
      </c>
      <c r="H122" s="261">
        <v>29533</v>
      </c>
      <c r="I122" s="266">
        <v>1026</v>
      </c>
      <c r="J122" s="262">
        <v>0.88236000000000003</v>
      </c>
      <c r="K122" s="263"/>
      <c r="L122" s="263">
        <v>0</v>
      </c>
      <c r="M122" s="264">
        <v>0.88236000000000003</v>
      </c>
      <c r="N122" s="407"/>
      <c r="O122" s="408"/>
      <c r="Q122" s="407"/>
    </row>
    <row r="123" spans="1:17" x14ac:dyDescent="0.25">
      <c r="A123" s="258">
        <v>106</v>
      </c>
      <c r="B123" s="270">
        <v>15708043</v>
      </c>
      <c r="C123" s="260">
        <v>43697</v>
      </c>
      <c r="D123" s="260">
        <v>45157</v>
      </c>
      <c r="E123" s="265">
        <v>60.2</v>
      </c>
      <c r="F123" s="193">
        <v>17.962735477450838</v>
      </c>
      <c r="G123" s="261">
        <v>47284</v>
      </c>
      <c r="H123" s="261">
        <v>48434</v>
      </c>
      <c r="I123" s="266">
        <v>1150</v>
      </c>
      <c r="J123" s="262">
        <v>0.98899999999999999</v>
      </c>
      <c r="K123" s="263"/>
      <c r="L123" s="263">
        <v>0</v>
      </c>
      <c r="M123" s="264">
        <v>0.98899999999999999</v>
      </c>
      <c r="N123" s="407"/>
      <c r="O123" s="408"/>
      <c r="Q123" s="407"/>
    </row>
    <row r="124" spans="1:17" x14ac:dyDescent="0.25">
      <c r="A124" s="258">
        <v>107</v>
      </c>
      <c r="B124" s="270">
        <v>15708227</v>
      </c>
      <c r="C124" s="260">
        <v>43684</v>
      </c>
      <c r="D124" s="260">
        <v>45144</v>
      </c>
      <c r="E124" s="265">
        <v>71.3</v>
      </c>
      <c r="F124" s="193">
        <v>21.274801321299744</v>
      </c>
      <c r="G124" s="261">
        <v>28118</v>
      </c>
      <c r="H124" s="261">
        <v>28908</v>
      </c>
      <c r="I124" s="266">
        <v>790</v>
      </c>
      <c r="J124" s="262">
        <v>0.6794</v>
      </c>
      <c r="K124" s="263"/>
      <c r="L124" s="263">
        <v>0</v>
      </c>
      <c r="M124" s="264">
        <v>0.6794</v>
      </c>
      <c r="N124" s="407"/>
      <c r="O124" s="408"/>
      <c r="Q124" s="407"/>
    </row>
    <row r="125" spans="1:17" x14ac:dyDescent="0.25">
      <c r="A125" s="258">
        <v>108</v>
      </c>
      <c r="B125" s="270">
        <v>15708438</v>
      </c>
      <c r="C125" s="260">
        <v>43707</v>
      </c>
      <c r="D125" s="260">
        <v>45167</v>
      </c>
      <c r="E125" s="265">
        <v>46</v>
      </c>
      <c r="F125" s="193">
        <v>13.725678271806288</v>
      </c>
      <c r="G125" s="261">
        <v>31684</v>
      </c>
      <c r="H125" s="261">
        <v>32571</v>
      </c>
      <c r="I125" s="266">
        <v>887</v>
      </c>
      <c r="J125" s="262">
        <v>0.76281999999999994</v>
      </c>
      <c r="K125" s="263"/>
      <c r="L125" s="263">
        <v>0</v>
      </c>
      <c r="M125" s="264">
        <v>0.76281999999999994</v>
      </c>
      <c r="N125" s="407"/>
      <c r="O125" s="408"/>
      <c r="Q125" s="407"/>
    </row>
    <row r="126" spans="1:17" x14ac:dyDescent="0.25">
      <c r="A126" s="258">
        <v>109</v>
      </c>
      <c r="B126" s="270">
        <v>18004224</v>
      </c>
      <c r="C126" s="260">
        <v>43689</v>
      </c>
      <c r="D126" s="260">
        <v>45880</v>
      </c>
      <c r="E126" s="265">
        <v>70.400000000000006</v>
      </c>
      <c r="F126" s="193">
        <v>21.006255442068756</v>
      </c>
      <c r="G126" s="261">
        <v>5.98</v>
      </c>
      <c r="H126" s="261">
        <v>6.25</v>
      </c>
      <c r="I126" s="262">
        <v>0.26999999999999957</v>
      </c>
      <c r="J126" s="262">
        <v>0.26999999999999957</v>
      </c>
      <c r="K126" s="263"/>
      <c r="L126" s="263">
        <v>0</v>
      </c>
      <c r="M126" s="264">
        <v>0.26999999999999957</v>
      </c>
      <c r="N126" s="407"/>
      <c r="O126" s="408"/>
      <c r="Q126" s="407"/>
    </row>
    <row r="127" spans="1:17" x14ac:dyDescent="0.25">
      <c r="A127" s="258">
        <v>110</v>
      </c>
      <c r="B127" s="270">
        <v>15708248</v>
      </c>
      <c r="C127" s="260">
        <v>43719</v>
      </c>
      <c r="D127" s="260">
        <v>45179</v>
      </c>
      <c r="E127" s="265">
        <v>47.7</v>
      </c>
      <c r="F127" s="193">
        <v>14.232931599242608</v>
      </c>
      <c r="G127" s="261">
        <v>15183</v>
      </c>
      <c r="H127" s="261">
        <v>15742</v>
      </c>
      <c r="I127" s="266">
        <v>559</v>
      </c>
      <c r="J127" s="262">
        <v>0.48074</v>
      </c>
      <c r="K127" s="263"/>
      <c r="L127" s="263">
        <v>0</v>
      </c>
      <c r="M127" s="264">
        <v>0.48074</v>
      </c>
      <c r="N127" s="407"/>
      <c r="O127" s="408"/>
      <c r="Q127" s="407"/>
    </row>
    <row r="128" spans="1:17" x14ac:dyDescent="0.25">
      <c r="A128" s="258">
        <v>111</v>
      </c>
      <c r="B128" s="270">
        <v>15708011</v>
      </c>
      <c r="C128" s="260"/>
      <c r="D128" s="260"/>
      <c r="E128" s="265">
        <v>41.6</v>
      </c>
      <c r="F128" s="193">
        <v>12.412787306676989</v>
      </c>
      <c r="G128" s="261">
        <v>20824</v>
      </c>
      <c r="H128" s="261">
        <v>21329</v>
      </c>
      <c r="I128" s="266"/>
      <c r="J128" s="262"/>
      <c r="K128" s="264">
        <v>0.75825912854030497</v>
      </c>
      <c r="L128" s="263">
        <v>0</v>
      </c>
      <c r="M128" s="264">
        <v>0.75825912854030497</v>
      </c>
      <c r="N128" s="407"/>
      <c r="O128" s="408"/>
      <c r="Q128" s="407"/>
    </row>
    <row r="129" spans="1:17" x14ac:dyDescent="0.25">
      <c r="A129" s="258">
        <v>112</v>
      </c>
      <c r="B129" s="270">
        <v>15708208</v>
      </c>
      <c r="C129" s="260">
        <v>43691</v>
      </c>
      <c r="D129" s="260">
        <v>45151</v>
      </c>
      <c r="E129" s="265">
        <v>41.7</v>
      </c>
      <c r="F129" s="193">
        <v>12.442625737702656</v>
      </c>
      <c r="G129" s="261">
        <v>23261</v>
      </c>
      <c r="H129" s="261">
        <v>23422</v>
      </c>
      <c r="I129" s="266">
        <v>161</v>
      </c>
      <c r="J129" s="262">
        <v>0.13846</v>
      </c>
      <c r="K129" s="263"/>
      <c r="L129" s="263">
        <v>0</v>
      </c>
      <c r="M129" s="264">
        <v>0.13846</v>
      </c>
      <c r="N129" s="407"/>
      <c r="O129" s="408"/>
      <c r="Q129" s="407"/>
    </row>
    <row r="130" spans="1:17" x14ac:dyDescent="0.25">
      <c r="A130" s="258">
        <v>113</v>
      </c>
      <c r="B130" s="270">
        <v>473515</v>
      </c>
      <c r="C130" s="260">
        <v>43729</v>
      </c>
      <c r="D130" s="260">
        <v>45920</v>
      </c>
      <c r="E130" s="265">
        <v>45.7</v>
      </c>
      <c r="F130" s="193">
        <v>13.63616297872929</v>
      </c>
      <c r="G130" s="261">
        <v>7.1040000000000001</v>
      </c>
      <c r="H130" s="261">
        <v>7.1040000000000001</v>
      </c>
      <c r="I130" s="262">
        <v>0</v>
      </c>
      <c r="J130" s="262">
        <v>0</v>
      </c>
      <c r="K130" s="263"/>
      <c r="L130" s="263">
        <v>0</v>
      </c>
      <c r="M130" s="264">
        <v>0</v>
      </c>
      <c r="N130" s="407"/>
      <c r="O130" s="408"/>
      <c r="Q130" s="407"/>
    </row>
    <row r="131" spans="1:17" x14ac:dyDescent="0.25">
      <c r="A131" s="258">
        <v>114</v>
      </c>
      <c r="B131" s="270">
        <v>15705591</v>
      </c>
      <c r="C131" s="260">
        <v>43731</v>
      </c>
      <c r="D131" s="260">
        <v>45191</v>
      </c>
      <c r="E131" s="265">
        <v>59.9</v>
      </c>
      <c r="F131" s="193">
        <v>17.873220184373839</v>
      </c>
      <c r="G131" s="261">
        <v>43961</v>
      </c>
      <c r="H131" s="261">
        <v>43961</v>
      </c>
      <c r="I131" s="266">
        <v>0</v>
      </c>
      <c r="J131" s="262">
        <v>0</v>
      </c>
      <c r="K131" s="263"/>
      <c r="L131" s="263">
        <v>0</v>
      </c>
      <c r="M131" s="264">
        <v>0</v>
      </c>
      <c r="N131" s="407"/>
      <c r="O131" s="408"/>
      <c r="Q131" s="407"/>
    </row>
    <row r="132" spans="1:17" x14ac:dyDescent="0.25">
      <c r="A132" s="258">
        <v>115</v>
      </c>
      <c r="B132" s="270">
        <v>675615</v>
      </c>
      <c r="C132" s="260">
        <v>43565</v>
      </c>
      <c r="D132" s="260">
        <v>45025</v>
      </c>
      <c r="E132" s="265">
        <v>70.5</v>
      </c>
      <c r="F132" s="193">
        <v>21.036093873094419</v>
      </c>
      <c r="G132" s="261">
        <v>9.5730000000000004</v>
      </c>
      <c r="H132" s="261">
        <v>10.349</v>
      </c>
      <c r="I132" s="262">
        <v>0.7759999999999998</v>
      </c>
      <c r="J132" s="262">
        <v>0.7759999999999998</v>
      </c>
      <c r="K132" s="263"/>
      <c r="L132" s="263">
        <v>0</v>
      </c>
      <c r="M132" s="264">
        <v>0.7759999999999998</v>
      </c>
      <c r="N132" s="407"/>
      <c r="O132" s="408"/>
      <c r="Q132" s="407"/>
    </row>
    <row r="133" spans="1:17" x14ac:dyDescent="0.25">
      <c r="A133" s="258">
        <v>116</v>
      </c>
      <c r="B133" s="270">
        <v>15708601</v>
      </c>
      <c r="C133" s="260"/>
      <c r="D133" s="260"/>
      <c r="E133" s="265">
        <v>45.6</v>
      </c>
      <c r="F133" s="193">
        <v>13.606324547703624</v>
      </c>
      <c r="G133" s="261">
        <v>40960</v>
      </c>
      <c r="H133" s="261">
        <v>41979</v>
      </c>
      <c r="I133" s="266"/>
      <c r="J133" s="262"/>
      <c r="K133" s="264">
        <v>0.83116866013071888</v>
      </c>
      <c r="L133" s="263">
        <v>0</v>
      </c>
      <c r="M133" s="264">
        <v>0.83116866013071888</v>
      </c>
      <c r="N133" s="407"/>
      <c r="O133" s="408"/>
      <c r="Q133" s="407"/>
    </row>
    <row r="134" spans="1:17" x14ac:dyDescent="0.25">
      <c r="A134" s="258">
        <v>117</v>
      </c>
      <c r="B134" s="270">
        <v>2991515</v>
      </c>
      <c r="C134" s="260">
        <v>43418</v>
      </c>
      <c r="D134" s="260">
        <v>44878</v>
      </c>
      <c r="E134" s="265">
        <v>70.599999999999994</v>
      </c>
      <c r="F134" s="193">
        <v>21.065932304120082</v>
      </c>
      <c r="G134" s="261">
        <v>10.446</v>
      </c>
      <c r="H134" s="261">
        <v>11.375</v>
      </c>
      <c r="I134" s="262">
        <v>0.92900000000000027</v>
      </c>
      <c r="J134" s="262">
        <v>0.92900000000000027</v>
      </c>
      <c r="K134" s="263"/>
      <c r="L134" s="263">
        <v>0</v>
      </c>
      <c r="M134" s="264">
        <v>0.92900000000000027</v>
      </c>
      <c r="N134" s="407"/>
      <c r="O134" s="408"/>
      <c r="Q134" s="407"/>
    </row>
    <row r="135" spans="1:17" x14ac:dyDescent="0.25">
      <c r="A135" s="258">
        <v>118</v>
      </c>
      <c r="B135" s="270">
        <v>361115</v>
      </c>
      <c r="C135" s="260">
        <v>43592</v>
      </c>
      <c r="D135" s="260">
        <v>45052</v>
      </c>
      <c r="E135" s="265">
        <v>47</v>
      </c>
      <c r="F135" s="193">
        <v>14.024062582062944</v>
      </c>
      <c r="G135" s="261">
        <v>6.2670000000000003</v>
      </c>
      <c r="H135" s="261">
        <v>6.97</v>
      </c>
      <c r="I135" s="262">
        <v>0.7029999999999994</v>
      </c>
      <c r="J135" s="262">
        <v>0.7029999999999994</v>
      </c>
      <c r="K135" s="263"/>
      <c r="L135" s="263">
        <v>0</v>
      </c>
      <c r="M135" s="264">
        <v>0.7029999999999994</v>
      </c>
      <c r="N135" s="407"/>
      <c r="O135" s="408"/>
      <c r="Q135" s="411"/>
    </row>
    <row r="136" spans="1:17" x14ac:dyDescent="0.25">
      <c r="A136" s="258">
        <v>119</v>
      </c>
      <c r="B136" s="270">
        <v>3455716</v>
      </c>
      <c r="C136" s="260"/>
      <c r="D136" s="260"/>
      <c r="E136" s="265">
        <v>41.3</v>
      </c>
      <c r="F136" s="193">
        <v>12.32327201359999</v>
      </c>
      <c r="G136" s="261">
        <v>7.3760000000000003</v>
      </c>
      <c r="H136" s="261">
        <v>7.5119999999999996</v>
      </c>
      <c r="I136" s="262">
        <v>0.13599999999999923</v>
      </c>
      <c r="J136" s="262">
        <v>0.13599999999999923</v>
      </c>
      <c r="K136" s="263"/>
      <c r="L136" s="263">
        <v>0</v>
      </c>
      <c r="M136" s="264">
        <v>0.13599999999999923</v>
      </c>
      <c r="N136" s="407"/>
      <c r="O136" s="408"/>
      <c r="Q136" s="407"/>
    </row>
    <row r="137" spans="1:17" x14ac:dyDescent="0.25">
      <c r="A137" s="258">
        <v>120</v>
      </c>
      <c r="B137" s="270">
        <v>15705820</v>
      </c>
      <c r="C137" s="260">
        <v>43710</v>
      </c>
      <c r="D137" s="260">
        <v>45170</v>
      </c>
      <c r="E137" s="265">
        <v>41.7</v>
      </c>
      <c r="F137" s="193">
        <v>12.442625737702656</v>
      </c>
      <c r="G137" s="261">
        <v>30942</v>
      </c>
      <c r="H137" s="261">
        <v>31751</v>
      </c>
      <c r="I137" s="266">
        <v>809</v>
      </c>
      <c r="J137" s="262">
        <v>0.69574000000000003</v>
      </c>
      <c r="K137" s="263"/>
      <c r="L137" s="263">
        <v>0</v>
      </c>
      <c r="M137" s="264">
        <v>0.69574000000000003</v>
      </c>
      <c r="N137" s="407"/>
      <c r="O137" s="408"/>
      <c r="Q137" s="407"/>
    </row>
    <row r="138" spans="1:17" x14ac:dyDescent="0.25">
      <c r="A138" s="258">
        <v>121</v>
      </c>
      <c r="B138" s="270">
        <v>15705777</v>
      </c>
      <c r="C138" s="260"/>
      <c r="D138" s="260"/>
      <c r="E138" s="265">
        <v>45.4</v>
      </c>
      <c r="F138" s="193">
        <v>13.546647685652291</v>
      </c>
      <c r="G138" s="261">
        <v>24531</v>
      </c>
      <c r="H138" s="261">
        <v>25528</v>
      </c>
      <c r="I138" s="266"/>
      <c r="J138" s="262"/>
      <c r="K138" s="264">
        <v>0.82752318355119825</v>
      </c>
      <c r="L138" s="263">
        <v>0</v>
      </c>
      <c r="M138" s="264">
        <v>0.82752318355119825</v>
      </c>
      <c r="N138" s="407"/>
      <c r="O138" s="408"/>
      <c r="Q138" s="407"/>
    </row>
    <row r="139" spans="1:17" x14ac:dyDescent="0.25">
      <c r="A139" s="258">
        <v>122</v>
      </c>
      <c r="B139" s="270">
        <v>15708339</v>
      </c>
      <c r="C139" s="260">
        <v>43711</v>
      </c>
      <c r="D139" s="260">
        <v>45171</v>
      </c>
      <c r="E139" s="265">
        <v>60.2</v>
      </c>
      <c r="F139" s="193">
        <v>17.962735477450838</v>
      </c>
      <c r="G139" s="261">
        <v>33457</v>
      </c>
      <c r="H139" s="261">
        <v>34403</v>
      </c>
      <c r="I139" s="266">
        <v>946</v>
      </c>
      <c r="J139" s="262">
        <v>0.81355999999999995</v>
      </c>
      <c r="K139" s="263"/>
      <c r="L139" s="263">
        <v>0</v>
      </c>
      <c r="M139" s="264">
        <v>0.81355999999999995</v>
      </c>
      <c r="N139" s="407"/>
      <c r="O139" s="408"/>
      <c r="Q139" s="407"/>
    </row>
    <row r="140" spans="1:17" x14ac:dyDescent="0.25">
      <c r="A140" s="258">
        <v>123</v>
      </c>
      <c r="B140" s="270">
        <v>15705781</v>
      </c>
      <c r="C140" s="260">
        <v>43747</v>
      </c>
      <c r="D140" s="260">
        <v>45206</v>
      </c>
      <c r="E140" s="265">
        <v>71</v>
      </c>
      <c r="F140" s="193">
        <v>21.185286028222745</v>
      </c>
      <c r="G140" s="261">
        <v>13542</v>
      </c>
      <c r="H140" s="261">
        <v>13920</v>
      </c>
      <c r="I140" s="266">
        <v>378</v>
      </c>
      <c r="J140" s="262">
        <v>0.32507999999999998</v>
      </c>
      <c r="K140" s="263"/>
      <c r="L140" s="263">
        <v>0</v>
      </c>
      <c r="M140" s="264">
        <v>0.32507999999999998</v>
      </c>
      <c r="N140" s="407"/>
      <c r="O140" s="408"/>
      <c r="Q140" s="407"/>
    </row>
    <row r="141" spans="1:17" x14ac:dyDescent="0.25">
      <c r="A141" s="258">
        <v>124</v>
      </c>
      <c r="B141" s="289">
        <v>15705805</v>
      </c>
      <c r="C141" s="260"/>
      <c r="D141" s="260"/>
      <c r="E141" s="265">
        <v>46</v>
      </c>
      <c r="F141" s="193">
        <v>13.725678271806288</v>
      </c>
      <c r="G141" s="261">
        <v>38445</v>
      </c>
      <c r="H141" s="261">
        <v>39352</v>
      </c>
      <c r="I141" s="266"/>
      <c r="J141" s="262"/>
      <c r="K141" s="264">
        <v>0.83845961328976015</v>
      </c>
      <c r="L141" s="263">
        <v>0</v>
      </c>
      <c r="M141" s="264">
        <v>0.83845961328976015</v>
      </c>
      <c r="N141" s="407"/>
      <c r="O141" s="408"/>
      <c r="Q141" s="407"/>
    </row>
    <row r="142" spans="1:17" x14ac:dyDescent="0.25">
      <c r="A142" s="258">
        <v>125</v>
      </c>
      <c r="B142" s="269">
        <v>15705540</v>
      </c>
      <c r="C142" s="260">
        <v>43689</v>
      </c>
      <c r="D142" s="260">
        <v>45150</v>
      </c>
      <c r="E142" s="265">
        <v>70.599999999999994</v>
      </c>
      <c r="F142" s="193">
        <v>21.065932304120082</v>
      </c>
      <c r="G142" s="261">
        <v>34370</v>
      </c>
      <c r="H142" s="261">
        <v>35288</v>
      </c>
      <c r="I142" s="266">
        <v>918</v>
      </c>
      <c r="J142" s="262">
        <v>0.78947999999999996</v>
      </c>
      <c r="K142" s="263"/>
      <c r="L142" s="263">
        <v>0</v>
      </c>
      <c r="M142" s="264">
        <v>0.78947999999999996</v>
      </c>
      <c r="N142" s="407"/>
      <c r="O142" s="408"/>
      <c r="Q142" s="407"/>
    </row>
    <row r="143" spans="1:17" x14ac:dyDescent="0.25">
      <c r="A143" s="258">
        <v>126</v>
      </c>
      <c r="B143" s="269">
        <v>15705560</v>
      </c>
      <c r="C143" s="260"/>
      <c r="D143" s="260"/>
      <c r="E143" s="265">
        <v>47.3</v>
      </c>
      <c r="F143" s="193">
        <v>14.113577875139942</v>
      </c>
      <c r="G143" s="261">
        <v>11010</v>
      </c>
      <c r="H143" s="261">
        <v>11010</v>
      </c>
      <c r="I143" s="266"/>
      <c r="J143" s="262"/>
      <c r="K143" s="264">
        <v>0.86215521105664461</v>
      </c>
      <c r="L143" s="263">
        <v>0</v>
      </c>
      <c r="M143" s="264">
        <v>0.86215521105664461</v>
      </c>
      <c r="N143" s="407"/>
      <c r="O143" s="408"/>
      <c r="Q143" s="407"/>
    </row>
    <row r="144" spans="1:17" x14ac:dyDescent="0.25">
      <c r="A144" s="258">
        <v>127</v>
      </c>
      <c r="B144" s="269">
        <v>15705687</v>
      </c>
      <c r="C144" s="260">
        <v>43733</v>
      </c>
      <c r="D144" s="260">
        <v>44981</v>
      </c>
      <c r="E144" s="265">
        <v>42.1</v>
      </c>
      <c r="F144" s="193">
        <v>12.561979461805318</v>
      </c>
      <c r="G144" s="261">
        <v>27266</v>
      </c>
      <c r="H144" s="261">
        <v>27329</v>
      </c>
      <c r="I144" s="266">
        <v>63</v>
      </c>
      <c r="J144" s="262">
        <v>5.4179999999999999E-2</v>
      </c>
      <c r="K144" s="263"/>
      <c r="L144" s="263">
        <v>0</v>
      </c>
      <c r="M144" s="264">
        <v>5.4179999999999999E-2</v>
      </c>
      <c r="N144" s="407"/>
      <c r="O144" s="408"/>
      <c r="Q144" s="407"/>
    </row>
    <row r="145" spans="1:17" x14ac:dyDescent="0.25">
      <c r="A145" s="258">
        <v>128</v>
      </c>
      <c r="B145" s="269">
        <v>18009332</v>
      </c>
      <c r="C145" s="260">
        <v>43698</v>
      </c>
      <c r="D145" s="260">
        <v>45889</v>
      </c>
      <c r="E145" s="265">
        <v>41.7</v>
      </c>
      <c r="F145" s="193">
        <v>12.442625737702656</v>
      </c>
      <c r="G145" s="261">
        <v>3.05</v>
      </c>
      <c r="H145" s="261">
        <v>3.1259999999999999</v>
      </c>
      <c r="I145" s="262">
        <v>7.6000000000000068E-2</v>
      </c>
      <c r="J145" s="262">
        <v>7.6000000000000068E-2</v>
      </c>
      <c r="K145" s="263"/>
      <c r="L145" s="263">
        <v>0</v>
      </c>
      <c r="M145" s="264">
        <v>7.6000000000000068E-2</v>
      </c>
      <c r="N145" s="407"/>
      <c r="O145" s="408"/>
      <c r="Q145" s="19"/>
    </row>
    <row r="146" spans="1:17" x14ac:dyDescent="0.25">
      <c r="A146" s="258">
        <v>129</v>
      </c>
      <c r="B146" s="269">
        <v>15705523</v>
      </c>
      <c r="C146" s="260">
        <v>43731</v>
      </c>
      <c r="D146" s="260">
        <v>45007</v>
      </c>
      <c r="E146" s="265">
        <v>45.4</v>
      </c>
      <c r="F146" s="193">
        <v>13.546647685652291</v>
      </c>
      <c r="G146" s="261">
        <v>31512</v>
      </c>
      <c r="H146" s="261">
        <v>31975</v>
      </c>
      <c r="I146" s="266">
        <v>463</v>
      </c>
      <c r="J146" s="262">
        <v>0.39817999999999998</v>
      </c>
      <c r="K146" s="263"/>
      <c r="L146" s="263">
        <v>0</v>
      </c>
      <c r="M146" s="264">
        <v>0.39817999999999998</v>
      </c>
      <c r="N146" s="407"/>
      <c r="O146" s="408"/>
      <c r="Q146" s="407"/>
    </row>
    <row r="147" spans="1:17" x14ac:dyDescent="0.25">
      <c r="A147" s="290">
        <v>130</v>
      </c>
      <c r="B147" s="269">
        <v>18008934</v>
      </c>
      <c r="C147" s="260">
        <v>43530</v>
      </c>
      <c r="D147" s="260">
        <v>45721</v>
      </c>
      <c r="E147" s="265">
        <v>59.9</v>
      </c>
      <c r="F147" s="193">
        <v>17.873220184373839</v>
      </c>
      <c r="G147" s="261">
        <v>10.566000000000001</v>
      </c>
      <c r="H147" s="261">
        <v>11.298</v>
      </c>
      <c r="I147" s="262">
        <v>0.73199999999999932</v>
      </c>
      <c r="J147" s="262">
        <v>0.73199999999999932</v>
      </c>
      <c r="K147" s="263"/>
      <c r="L147" s="263">
        <v>0</v>
      </c>
      <c r="M147" s="264">
        <v>0.73199999999999932</v>
      </c>
      <c r="N147" s="407"/>
      <c r="O147" s="408"/>
      <c r="Q147" s="407"/>
    </row>
    <row r="148" spans="1:17" x14ac:dyDescent="0.25">
      <c r="A148" s="258">
        <v>131</v>
      </c>
      <c r="B148" s="269">
        <v>15705803</v>
      </c>
      <c r="C148" s="260">
        <v>43698</v>
      </c>
      <c r="D148" s="260">
        <v>45158</v>
      </c>
      <c r="E148" s="265">
        <v>70.5</v>
      </c>
      <c r="F148" s="193">
        <v>21.036093873094419</v>
      </c>
      <c r="G148" s="261">
        <v>39016</v>
      </c>
      <c r="H148" s="261">
        <v>39816</v>
      </c>
      <c r="I148" s="266">
        <v>800</v>
      </c>
      <c r="J148" s="262">
        <v>0.68799999999999994</v>
      </c>
      <c r="K148" s="263"/>
      <c r="L148" s="263">
        <v>0</v>
      </c>
      <c r="M148" s="264">
        <v>0.68799999999999994</v>
      </c>
      <c r="N148" s="407"/>
      <c r="O148" s="408"/>
      <c r="Q148" s="407"/>
    </row>
    <row r="149" spans="1:17" x14ac:dyDescent="0.25">
      <c r="A149" s="258">
        <v>132</v>
      </c>
      <c r="B149" s="269">
        <v>15705824</v>
      </c>
      <c r="C149" s="260">
        <v>43731</v>
      </c>
      <c r="D149" s="260">
        <v>45191</v>
      </c>
      <c r="E149" s="265">
        <v>45.1</v>
      </c>
      <c r="F149" s="193">
        <v>13.457132392575296</v>
      </c>
      <c r="G149" s="261">
        <v>38181</v>
      </c>
      <c r="H149" s="261">
        <v>39198</v>
      </c>
      <c r="I149" s="266">
        <v>1017</v>
      </c>
      <c r="J149" s="262">
        <v>0.87461999999999995</v>
      </c>
      <c r="K149" s="263"/>
      <c r="L149" s="263">
        <v>0</v>
      </c>
      <c r="M149" s="264">
        <v>0.87461999999999995</v>
      </c>
      <c r="N149" s="407"/>
      <c r="O149" s="408"/>
      <c r="Q149" s="407"/>
    </row>
    <row r="150" spans="1:17" x14ac:dyDescent="0.25">
      <c r="A150" s="267">
        <v>133</v>
      </c>
      <c r="B150" s="269">
        <v>15730639</v>
      </c>
      <c r="C150" s="260"/>
      <c r="D150" s="260"/>
      <c r="E150" s="268">
        <v>70.5</v>
      </c>
      <c r="F150" s="193">
        <v>21.036093873094419</v>
      </c>
      <c r="G150" s="261">
        <v>26676</v>
      </c>
      <c r="H150" s="261">
        <v>27576</v>
      </c>
      <c r="I150" s="266"/>
      <c r="J150" s="262"/>
      <c r="K150" s="264">
        <v>1.2850304942810453</v>
      </c>
      <c r="L150" s="263">
        <v>0</v>
      </c>
      <c r="M150" s="264">
        <v>1.2850304942810453</v>
      </c>
      <c r="N150" s="407"/>
      <c r="O150" s="408"/>
      <c r="Q150" s="407"/>
    </row>
    <row r="151" spans="1:17" x14ac:dyDescent="0.25">
      <c r="A151" s="258">
        <v>134</v>
      </c>
      <c r="B151" s="269">
        <v>15705786</v>
      </c>
      <c r="C151" s="260"/>
      <c r="D151" s="260"/>
      <c r="E151" s="265">
        <v>46.9</v>
      </c>
      <c r="F151" s="193">
        <v>13.99422415103728</v>
      </c>
      <c r="G151" s="261">
        <v>21263</v>
      </c>
      <c r="H151" s="261">
        <v>21590</v>
      </c>
      <c r="I151" s="266"/>
      <c r="J151" s="262"/>
      <c r="K151" s="264">
        <v>0.85486425789760334</v>
      </c>
      <c r="L151" s="263">
        <v>0</v>
      </c>
      <c r="M151" s="264">
        <v>0.85486425789760334</v>
      </c>
      <c r="N151" s="407"/>
      <c r="O151" s="408"/>
      <c r="Q151" s="407"/>
    </row>
    <row r="152" spans="1:17" x14ac:dyDescent="0.25">
      <c r="A152" s="258">
        <v>135</v>
      </c>
      <c r="B152" s="291" t="s">
        <v>52</v>
      </c>
      <c r="C152" s="260">
        <v>43689</v>
      </c>
      <c r="D152" s="260">
        <v>45149</v>
      </c>
      <c r="E152" s="265">
        <v>42.3</v>
      </c>
      <c r="F152" s="193">
        <v>12.62165632385665</v>
      </c>
      <c r="G152" s="261">
        <v>4.891</v>
      </c>
      <c r="H152" s="261">
        <v>5.2960000000000003</v>
      </c>
      <c r="I152" s="262">
        <v>0.40500000000000025</v>
      </c>
      <c r="J152" s="262">
        <v>0.40500000000000025</v>
      </c>
      <c r="K152" s="263"/>
      <c r="L152" s="263">
        <v>0</v>
      </c>
      <c r="M152" s="264">
        <v>0.40500000000000025</v>
      </c>
      <c r="N152" s="407"/>
      <c r="O152" s="408"/>
      <c r="Q152" s="407"/>
    </row>
    <row r="153" spans="1:17" x14ac:dyDescent="0.25">
      <c r="A153" s="258">
        <v>136</v>
      </c>
      <c r="B153" s="269">
        <v>15705635</v>
      </c>
      <c r="C153" s="260">
        <v>44446</v>
      </c>
      <c r="D153" s="260">
        <v>45906</v>
      </c>
      <c r="E153" s="265">
        <v>41.2</v>
      </c>
      <c r="F153" s="193">
        <v>12.293433582574327</v>
      </c>
      <c r="G153" s="261">
        <v>28321</v>
      </c>
      <c r="H153" s="261">
        <v>29306</v>
      </c>
      <c r="I153" s="266">
        <v>985</v>
      </c>
      <c r="J153" s="262">
        <v>0.84709999999999996</v>
      </c>
      <c r="K153" s="263"/>
      <c r="L153" s="263">
        <v>0</v>
      </c>
      <c r="M153" s="264">
        <v>0.84709999999999996</v>
      </c>
      <c r="N153" s="407"/>
      <c r="O153" s="408"/>
      <c r="Q153" s="407"/>
    </row>
    <row r="154" spans="1:17" ht="17.25" customHeight="1" x14ac:dyDescent="0.25">
      <c r="A154" s="477" t="s">
        <v>3</v>
      </c>
      <c r="B154" s="478"/>
      <c r="C154" s="292"/>
      <c r="D154" s="292"/>
      <c r="E154" s="293">
        <v>7235.2999999999984</v>
      </c>
      <c r="F154" s="294">
        <v>2158.900000000001</v>
      </c>
      <c r="G154" s="293"/>
      <c r="H154" s="293"/>
      <c r="I154" s="293"/>
      <c r="J154" s="296">
        <f>SUM(J18:J153)</f>
        <v>52.571620000000003</v>
      </c>
      <c r="K154" s="296">
        <f>SUM(K18:K153)</f>
        <v>26.772379999999998</v>
      </c>
      <c r="L154" s="296">
        <f t="shared" ref="L154" si="0">SUM(L18:L153)</f>
        <v>0</v>
      </c>
      <c r="M154" s="295">
        <f>SUM(M18:M153)</f>
        <v>79.343999999999951</v>
      </c>
      <c r="O154" s="408"/>
      <c r="Q154" s="407"/>
    </row>
    <row r="155" spans="1:17" x14ac:dyDescent="0.25">
      <c r="J155" s="412"/>
      <c r="M155" s="413"/>
      <c r="N155" s="414"/>
      <c r="O155" s="408"/>
      <c r="Q155" s="415"/>
    </row>
    <row r="156" spans="1:17" x14ac:dyDescent="0.25">
      <c r="O156" s="408"/>
    </row>
    <row r="157" spans="1:17" x14ac:dyDescent="0.25">
      <c r="O157" s="408"/>
    </row>
    <row r="158" spans="1:17" x14ac:dyDescent="0.25">
      <c r="O158" s="408"/>
    </row>
    <row r="159" spans="1:17" x14ac:dyDescent="0.25">
      <c r="O159" s="408"/>
    </row>
    <row r="160" spans="1:17" x14ac:dyDescent="0.25">
      <c r="O160" s="408"/>
    </row>
    <row r="161" spans="15:15" x14ac:dyDescent="0.25">
      <c r="O161" s="408"/>
    </row>
    <row r="162" spans="15:15" x14ac:dyDescent="0.25">
      <c r="O162" s="408"/>
    </row>
    <row r="163" spans="15:15" x14ac:dyDescent="0.25">
      <c r="O163" s="408"/>
    </row>
    <row r="164" spans="15:15" x14ac:dyDescent="0.25">
      <c r="O164" s="408"/>
    </row>
  </sheetData>
  <mergeCells count="22">
    <mergeCell ref="A154:B154"/>
    <mergeCell ref="A3:N3"/>
    <mergeCell ref="C11:F11"/>
    <mergeCell ref="H11:J11"/>
    <mergeCell ref="A12:B15"/>
    <mergeCell ref="C12:E12"/>
    <mergeCell ref="H12:J12"/>
    <mergeCell ref="C13:E13"/>
    <mergeCell ref="H13:M15"/>
    <mergeCell ref="C14:E14"/>
    <mergeCell ref="C15:E15"/>
    <mergeCell ref="A7:G7"/>
    <mergeCell ref="H7:J7"/>
    <mergeCell ref="A8:G9"/>
    <mergeCell ref="H8:J8"/>
    <mergeCell ref="H9:J9"/>
    <mergeCell ref="H10:J10"/>
    <mergeCell ref="A1:M1"/>
    <mergeCell ref="A2:M2"/>
    <mergeCell ref="A5:K5"/>
    <mergeCell ref="A6:G6"/>
    <mergeCell ref="H6:J6"/>
  </mergeCells>
  <pageMargins left="0.19685039370078741" right="0" top="0" bottom="0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1"/>
  <sheetViews>
    <sheetView workbookViewId="0">
      <pane ySplit="17" topLeftCell="A18" activePane="bottomLeft" state="frozen"/>
      <selection pane="bottomLeft" activeCell="E33" sqref="E33"/>
    </sheetView>
  </sheetViews>
  <sheetFormatPr defaultRowHeight="15" x14ac:dyDescent="0.25"/>
  <cols>
    <col min="1" max="1" width="4.85546875" style="6" customWidth="1"/>
    <col min="2" max="2" width="12.140625" style="1" customWidth="1"/>
    <col min="3" max="4" width="10.140625" style="1" customWidth="1"/>
    <col min="5" max="5" width="9.42578125" style="6" customWidth="1"/>
    <col min="6" max="6" width="8.5703125" style="6" customWidth="1"/>
    <col min="7" max="8" width="9.7109375" style="1" customWidth="1"/>
    <col min="9" max="9" width="9" style="1" customWidth="1"/>
    <col min="10" max="10" width="9" style="23" customWidth="1"/>
    <col min="11" max="11" width="11.140625" style="7" customWidth="1"/>
    <col min="12" max="12" width="10.7109375" style="7" customWidth="1"/>
    <col min="13" max="13" width="10.85546875" style="8" customWidth="1"/>
    <col min="14" max="14" width="9.140625" style="19" customWidth="1"/>
    <col min="15" max="15" width="18.5703125" style="4" customWidth="1"/>
    <col min="16" max="16" width="14.85546875" style="2" customWidth="1"/>
    <col min="17" max="17" width="9.140625" style="4"/>
    <col min="18" max="16384" width="9.140625" style="1"/>
  </cols>
  <sheetData>
    <row r="1" spans="1:18" ht="20.25" x14ac:dyDescent="0.3">
      <c r="A1" s="494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102"/>
      <c r="O1" s="255"/>
      <c r="P1" s="18"/>
      <c r="Q1" s="17"/>
      <c r="R1" s="104"/>
    </row>
    <row r="2" spans="1:18" ht="18.75" x14ac:dyDescent="0.25">
      <c r="A2" s="496" t="s">
        <v>17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105"/>
      <c r="O2" s="105"/>
      <c r="P2" s="18"/>
      <c r="Q2" s="17"/>
      <c r="R2" s="104"/>
    </row>
    <row r="3" spans="1:18" ht="18.75" customHeight="1" x14ac:dyDescent="0.25">
      <c r="A3" s="469" t="s">
        <v>59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105"/>
      <c r="O3" s="105"/>
      <c r="P3" s="18"/>
      <c r="Q3" s="17"/>
      <c r="R3" s="104"/>
    </row>
    <row r="4" spans="1:18" ht="18.75" x14ac:dyDescent="0.2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0"/>
      <c r="M4" s="250"/>
      <c r="N4" s="105"/>
      <c r="O4" s="105"/>
      <c r="P4" s="18"/>
      <c r="Q4" s="17"/>
      <c r="R4" s="104"/>
    </row>
    <row r="5" spans="1:18" ht="15" customHeight="1" x14ac:dyDescent="0.25">
      <c r="A5" s="497" t="s">
        <v>9</v>
      </c>
      <c r="B5" s="498"/>
      <c r="C5" s="498"/>
      <c r="D5" s="498"/>
      <c r="E5" s="498"/>
      <c r="F5" s="498"/>
      <c r="G5" s="498"/>
      <c r="H5" s="498"/>
      <c r="I5" s="498"/>
      <c r="J5" s="498"/>
      <c r="K5" s="499"/>
      <c r="L5" s="256"/>
      <c r="M5" s="299"/>
      <c r="N5" s="106"/>
      <c r="O5" s="107"/>
      <c r="P5" s="18"/>
      <c r="Q5" s="17"/>
      <c r="R5" s="104"/>
    </row>
    <row r="6" spans="1:18" ht="16.5" customHeight="1" x14ac:dyDescent="0.25">
      <c r="A6" s="500" t="s">
        <v>4</v>
      </c>
      <c r="B6" s="500"/>
      <c r="C6" s="500"/>
      <c r="D6" s="500"/>
      <c r="E6" s="500"/>
      <c r="F6" s="500"/>
      <c r="G6" s="500"/>
      <c r="H6" s="497" t="s">
        <v>5</v>
      </c>
      <c r="I6" s="498"/>
      <c r="J6" s="498"/>
      <c r="K6" s="108" t="s">
        <v>44</v>
      </c>
      <c r="L6" s="297"/>
      <c r="M6" s="120"/>
      <c r="N6" s="106"/>
      <c r="O6" s="107"/>
      <c r="P6" s="18"/>
      <c r="Q6" s="17"/>
      <c r="R6" s="104"/>
    </row>
    <row r="7" spans="1:18" ht="16.5" customHeight="1" x14ac:dyDescent="0.25">
      <c r="A7" s="487" t="s">
        <v>15</v>
      </c>
      <c r="B7" s="487"/>
      <c r="C7" s="487"/>
      <c r="D7" s="487"/>
      <c r="E7" s="487"/>
      <c r="F7" s="487"/>
      <c r="G7" s="487"/>
      <c r="H7" s="492" t="s">
        <v>16</v>
      </c>
      <c r="I7" s="493"/>
      <c r="J7" s="493"/>
      <c r="K7" s="281">
        <v>61.981000000000002</v>
      </c>
      <c r="L7" s="298"/>
      <c r="M7" s="120"/>
      <c r="N7" s="106"/>
      <c r="O7" s="107"/>
      <c r="P7" s="18"/>
      <c r="Q7" s="17"/>
      <c r="R7" s="104"/>
    </row>
    <row r="8" spans="1:18" ht="16.5" customHeight="1" x14ac:dyDescent="0.25">
      <c r="A8" s="501" t="s">
        <v>6</v>
      </c>
      <c r="B8" s="501"/>
      <c r="C8" s="501"/>
      <c r="D8" s="501"/>
      <c r="E8" s="501"/>
      <c r="F8" s="501"/>
      <c r="G8" s="501"/>
      <c r="H8" s="492" t="s">
        <v>10</v>
      </c>
      <c r="I8" s="493"/>
      <c r="J8" s="493"/>
      <c r="K8" s="281">
        <v>61.981000000000002</v>
      </c>
      <c r="L8" s="298"/>
      <c r="M8" s="120"/>
      <c r="N8" s="106"/>
      <c r="O8" s="107"/>
      <c r="P8" s="18"/>
      <c r="Q8" s="17"/>
      <c r="R8" s="104"/>
    </row>
    <row r="9" spans="1:18" ht="16.5" customHeight="1" x14ac:dyDescent="0.25">
      <c r="A9" s="501"/>
      <c r="B9" s="501"/>
      <c r="C9" s="501"/>
      <c r="D9" s="501"/>
      <c r="E9" s="501"/>
      <c r="F9" s="501"/>
      <c r="G9" s="501"/>
      <c r="H9" s="492" t="s">
        <v>11</v>
      </c>
      <c r="I9" s="493"/>
      <c r="J9" s="493"/>
      <c r="K9" s="281">
        <v>0</v>
      </c>
      <c r="L9" s="298"/>
      <c r="M9" s="120"/>
      <c r="N9" s="106"/>
      <c r="O9" s="107"/>
      <c r="P9" s="18"/>
      <c r="Q9" s="17"/>
      <c r="R9" s="104"/>
    </row>
    <row r="10" spans="1:18" ht="16.5" customHeight="1" x14ac:dyDescent="0.25">
      <c r="A10" s="110"/>
      <c r="B10" s="111"/>
      <c r="C10" s="111"/>
      <c r="D10" s="111"/>
      <c r="E10" s="111"/>
      <c r="F10" s="111"/>
      <c r="G10" s="112"/>
      <c r="H10" s="492" t="s">
        <v>26</v>
      </c>
      <c r="I10" s="493"/>
      <c r="J10" s="493"/>
      <c r="K10" s="281">
        <v>35.177999999999997</v>
      </c>
      <c r="L10" s="298"/>
      <c r="M10" s="120"/>
      <c r="N10" s="106"/>
      <c r="O10" s="107"/>
      <c r="P10" s="18"/>
      <c r="Q10" s="113"/>
      <c r="R10" s="104"/>
    </row>
    <row r="11" spans="1:18" ht="16.5" customHeight="1" x14ac:dyDescent="0.25">
      <c r="A11" s="114"/>
      <c r="B11" s="115"/>
      <c r="C11" s="486" t="s">
        <v>13</v>
      </c>
      <c r="D11" s="486"/>
      <c r="E11" s="486"/>
      <c r="F11" s="486"/>
      <c r="G11" s="116"/>
      <c r="H11" s="487" t="s">
        <v>28</v>
      </c>
      <c r="I11" s="487"/>
      <c r="J11" s="487"/>
      <c r="K11" s="281">
        <v>26.803000000000001</v>
      </c>
      <c r="L11" s="298"/>
      <c r="M11" s="120"/>
      <c r="N11" s="106"/>
      <c r="O11" s="117"/>
      <c r="P11" s="18"/>
      <c r="Q11" s="17"/>
      <c r="R11" s="104"/>
    </row>
    <row r="12" spans="1:18" ht="15.75" customHeight="1" x14ac:dyDescent="0.25">
      <c r="A12" s="488" t="s">
        <v>22</v>
      </c>
      <c r="B12" s="489"/>
      <c r="C12" s="487" t="s">
        <v>23</v>
      </c>
      <c r="D12" s="487"/>
      <c r="E12" s="487"/>
      <c r="F12" s="251">
        <v>7235.2999999999984</v>
      </c>
      <c r="G12" s="114"/>
      <c r="H12" s="490"/>
      <c r="I12" s="490"/>
      <c r="J12" s="490"/>
      <c r="K12" s="119"/>
      <c r="L12" s="119"/>
      <c r="M12" s="120"/>
      <c r="N12" s="106"/>
      <c r="O12" s="121"/>
      <c r="P12" s="18"/>
      <c r="Q12" s="17"/>
      <c r="R12" s="104"/>
    </row>
    <row r="13" spans="1:18" ht="15.75" customHeight="1" x14ac:dyDescent="0.25">
      <c r="A13" s="453"/>
      <c r="B13" s="454"/>
      <c r="C13" s="487" t="s">
        <v>24</v>
      </c>
      <c r="D13" s="487"/>
      <c r="E13" s="487"/>
      <c r="F13" s="252">
        <v>2158.9</v>
      </c>
      <c r="G13" s="123"/>
      <c r="H13" s="465" t="s">
        <v>45</v>
      </c>
      <c r="I13" s="465"/>
      <c r="J13" s="465"/>
      <c r="K13" s="465"/>
      <c r="L13" s="465"/>
      <c r="M13" s="465"/>
      <c r="N13" s="106"/>
      <c r="O13" s="117"/>
      <c r="P13" s="18"/>
      <c r="Q13" s="17"/>
      <c r="R13" s="104"/>
    </row>
    <row r="14" spans="1:18" ht="15.75" customHeight="1" x14ac:dyDescent="0.25">
      <c r="A14" s="453"/>
      <c r="B14" s="454"/>
      <c r="C14" s="491" t="s">
        <v>60</v>
      </c>
      <c r="D14" s="491"/>
      <c r="E14" s="491"/>
      <c r="F14" s="252"/>
      <c r="G14" s="123"/>
      <c r="H14" s="465"/>
      <c r="I14" s="465"/>
      <c r="J14" s="465"/>
      <c r="K14" s="465"/>
      <c r="L14" s="465"/>
      <c r="M14" s="465"/>
      <c r="N14" s="106"/>
      <c r="O14" s="117"/>
      <c r="P14" s="18"/>
      <c r="Q14" s="17"/>
      <c r="R14" s="104"/>
    </row>
    <row r="15" spans="1:18" ht="15.75" customHeight="1" x14ac:dyDescent="0.25">
      <c r="A15" s="453"/>
      <c r="B15" s="454"/>
      <c r="C15" s="487" t="s">
        <v>61</v>
      </c>
      <c r="D15" s="487"/>
      <c r="E15" s="487"/>
      <c r="F15" s="252">
        <v>1715.2</v>
      </c>
      <c r="G15" s="124"/>
      <c r="H15" s="465"/>
      <c r="I15" s="465"/>
      <c r="J15" s="465"/>
      <c r="K15" s="465"/>
      <c r="L15" s="465"/>
      <c r="M15" s="465"/>
      <c r="N15" s="106"/>
      <c r="O15" s="107"/>
      <c r="P15" s="18"/>
      <c r="Q15" s="17"/>
      <c r="R15" s="104"/>
    </row>
    <row r="16" spans="1:18" x14ac:dyDescent="0.25">
      <c r="A16" s="115"/>
      <c r="B16" s="115"/>
      <c r="C16" s="115"/>
      <c r="D16" s="115"/>
      <c r="E16" s="115"/>
      <c r="F16" s="126"/>
      <c r="G16" s="115"/>
      <c r="H16" s="256"/>
      <c r="I16" s="256"/>
      <c r="J16" s="256"/>
      <c r="K16" s="119"/>
      <c r="L16" s="119"/>
      <c r="M16" s="128"/>
      <c r="N16" s="106"/>
      <c r="O16" s="107"/>
      <c r="P16" s="18"/>
      <c r="Q16" s="17"/>
      <c r="R16" s="104"/>
    </row>
    <row r="17" spans="1:18" ht="42" customHeight="1" x14ac:dyDescent="0.25">
      <c r="A17" s="182" t="s">
        <v>0</v>
      </c>
      <c r="B17" s="183" t="s">
        <v>1</v>
      </c>
      <c r="C17" s="184" t="s">
        <v>19</v>
      </c>
      <c r="D17" s="184" t="s">
        <v>20</v>
      </c>
      <c r="E17" s="182" t="s">
        <v>2</v>
      </c>
      <c r="F17" s="182" t="s">
        <v>27</v>
      </c>
      <c r="G17" s="185" t="s">
        <v>53</v>
      </c>
      <c r="H17" s="185" t="s">
        <v>57</v>
      </c>
      <c r="I17" s="185" t="s">
        <v>21</v>
      </c>
      <c r="J17" s="185" t="s">
        <v>18</v>
      </c>
      <c r="K17" s="186" t="s">
        <v>54</v>
      </c>
      <c r="L17" s="187" t="s">
        <v>7</v>
      </c>
      <c r="M17" s="188" t="s">
        <v>14</v>
      </c>
      <c r="N17" s="135"/>
      <c r="O17" s="136"/>
      <c r="P17" s="137"/>
      <c r="Q17" s="136"/>
      <c r="R17" s="104"/>
    </row>
    <row r="18" spans="1:18" x14ac:dyDescent="0.25">
      <c r="A18" s="258">
        <v>1</v>
      </c>
      <c r="B18" s="259">
        <v>91504425</v>
      </c>
      <c r="C18" s="260">
        <v>43731</v>
      </c>
      <c r="D18" s="260">
        <v>45191</v>
      </c>
      <c r="E18" s="192">
        <v>45.2</v>
      </c>
      <c r="F18" s="193">
        <v>13.486970823600961</v>
      </c>
      <c r="G18" s="261">
        <v>5.569</v>
      </c>
      <c r="H18" s="261">
        <v>5.75</v>
      </c>
      <c r="I18" s="262">
        <v>0.18100000000000005</v>
      </c>
      <c r="J18" s="262">
        <v>0.18100000000000005</v>
      </c>
      <c r="K18" s="263"/>
      <c r="L18" s="263">
        <v>0</v>
      </c>
      <c r="M18" s="264">
        <v>0.18100000000000005</v>
      </c>
      <c r="N18" s="147"/>
      <c r="O18" s="148"/>
      <c r="P18" s="18"/>
      <c r="Q18" s="147"/>
      <c r="R18" s="104"/>
    </row>
    <row r="19" spans="1:18" x14ac:dyDescent="0.25">
      <c r="A19" s="258">
        <v>2</v>
      </c>
      <c r="B19" s="259">
        <v>15705811</v>
      </c>
      <c r="C19" s="260"/>
      <c r="D19" s="260"/>
      <c r="E19" s="192">
        <v>62</v>
      </c>
      <c r="F19" s="193">
        <v>18.499827235912822</v>
      </c>
      <c r="G19" s="261">
        <v>15908</v>
      </c>
      <c r="H19" s="261">
        <v>15908</v>
      </c>
      <c r="I19" s="266"/>
      <c r="J19" s="262"/>
      <c r="K19" s="264">
        <v>1.0501640242669361</v>
      </c>
      <c r="L19" s="263">
        <v>0</v>
      </c>
      <c r="M19" s="264">
        <v>1.0501640242669361</v>
      </c>
      <c r="N19" s="147"/>
      <c r="O19" s="148"/>
      <c r="P19" s="18"/>
      <c r="Q19" s="147"/>
      <c r="R19" s="104"/>
    </row>
    <row r="20" spans="1:18" x14ac:dyDescent="0.25">
      <c r="A20" s="258">
        <v>3</v>
      </c>
      <c r="B20" s="259">
        <v>1564015</v>
      </c>
      <c r="C20" s="260">
        <v>43621</v>
      </c>
      <c r="D20" s="260">
        <v>45081</v>
      </c>
      <c r="E20" s="192">
        <v>72.7</v>
      </c>
      <c r="F20" s="193">
        <v>21.692539355659065</v>
      </c>
      <c r="G20" s="261">
        <v>9.4480000000000004</v>
      </c>
      <c r="H20" s="261">
        <v>10.044</v>
      </c>
      <c r="I20" s="262">
        <v>0.59600000000000009</v>
      </c>
      <c r="J20" s="262">
        <v>0.59600000000000009</v>
      </c>
      <c r="K20" s="263"/>
      <c r="L20" s="263">
        <v>0</v>
      </c>
      <c r="M20" s="264">
        <v>0.59600000000000009</v>
      </c>
      <c r="N20" s="147"/>
      <c r="O20" s="148"/>
      <c r="P20" s="18"/>
      <c r="Q20" s="147"/>
      <c r="R20" s="104"/>
    </row>
    <row r="21" spans="1:18" x14ac:dyDescent="0.25">
      <c r="A21" s="258">
        <v>4</v>
      </c>
      <c r="B21" s="259">
        <v>15705532</v>
      </c>
      <c r="C21" s="260"/>
      <c r="D21" s="260"/>
      <c r="E21" s="265">
        <v>46.9</v>
      </c>
      <c r="F21" s="193">
        <v>13.99422415103728</v>
      </c>
      <c r="G21" s="261">
        <v>24410</v>
      </c>
      <c r="H21" s="261">
        <v>24920</v>
      </c>
      <c r="I21" s="266"/>
      <c r="J21" s="262"/>
      <c r="K21" s="264">
        <v>0.79439826996966612</v>
      </c>
      <c r="L21" s="263">
        <v>0</v>
      </c>
      <c r="M21" s="264">
        <v>0.79439826996966612</v>
      </c>
      <c r="N21" s="147"/>
      <c r="O21" s="148"/>
      <c r="P21" s="18"/>
      <c r="Q21" s="147"/>
      <c r="R21" s="104"/>
    </row>
    <row r="22" spans="1:18" x14ac:dyDescent="0.25">
      <c r="A22" s="267">
        <v>5</v>
      </c>
      <c r="B22" s="259">
        <v>15705673</v>
      </c>
      <c r="C22" s="260"/>
      <c r="D22" s="260"/>
      <c r="E22" s="265">
        <v>70.599999999999994</v>
      </c>
      <c r="F22" s="193">
        <v>21.065932304120082</v>
      </c>
      <c r="G22" s="261">
        <v>59883</v>
      </c>
      <c r="H22" s="261">
        <v>61299</v>
      </c>
      <c r="I22" s="266"/>
      <c r="J22" s="262"/>
      <c r="K22" s="264">
        <v>1.1958319373104143</v>
      </c>
      <c r="L22" s="263">
        <v>0</v>
      </c>
      <c r="M22" s="264">
        <v>1.1958319373104143</v>
      </c>
      <c r="N22" s="147"/>
      <c r="O22" s="148"/>
      <c r="P22" s="18"/>
      <c r="Q22" s="147"/>
      <c r="R22" s="104"/>
    </row>
    <row r="23" spans="1:18" x14ac:dyDescent="0.25">
      <c r="A23" s="258">
        <v>6</v>
      </c>
      <c r="B23" s="284" t="s">
        <v>48</v>
      </c>
      <c r="C23" s="260">
        <v>43822</v>
      </c>
      <c r="D23" s="260">
        <v>46013</v>
      </c>
      <c r="E23" s="265">
        <v>47.4</v>
      </c>
      <c r="F23" s="193">
        <v>14.143416306165609</v>
      </c>
      <c r="G23" s="261">
        <v>3.1739999999999999</v>
      </c>
      <c r="H23" s="261">
        <v>3.18</v>
      </c>
      <c r="I23" s="262">
        <v>6.0000000000002274E-3</v>
      </c>
      <c r="J23" s="262">
        <v>6.0000000000002274E-3</v>
      </c>
      <c r="K23" s="263"/>
      <c r="L23" s="263">
        <v>0</v>
      </c>
      <c r="M23" s="264">
        <v>6.0000000000002274E-3</v>
      </c>
      <c r="N23" s="147"/>
      <c r="O23" s="148"/>
      <c r="P23" s="18"/>
      <c r="Q23" s="147"/>
      <c r="R23" s="104"/>
    </row>
    <row r="24" spans="1:18" x14ac:dyDescent="0.25">
      <c r="A24" s="258">
        <v>7</v>
      </c>
      <c r="B24" s="259">
        <v>18008983</v>
      </c>
      <c r="C24" s="260">
        <v>43714</v>
      </c>
      <c r="D24" s="260">
        <v>45721</v>
      </c>
      <c r="E24" s="265">
        <v>42.2</v>
      </c>
      <c r="F24" s="193">
        <v>12.591817892830987</v>
      </c>
      <c r="G24" s="261">
        <v>8.8010000000000002</v>
      </c>
      <c r="H24" s="261">
        <v>9.3719999999999999</v>
      </c>
      <c r="I24" s="262">
        <v>0.57099999999999973</v>
      </c>
      <c r="J24" s="262">
        <v>0.57099999999999973</v>
      </c>
      <c r="K24" s="263"/>
      <c r="L24" s="263">
        <v>0</v>
      </c>
      <c r="M24" s="264">
        <v>0.57099999999999973</v>
      </c>
      <c r="N24" s="147"/>
      <c r="O24" s="148"/>
      <c r="P24" s="18"/>
      <c r="Q24" s="147"/>
      <c r="R24" s="104"/>
    </row>
    <row r="25" spans="1:18" x14ac:dyDescent="0.25">
      <c r="A25" s="258">
        <v>8</v>
      </c>
      <c r="B25" s="259">
        <v>15705529</v>
      </c>
      <c r="C25" s="260">
        <v>43689</v>
      </c>
      <c r="D25" s="260">
        <v>45149</v>
      </c>
      <c r="E25" s="265">
        <v>41.9</v>
      </c>
      <c r="F25" s="193">
        <v>12.502302599753987</v>
      </c>
      <c r="G25" s="261">
        <v>37917</v>
      </c>
      <c r="H25" s="261">
        <v>38714</v>
      </c>
      <c r="I25" s="266">
        <v>797</v>
      </c>
      <c r="J25" s="262">
        <v>0.68542000000000003</v>
      </c>
      <c r="K25" s="263"/>
      <c r="L25" s="263">
        <v>0</v>
      </c>
      <c r="M25" s="264">
        <v>0.68542000000000003</v>
      </c>
      <c r="N25" s="147"/>
      <c r="O25" s="148"/>
      <c r="P25" s="18"/>
      <c r="Q25" s="147"/>
      <c r="R25" s="104"/>
    </row>
    <row r="26" spans="1:18" x14ac:dyDescent="0.25">
      <c r="A26" s="258">
        <v>9</v>
      </c>
      <c r="B26" s="259">
        <v>18009297</v>
      </c>
      <c r="C26" s="260">
        <v>43530</v>
      </c>
      <c r="D26" s="260">
        <v>45721</v>
      </c>
      <c r="E26" s="265">
        <v>44.8</v>
      </c>
      <c r="F26" s="193">
        <v>13.367617099498297</v>
      </c>
      <c r="G26" s="261">
        <v>10.052</v>
      </c>
      <c r="H26" s="261">
        <v>10.597</v>
      </c>
      <c r="I26" s="262">
        <v>0.54499999999999993</v>
      </c>
      <c r="J26" s="262">
        <v>0.54499999999999993</v>
      </c>
      <c r="K26" s="263"/>
      <c r="L26" s="263">
        <v>0</v>
      </c>
      <c r="M26" s="264">
        <v>0.54499999999999993</v>
      </c>
      <c r="N26" s="147"/>
      <c r="O26" s="148"/>
      <c r="P26" s="18"/>
      <c r="Q26" s="147"/>
      <c r="R26" s="104"/>
    </row>
    <row r="27" spans="1:18" x14ac:dyDescent="0.25">
      <c r="A27" s="258">
        <v>10</v>
      </c>
      <c r="B27" s="259">
        <v>15705614</v>
      </c>
      <c r="C27" s="260"/>
      <c r="D27" s="260"/>
      <c r="E27" s="265">
        <v>62.1</v>
      </c>
      <c r="F27" s="193">
        <v>18.529665666938488</v>
      </c>
      <c r="G27" s="261">
        <v>19728</v>
      </c>
      <c r="H27" s="261">
        <v>20140</v>
      </c>
      <c r="I27" s="266"/>
      <c r="J27" s="262"/>
      <c r="K27" s="264">
        <v>1.0518578372093024</v>
      </c>
      <c r="L27" s="263">
        <v>0</v>
      </c>
      <c r="M27" s="264">
        <v>1.0518578372093024</v>
      </c>
      <c r="N27" s="147"/>
      <c r="O27" s="148"/>
      <c r="P27" s="18"/>
      <c r="Q27" s="147"/>
      <c r="R27" s="104"/>
    </row>
    <row r="28" spans="1:18" x14ac:dyDescent="0.25">
      <c r="A28" s="258">
        <v>11</v>
      </c>
      <c r="B28" s="259">
        <v>18009390</v>
      </c>
      <c r="C28" s="260">
        <v>43530</v>
      </c>
      <c r="D28" s="260">
        <v>45721</v>
      </c>
      <c r="E28" s="265">
        <v>72.8</v>
      </c>
      <c r="F28" s="193">
        <v>21.722377786684731</v>
      </c>
      <c r="G28" s="261">
        <v>9.7780000000000005</v>
      </c>
      <c r="H28" s="261">
        <v>10.224</v>
      </c>
      <c r="I28" s="262">
        <v>0.44599999999999973</v>
      </c>
      <c r="J28" s="262">
        <v>0.44599999999999973</v>
      </c>
      <c r="K28" s="263"/>
      <c r="L28" s="263">
        <v>0</v>
      </c>
      <c r="M28" s="264">
        <v>0.44599999999999973</v>
      </c>
      <c r="N28" s="147"/>
      <c r="O28" s="148"/>
      <c r="P28" s="18"/>
      <c r="Q28" s="147"/>
      <c r="R28" s="104"/>
    </row>
    <row r="29" spans="1:18" x14ac:dyDescent="0.25">
      <c r="A29" s="258">
        <v>12</v>
      </c>
      <c r="B29" s="259">
        <v>15705671</v>
      </c>
      <c r="C29" s="260">
        <v>43693</v>
      </c>
      <c r="D29" s="260">
        <v>45153</v>
      </c>
      <c r="E29" s="265">
        <v>47</v>
      </c>
      <c r="F29" s="193">
        <v>14.024062582062944</v>
      </c>
      <c r="G29" s="261">
        <v>43860</v>
      </c>
      <c r="H29" s="261">
        <v>44653</v>
      </c>
      <c r="I29" s="266">
        <v>793</v>
      </c>
      <c r="J29" s="262">
        <v>0.68198000000000003</v>
      </c>
      <c r="K29" s="263"/>
      <c r="L29" s="263">
        <v>0</v>
      </c>
      <c r="M29" s="264">
        <v>0.68198000000000003</v>
      </c>
      <c r="N29" s="147"/>
      <c r="O29" s="148"/>
      <c r="P29" s="18"/>
      <c r="Q29" s="147"/>
      <c r="R29" s="104"/>
    </row>
    <row r="30" spans="1:18" x14ac:dyDescent="0.25">
      <c r="A30" s="258">
        <v>13</v>
      </c>
      <c r="B30" s="259">
        <v>41262618</v>
      </c>
      <c r="C30" s="260">
        <v>43719</v>
      </c>
      <c r="D30" s="260">
        <v>45910</v>
      </c>
      <c r="E30" s="265">
        <v>70.599999999999994</v>
      </c>
      <c r="F30" s="193">
        <v>21.065932304120082</v>
      </c>
      <c r="G30" s="261">
        <v>11.321</v>
      </c>
      <c r="H30" s="261">
        <v>11.503</v>
      </c>
      <c r="I30" s="262">
        <v>0.18200000000000038</v>
      </c>
      <c r="J30" s="262">
        <v>0.18200000000000038</v>
      </c>
      <c r="K30" s="263"/>
      <c r="L30" s="263">
        <v>0</v>
      </c>
      <c r="M30" s="264">
        <v>0.18200000000000038</v>
      </c>
      <c r="N30" s="147"/>
      <c r="O30" s="148"/>
      <c r="P30" s="18"/>
      <c r="Q30" s="147"/>
      <c r="R30" s="104"/>
    </row>
    <row r="31" spans="1:18" x14ac:dyDescent="0.25">
      <c r="A31" s="258">
        <v>14</v>
      </c>
      <c r="B31" s="259">
        <v>1732319</v>
      </c>
      <c r="C31" s="260">
        <v>43887</v>
      </c>
      <c r="D31" s="260">
        <v>46078</v>
      </c>
      <c r="E31" s="265">
        <v>47</v>
      </c>
      <c r="F31" s="193">
        <v>14.024062582062944</v>
      </c>
      <c r="G31" s="261">
        <v>3.2749999999999999</v>
      </c>
      <c r="H31" s="261">
        <v>3.6909999999999998</v>
      </c>
      <c r="I31" s="262">
        <v>0.41599999999999993</v>
      </c>
      <c r="J31" s="262">
        <v>0.41599999999999993</v>
      </c>
      <c r="K31" s="263"/>
      <c r="L31" s="263">
        <v>0</v>
      </c>
      <c r="M31" s="264">
        <v>0.41599999999999993</v>
      </c>
      <c r="N31" s="147"/>
      <c r="O31" s="148"/>
      <c r="P31" s="18"/>
      <c r="Q31" s="147"/>
      <c r="R31" s="104"/>
    </row>
    <row r="32" spans="1:18" x14ac:dyDescent="0.25">
      <c r="A32" s="258">
        <v>15</v>
      </c>
      <c r="B32" s="259">
        <v>18004025</v>
      </c>
      <c r="C32" s="260">
        <v>43488</v>
      </c>
      <c r="D32" s="260">
        <v>45679</v>
      </c>
      <c r="E32" s="265">
        <v>42.2</v>
      </c>
      <c r="F32" s="193">
        <v>12.591817892830987</v>
      </c>
      <c r="G32" s="261">
        <v>1.421</v>
      </c>
      <c r="H32" s="261">
        <v>1.421</v>
      </c>
      <c r="I32" s="262">
        <v>0</v>
      </c>
      <c r="J32" s="262">
        <v>0</v>
      </c>
      <c r="K32" s="263"/>
      <c r="L32" s="263">
        <v>0</v>
      </c>
      <c r="M32" s="264">
        <v>0</v>
      </c>
      <c r="N32" s="147"/>
      <c r="O32" s="148"/>
      <c r="P32" s="18"/>
      <c r="Q32" s="147"/>
      <c r="R32" s="104"/>
    </row>
    <row r="33" spans="1:18" x14ac:dyDescent="0.25">
      <c r="A33" s="258">
        <v>16</v>
      </c>
      <c r="B33" s="259">
        <v>19000535</v>
      </c>
      <c r="C33" s="260">
        <v>43677</v>
      </c>
      <c r="D33" s="260">
        <v>45868</v>
      </c>
      <c r="E33" s="265">
        <v>42.8</v>
      </c>
      <c r="F33" s="193">
        <v>12.770848478984979</v>
      </c>
      <c r="G33" s="261">
        <v>7.181</v>
      </c>
      <c r="H33" s="261">
        <v>7.6520000000000001</v>
      </c>
      <c r="I33" s="262">
        <v>0.47100000000000009</v>
      </c>
      <c r="J33" s="262">
        <v>0.47100000000000009</v>
      </c>
      <c r="K33" s="263"/>
      <c r="L33" s="263">
        <v>0</v>
      </c>
      <c r="M33" s="264">
        <v>0.47100000000000009</v>
      </c>
      <c r="N33" s="147"/>
      <c r="O33" s="148"/>
      <c r="P33" s="18"/>
      <c r="Q33" s="147"/>
      <c r="R33" s="104"/>
    </row>
    <row r="34" spans="1:18" x14ac:dyDescent="0.25">
      <c r="A34" s="258">
        <v>17</v>
      </c>
      <c r="B34" s="259">
        <v>15705659</v>
      </c>
      <c r="C34" s="260">
        <v>43719</v>
      </c>
      <c r="D34" s="260">
        <v>45179</v>
      </c>
      <c r="E34" s="265">
        <v>45.8</v>
      </c>
      <c r="F34" s="193">
        <v>13.666001409754953</v>
      </c>
      <c r="G34" s="261">
        <v>11069</v>
      </c>
      <c r="H34" s="261">
        <v>11523</v>
      </c>
      <c r="I34" s="266">
        <v>454</v>
      </c>
      <c r="J34" s="262">
        <v>0.39044000000000001</v>
      </c>
      <c r="K34" s="263"/>
      <c r="L34" s="263">
        <v>0</v>
      </c>
      <c r="M34" s="264">
        <v>0.39044000000000001</v>
      </c>
      <c r="N34" s="147"/>
      <c r="O34" s="148"/>
      <c r="P34" s="18"/>
      <c r="Q34" s="147"/>
      <c r="R34" s="104"/>
    </row>
    <row r="35" spans="1:18" x14ac:dyDescent="0.25">
      <c r="A35" s="258">
        <v>18</v>
      </c>
      <c r="B35" s="259">
        <v>15708273</v>
      </c>
      <c r="C35" s="260">
        <v>43697</v>
      </c>
      <c r="D35" s="260">
        <v>45158</v>
      </c>
      <c r="E35" s="265">
        <v>60.6</v>
      </c>
      <c r="F35" s="193">
        <v>18.082089201553501</v>
      </c>
      <c r="G35" s="261">
        <v>47222</v>
      </c>
      <c r="H35" s="261">
        <v>48023</v>
      </c>
      <c r="I35" s="266">
        <v>801</v>
      </c>
      <c r="J35" s="262">
        <v>0.68886000000000003</v>
      </c>
      <c r="K35" s="263"/>
      <c r="L35" s="263">
        <v>0</v>
      </c>
      <c r="M35" s="264">
        <v>0.68886000000000003</v>
      </c>
      <c r="N35" s="147"/>
      <c r="O35" s="148"/>
      <c r="P35" s="18"/>
      <c r="Q35" s="147"/>
      <c r="R35" s="104"/>
    </row>
    <row r="36" spans="1:18" x14ac:dyDescent="0.25">
      <c r="A36" s="258">
        <v>19</v>
      </c>
      <c r="B36" s="270">
        <v>18008964</v>
      </c>
      <c r="C36" s="260">
        <v>43530</v>
      </c>
      <c r="D36" s="260">
        <v>45721</v>
      </c>
      <c r="E36" s="265">
        <v>71.599999999999994</v>
      </c>
      <c r="F36" s="193">
        <v>21.36431661437674</v>
      </c>
      <c r="G36" s="261">
        <v>6.5460000000000003</v>
      </c>
      <c r="H36" s="261">
        <v>6.8479999999999999</v>
      </c>
      <c r="I36" s="262">
        <v>0.3019999999999996</v>
      </c>
      <c r="J36" s="262">
        <v>0.3019999999999996</v>
      </c>
      <c r="K36" s="263"/>
      <c r="L36" s="263">
        <v>0</v>
      </c>
      <c r="M36" s="264">
        <v>0.3019999999999996</v>
      </c>
      <c r="N36" s="147"/>
      <c r="O36" s="148"/>
      <c r="P36" s="18"/>
      <c r="Q36" s="147"/>
      <c r="R36" s="104"/>
    </row>
    <row r="37" spans="1:18" x14ac:dyDescent="0.25">
      <c r="A37" s="258">
        <v>20</v>
      </c>
      <c r="B37" s="270">
        <v>15705665</v>
      </c>
      <c r="C37" s="260">
        <v>43685</v>
      </c>
      <c r="D37" s="260">
        <v>45145</v>
      </c>
      <c r="E37" s="265">
        <v>46.3</v>
      </c>
      <c r="F37" s="193">
        <v>13.815193564883282</v>
      </c>
      <c r="G37" s="261">
        <v>21246</v>
      </c>
      <c r="H37" s="261">
        <v>21417</v>
      </c>
      <c r="I37" s="266">
        <v>171</v>
      </c>
      <c r="J37" s="262">
        <v>0.14706</v>
      </c>
      <c r="K37" s="263"/>
      <c r="L37" s="263">
        <v>0</v>
      </c>
      <c r="M37" s="264">
        <v>0.14706</v>
      </c>
      <c r="N37" s="147"/>
      <c r="O37" s="148"/>
      <c r="P37" s="18"/>
      <c r="Q37" s="147"/>
      <c r="R37" s="104"/>
    </row>
    <row r="38" spans="1:18" x14ac:dyDescent="0.25">
      <c r="A38" s="258">
        <v>21</v>
      </c>
      <c r="B38" s="270">
        <v>15708400</v>
      </c>
      <c r="C38" s="260">
        <v>43713</v>
      </c>
      <c r="D38" s="260">
        <v>45173</v>
      </c>
      <c r="E38" s="265">
        <v>70.099999999999994</v>
      </c>
      <c r="F38" s="193">
        <v>20.916740148991753</v>
      </c>
      <c r="G38" s="265">
        <v>16050</v>
      </c>
      <c r="H38" s="265">
        <v>16050</v>
      </c>
      <c r="I38" s="266">
        <v>0</v>
      </c>
      <c r="J38" s="262">
        <v>0</v>
      </c>
      <c r="K38" s="263"/>
      <c r="L38" s="263">
        <v>0</v>
      </c>
      <c r="M38" s="264">
        <v>0</v>
      </c>
      <c r="N38" s="147"/>
      <c r="O38" s="148"/>
      <c r="P38" s="18"/>
      <c r="Q38" s="147"/>
      <c r="R38" s="104"/>
    </row>
    <row r="39" spans="1:18" x14ac:dyDescent="0.25">
      <c r="A39" s="258">
        <v>22</v>
      </c>
      <c r="B39" s="270">
        <v>15705816</v>
      </c>
      <c r="C39" s="260">
        <v>43698</v>
      </c>
      <c r="D39" s="260">
        <v>45158</v>
      </c>
      <c r="E39" s="265">
        <v>48.1</v>
      </c>
      <c r="F39" s="193">
        <v>14.352285323345271</v>
      </c>
      <c r="G39" s="265">
        <v>15101</v>
      </c>
      <c r="H39" s="265">
        <v>15193</v>
      </c>
      <c r="I39" s="266">
        <v>92</v>
      </c>
      <c r="J39" s="262">
        <v>7.9119999999999996E-2</v>
      </c>
      <c r="K39" s="263"/>
      <c r="L39" s="263">
        <v>0</v>
      </c>
      <c r="M39" s="264">
        <v>7.9119999999999996E-2</v>
      </c>
      <c r="N39" s="147"/>
      <c r="O39" s="148"/>
      <c r="P39" s="18"/>
      <c r="Q39" s="147"/>
      <c r="R39" s="104"/>
    </row>
    <row r="40" spans="1:18" x14ac:dyDescent="0.25">
      <c r="A40" s="258">
        <v>23</v>
      </c>
      <c r="B40" s="270">
        <v>15705524</v>
      </c>
      <c r="C40" s="260">
        <v>43699</v>
      </c>
      <c r="D40" s="260">
        <v>45890</v>
      </c>
      <c r="E40" s="265">
        <v>42</v>
      </c>
      <c r="F40" s="193">
        <v>12.532141030779654</v>
      </c>
      <c r="G40" s="265">
        <v>9.6890000000000001</v>
      </c>
      <c r="H40" s="265">
        <v>10.218999999999999</v>
      </c>
      <c r="I40" s="262">
        <v>0.52999999999999936</v>
      </c>
      <c r="J40" s="262">
        <v>0.52999999999999936</v>
      </c>
      <c r="K40" s="263"/>
      <c r="L40" s="263">
        <v>0</v>
      </c>
      <c r="M40" s="264">
        <v>0.52999999999999936</v>
      </c>
      <c r="N40" s="147"/>
      <c r="O40" s="148"/>
      <c r="P40" s="18"/>
      <c r="Q40" s="147"/>
      <c r="R40" s="104"/>
    </row>
    <row r="41" spans="1:18" x14ac:dyDescent="0.25">
      <c r="A41" s="258">
        <v>24</v>
      </c>
      <c r="B41" s="270">
        <v>41260318</v>
      </c>
      <c r="C41" s="260">
        <v>43719</v>
      </c>
      <c r="D41" s="260">
        <v>45910</v>
      </c>
      <c r="E41" s="265">
        <v>41.4</v>
      </c>
      <c r="F41" s="193">
        <v>12.353110444625658</v>
      </c>
      <c r="G41" s="265">
        <v>6.0419999999999998</v>
      </c>
      <c r="H41" s="265">
        <v>6.4829999999999997</v>
      </c>
      <c r="I41" s="262">
        <v>0.44099999999999984</v>
      </c>
      <c r="J41" s="262">
        <v>0.44099999999999984</v>
      </c>
      <c r="K41" s="263"/>
      <c r="L41" s="263">
        <v>0</v>
      </c>
      <c r="M41" s="264">
        <v>0.44099999999999984</v>
      </c>
      <c r="N41" s="147"/>
      <c r="O41" s="148"/>
      <c r="P41" s="18"/>
      <c r="Q41" s="147"/>
      <c r="R41" s="104"/>
    </row>
    <row r="42" spans="1:18" x14ac:dyDescent="0.25">
      <c r="A42" s="258">
        <v>25</v>
      </c>
      <c r="B42" s="259">
        <v>15705746</v>
      </c>
      <c r="C42" s="260">
        <v>43719</v>
      </c>
      <c r="D42" s="260">
        <v>45179</v>
      </c>
      <c r="E42" s="265">
        <v>45.8</v>
      </c>
      <c r="F42" s="193">
        <v>13.666001409754953</v>
      </c>
      <c r="G42" s="261">
        <v>29638</v>
      </c>
      <c r="H42" s="261">
        <v>29638</v>
      </c>
      <c r="I42" s="266">
        <v>0</v>
      </c>
      <c r="J42" s="262">
        <v>0</v>
      </c>
      <c r="K42" s="263"/>
      <c r="L42" s="263">
        <v>0</v>
      </c>
      <c r="M42" s="264">
        <v>0</v>
      </c>
      <c r="N42" s="147"/>
      <c r="O42" s="148"/>
      <c r="P42" s="18"/>
      <c r="Q42" s="147"/>
      <c r="R42" s="104"/>
    </row>
    <row r="43" spans="1:18" x14ac:dyDescent="0.25">
      <c r="A43" s="258">
        <v>26</v>
      </c>
      <c r="B43" s="259">
        <v>15705829</v>
      </c>
      <c r="C43" s="260"/>
      <c r="D43" s="260"/>
      <c r="E43" s="265">
        <v>60.4</v>
      </c>
      <c r="F43" s="193">
        <v>18.022412339502168</v>
      </c>
      <c r="G43" s="261">
        <v>45928</v>
      </c>
      <c r="H43" s="261">
        <v>46243</v>
      </c>
      <c r="I43" s="266"/>
      <c r="J43" s="262"/>
      <c r="K43" s="264">
        <v>1.0230630171890798</v>
      </c>
      <c r="L43" s="263">
        <v>0</v>
      </c>
      <c r="M43" s="264">
        <v>1.0230630171890798</v>
      </c>
      <c r="N43" s="147"/>
      <c r="O43" s="148"/>
      <c r="P43" s="18"/>
      <c r="Q43" s="147"/>
      <c r="R43" s="104"/>
    </row>
    <row r="44" spans="1:18" x14ac:dyDescent="0.25">
      <c r="A44" s="258">
        <v>27</v>
      </c>
      <c r="B44" s="259">
        <v>15705815</v>
      </c>
      <c r="C44" s="260">
        <v>43703</v>
      </c>
      <c r="D44" s="260">
        <v>45163</v>
      </c>
      <c r="E44" s="265">
        <v>72.099999999999994</v>
      </c>
      <c r="F44" s="193">
        <v>21.513508769505069</v>
      </c>
      <c r="G44" s="261">
        <v>40047</v>
      </c>
      <c r="H44" s="261">
        <v>40845</v>
      </c>
      <c r="I44" s="266">
        <v>798</v>
      </c>
      <c r="J44" s="262">
        <v>0.68628</v>
      </c>
      <c r="K44" s="263"/>
      <c r="L44" s="263">
        <v>0</v>
      </c>
      <c r="M44" s="264">
        <v>0.68628</v>
      </c>
      <c r="N44" s="147"/>
      <c r="O44" s="148"/>
      <c r="P44" s="18"/>
      <c r="Q44" s="147"/>
      <c r="R44" s="104"/>
    </row>
    <row r="45" spans="1:18" x14ac:dyDescent="0.25">
      <c r="A45" s="258">
        <v>28</v>
      </c>
      <c r="B45" s="259">
        <v>19000640</v>
      </c>
      <c r="C45" s="260">
        <v>43677</v>
      </c>
      <c r="D45" s="260">
        <v>45868</v>
      </c>
      <c r="E45" s="265">
        <v>46.9</v>
      </c>
      <c r="F45" s="193">
        <v>13.99422415103728</v>
      </c>
      <c r="G45" s="261">
        <v>7.4009999999999998</v>
      </c>
      <c r="H45" s="261">
        <v>7.8209999999999997</v>
      </c>
      <c r="I45" s="262">
        <v>0.41999999999999993</v>
      </c>
      <c r="J45" s="262">
        <v>0.41999999999999993</v>
      </c>
      <c r="K45" s="263"/>
      <c r="L45" s="263">
        <v>0</v>
      </c>
      <c r="M45" s="264">
        <v>0.41999999999999993</v>
      </c>
      <c r="N45" s="147"/>
      <c r="O45" s="148"/>
      <c r="P45" s="18"/>
      <c r="Q45" s="147"/>
      <c r="R45" s="104"/>
    </row>
    <row r="46" spans="1:18" x14ac:dyDescent="0.25">
      <c r="A46" s="258">
        <v>29</v>
      </c>
      <c r="B46" s="259">
        <v>16721754</v>
      </c>
      <c r="C46" s="260">
        <v>42768</v>
      </c>
      <c r="D46" s="260">
        <v>44228</v>
      </c>
      <c r="E46" s="265">
        <v>70</v>
      </c>
      <c r="F46" s="193">
        <v>20.886901717966087</v>
      </c>
      <c r="G46" s="261">
        <v>46747</v>
      </c>
      <c r="H46" s="261">
        <v>48200</v>
      </c>
      <c r="I46" s="266">
        <v>1453</v>
      </c>
      <c r="J46" s="262">
        <v>1.2495799999999999</v>
      </c>
      <c r="K46" s="263"/>
      <c r="L46" s="263">
        <v>0</v>
      </c>
      <c r="M46" s="264">
        <v>1.2495799999999999</v>
      </c>
      <c r="N46" s="147"/>
      <c r="O46" s="148"/>
      <c r="P46" s="18"/>
      <c r="Q46" s="147"/>
      <c r="R46" s="104"/>
    </row>
    <row r="47" spans="1:18" x14ac:dyDescent="0.25">
      <c r="A47" s="258">
        <v>30</v>
      </c>
      <c r="B47" s="259">
        <v>18009086</v>
      </c>
      <c r="C47" s="260">
        <v>43530</v>
      </c>
      <c r="D47" s="260">
        <v>45721</v>
      </c>
      <c r="E47" s="265">
        <v>47.4</v>
      </c>
      <c r="F47" s="193">
        <v>14.143416306165609</v>
      </c>
      <c r="G47" s="261">
        <v>5.49</v>
      </c>
      <c r="H47" s="261">
        <v>5.8659999999999997</v>
      </c>
      <c r="I47" s="262">
        <v>0.37599999999999945</v>
      </c>
      <c r="J47" s="262">
        <v>0.37599999999999945</v>
      </c>
      <c r="K47" s="263"/>
      <c r="L47" s="263">
        <v>0</v>
      </c>
      <c r="M47" s="264">
        <v>0.37599999999999945</v>
      </c>
      <c r="N47" s="147"/>
      <c r="O47" s="148"/>
      <c r="P47" s="18"/>
      <c r="Q47" s="147"/>
      <c r="R47" s="104"/>
    </row>
    <row r="48" spans="1:18" x14ac:dyDescent="0.25">
      <c r="A48" s="258">
        <v>31</v>
      </c>
      <c r="B48" s="259">
        <v>18009275</v>
      </c>
      <c r="C48" s="260">
        <v>43530</v>
      </c>
      <c r="D48" s="260">
        <v>45721</v>
      </c>
      <c r="E48" s="265">
        <v>43.2</v>
      </c>
      <c r="F48" s="193">
        <v>12.890202203087645</v>
      </c>
      <c r="G48" s="261">
        <v>6.2439999999999998</v>
      </c>
      <c r="H48" s="261">
        <v>6.625</v>
      </c>
      <c r="I48" s="262">
        <v>0.38100000000000023</v>
      </c>
      <c r="J48" s="262">
        <v>0.38100000000000023</v>
      </c>
      <c r="K48" s="263"/>
      <c r="L48" s="263">
        <v>0</v>
      </c>
      <c r="M48" s="264">
        <v>0.38100000000000023</v>
      </c>
      <c r="N48" s="147"/>
      <c r="O48" s="148"/>
      <c r="P48" s="18"/>
      <c r="Q48" s="147"/>
      <c r="R48" s="104"/>
    </row>
    <row r="49" spans="1:18" x14ac:dyDescent="0.25">
      <c r="A49" s="258">
        <v>32</v>
      </c>
      <c r="B49" s="259">
        <v>18008972</v>
      </c>
      <c r="C49" s="260">
        <v>43530</v>
      </c>
      <c r="D49" s="260">
        <v>44990</v>
      </c>
      <c r="E49" s="265">
        <v>41.7</v>
      </c>
      <c r="F49" s="193">
        <v>12.442625737702656</v>
      </c>
      <c r="G49" s="261">
        <v>4.3680000000000003</v>
      </c>
      <c r="H49" s="261">
        <v>4.3970000000000002</v>
      </c>
      <c r="I49" s="262">
        <v>2.8999999999999915E-2</v>
      </c>
      <c r="J49" s="262">
        <v>2.8999999999999915E-2</v>
      </c>
      <c r="K49" s="263"/>
      <c r="L49" s="263">
        <v>0</v>
      </c>
      <c r="M49" s="264">
        <v>2.8999999999999915E-2</v>
      </c>
      <c r="N49" s="147"/>
      <c r="O49" s="148"/>
      <c r="P49" s="18"/>
      <c r="Q49" s="147"/>
      <c r="R49" s="104"/>
    </row>
    <row r="50" spans="1:18" x14ac:dyDescent="0.25">
      <c r="A50" s="258">
        <v>33</v>
      </c>
      <c r="B50" s="259">
        <v>15705600</v>
      </c>
      <c r="C50" s="260"/>
      <c r="D50" s="260"/>
      <c r="E50" s="265">
        <v>46</v>
      </c>
      <c r="F50" s="193">
        <v>13.725678271806288</v>
      </c>
      <c r="G50" s="261">
        <v>24684</v>
      </c>
      <c r="H50" s="261">
        <v>24684</v>
      </c>
      <c r="I50" s="266"/>
      <c r="J50" s="262"/>
      <c r="K50" s="264">
        <v>0.77915395348837191</v>
      </c>
      <c r="L50" s="263">
        <v>0</v>
      </c>
      <c r="M50" s="264">
        <v>0.77915395348837191</v>
      </c>
      <c r="N50" s="147"/>
      <c r="O50" s="148"/>
      <c r="P50" s="18"/>
      <c r="Q50" s="147"/>
      <c r="R50" s="104"/>
    </row>
    <row r="51" spans="1:18" x14ac:dyDescent="0.25">
      <c r="A51" s="258">
        <v>34</v>
      </c>
      <c r="B51" s="259">
        <v>15705534</v>
      </c>
      <c r="C51" s="260"/>
      <c r="D51" s="260"/>
      <c r="E51" s="265">
        <v>60.6</v>
      </c>
      <c r="F51" s="193">
        <v>18.082089201553501</v>
      </c>
      <c r="G51" s="261">
        <v>46331</v>
      </c>
      <c r="H51" s="261">
        <v>47129</v>
      </c>
      <c r="I51" s="266"/>
      <c r="J51" s="262"/>
      <c r="K51" s="264">
        <v>1.0264506430738116</v>
      </c>
      <c r="L51" s="263">
        <v>0</v>
      </c>
      <c r="M51" s="264">
        <v>1.0264506430738116</v>
      </c>
      <c r="N51" s="147"/>
      <c r="O51" s="148"/>
      <c r="P51" s="18"/>
      <c r="Q51" s="147"/>
      <c r="R51" s="104"/>
    </row>
    <row r="52" spans="1:18" x14ac:dyDescent="0.25">
      <c r="A52" s="258">
        <v>35</v>
      </c>
      <c r="B52" s="285">
        <v>15705677</v>
      </c>
      <c r="C52" s="286">
        <v>43710</v>
      </c>
      <c r="D52" s="286">
        <v>45170</v>
      </c>
      <c r="E52" s="265">
        <v>72.2</v>
      </c>
      <c r="F52" s="193">
        <v>21.543347200530739</v>
      </c>
      <c r="G52" s="261">
        <v>19910</v>
      </c>
      <c r="H52" s="261">
        <v>19968</v>
      </c>
      <c r="I52" s="266">
        <v>58</v>
      </c>
      <c r="J52" s="262">
        <v>4.9880000000000001E-2</v>
      </c>
      <c r="K52" s="263"/>
      <c r="L52" s="263">
        <v>0</v>
      </c>
      <c r="M52" s="264">
        <v>4.9880000000000001E-2</v>
      </c>
      <c r="N52" s="147"/>
      <c r="O52" s="148"/>
      <c r="P52" s="18"/>
      <c r="Q52" s="147"/>
      <c r="R52" s="104"/>
    </row>
    <row r="53" spans="1:18" x14ac:dyDescent="0.25">
      <c r="A53" s="258">
        <v>36</v>
      </c>
      <c r="B53" s="259">
        <v>15705691</v>
      </c>
      <c r="C53" s="260">
        <v>43689</v>
      </c>
      <c r="D53" s="260">
        <v>45149</v>
      </c>
      <c r="E53" s="265">
        <v>46.5</v>
      </c>
      <c r="F53" s="193">
        <v>13.874870426934617</v>
      </c>
      <c r="G53" s="261">
        <v>9237</v>
      </c>
      <c r="H53" s="261">
        <v>9290</v>
      </c>
      <c r="I53" s="266">
        <v>53</v>
      </c>
      <c r="J53" s="262">
        <v>4.5579999999999996E-2</v>
      </c>
      <c r="K53" s="263"/>
      <c r="L53" s="263">
        <v>0</v>
      </c>
      <c r="M53" s="264">
        <v>4.5579999999999996E-2</v>
      </c>
      <c r="N53" s="147"/>
      <c r="O53" s="148"/>
      <c r="P53" s="18"/>
      <c r="Q53" s="147"/>
      <c r="R53" s="104"/>
    </row>
    <row r="54" spans="1:18" x14ac:dyDescent="0.25">
      <c r="A54" s="267">
        <v>37</v>
      </c>
      <c r="B54" s="259">
        <v>15730459</v>
      </c>
      <c r="C54" s="260">
        <v>43721</v>
      </c>
      <c r="D54" s="260">
        <v>45181</v>
      </c>
      <c r="E54" s="268">
        <v>69.5</v>
      </c>
      <c r="F54" s="193">
        <v>20.737709562837761</v>
      </c>
      <c r="G54" s="261">
        <v>43306</v>
      </c>
      <c r="H54" s="261">
        <v>43844</v>
      </c>
      <c r="I54" s="266">
        <v>538</v>
      </c>
      <c r="J54" s="262">
        <v>0.46267999999999998</v>
      </c>
      <c r="K54" s="263"/>
      <c r="L54" s="263">
        <v>0</v>
      </c>
      <c r="M54" s="264">
        <v>0.46267999999999998</v>
      </c>
      <c r="N54" s="147"/>
      <c r="O54" s="148"/>
      <c r="P54" s="18"/>
      <c r="Q54" s="147"/>
      <c r="R54" s="104"/>
    </row>
    <row r="55" spans="1:18" x14ac:dyDescent="0.25">
      <c r="A55" s="258">
        <v>38</v>
      </c>
      <c r="B55" s="287">
        <v>91504423</v>
      </c>
      <c r="C55" s="260">
        <v>43731</v>
      </c>
      <c r="D55" s="260">
        <v>45191</v>
      </c>
      <c r="E55" s="265">
        <v>47</v>
      </c>
      <c r="F55" s="193">
        <v>14.024062582062944</v>
      </c>
      <c r="G55" s="261">
        <v>1.3340000000000001</v>
      </c>
      <c r="H55" s="261">
        <v>1.3340000000000001</v>
      </c>
      <c r="I55" s="262">
        <v>0</v>
      </c>
      <c r="J55" s="262">
        <v>0</v>
      </c>
      <c r="K55" s="263"/>
      <c r="L55" s="263">
        <v>0</v>
      </c>
      <c r="M55" s="264">
        <v>0</v>
      </c>
      <c r="N55" s="147"/>
      <c r="O55" s="148"/>
      <c r="P55" s="18"/>
      <c r="Q55" s="147"/>
      <c r="R55" s="104"/>
    </row>
    <row r="56" spans="1:18" x14ac:dyDescent="0.25">
      <c r="A56" s="258">
        <v>39</v>
      </c>
      <c r="B56" s="259">
        <v>17232469</v>
      </c>
      <c r="C56" s="260">
        <v>43159</v>
      </c>
      <c r="D56" s="260">
        <v>44619</v>
      </c>
      <c r="E56" s="265">
        <v>43.1</v>
      </c>
      <c r="F56" s="193">
        <v>12.860363772061978</v>
      </c>
      <c r="G56" s="261">
        <v>8598</v>
      </c>
      <c r="H56" s="261">
        <v>8823</v>
      </c>
      <c r="I56" s="266">
        <v>225</v>
      </c>
      <c r="J56" s="262">
        <v>0.19350000000000001</v>
      </c>
      <c r="K56" s="263"/>
      <c r="L56" s="263">
        <v>0</v>
      </c>
      <c r="M56" s="264">
        <v>0.19350000000000001</v>
      </c>
      <c r="N56" s="147"/>
      <c r="O56" s="148"/>
      <c r="P56" s="18"/>
      <c r="Q56" s="147"/>
      <c r="R56" s="104"/>
    </row>
    <row r="57" spans="1:18" x14ac:dyDescent="0.25">
      <c r="A57" s="258">
        <v>40</v>
      </c>
      <c r="B57" s="259">
        <v>81501777</v>
      </c>
      <c r="C57" s="260">
        <v>43504</v>
      </c>
      <c r="D57" s="260">
        <v>44964</v>
      </c>
      <c r="E57" s="265">
        <v>41.4</v>
      </c>
      <c r="F57" s="193">
        <v>12.353110444625658</v>
      </c>
      <c r="G57" s="261">
        <v>5.7530000000000001</v>
      </c>
      <c r="H57" s="261">
        <v>5.7530000000000001</v>
      </c>
      <c r="I57" s="262">
        <v>0</v>
      </c>
      <c r="J57" s="262">
        <v>0</v>
      </c>
      <c r="K57" s="263"/>
      <c r="L57" s="263">
        <v>0</v>
      </c>
      <c r="M57" s="264">
        <v>0</v>
      </c>
      <c r="N57" s="147"/>
      <c r="O57" s="148"/>
      <c r="P57" s="18"/>
      <c r="Q57" s="147"/>
      <c r="R57" s="104"/>
    </row>
    <row r="58" spans="1:18" x14ac:dyDescent="0.25">
      <c r="A58" s="258">
        <v>41</v>
      </c>
      <c r="B58" s="259">
        <v>476415</v>
      </c>
      <c r="C58" s="260">
        <v>43698</v>
      </c>
      <c r="D58" s="260">
        <v>45889</v>
      </c>
      <c r="E58" s="265">
        <v>45.9</v>
      </c>
      <c r="F58" s="193">
        <v>13.69583984078062</v>
      </c>
      <c r="G58" s="261">
        <v>5.7009999999999996</v>
      </c>
      <c r="H58" s="261">
        <v>6.11</v>
      </c>
      <c r="I58" s="262">
        <v>0.4090000000000007</v>
      </c>
      <c r="J58" s="262">
        <v>0.4090000000000007</v>
      </c>
      <c r="K58" s="263"/>
      <c r="L58" s="263">
        <v>0</v>
      </c>
      <c r="M58" s="264">
        <v>0.4090000000000007</v>
      </c>
      <c r="N58" s="147"/>
      <c r="O58" s="148"/>
      <c r="P58" s="18"/>
      <c r="Q58" s="147"/>
      <c r="R58" s="104"/>
    </row>
    <row r="59" spans="1:18" x14ac:dyDescent="0.25">
      <c r="A59" s="258">
        <v>42</v>
      </c>
      <c r="B59" s="259">
        <v>15705552</v>
      </c>
      <c r="C59" s="260"/>
      <c r="D59" s="260"/>
      <c r="E59" s="265">
        <v>60.8</v>
      </c>
      <c r="F59" s="193">
        <v>18.14176606360483</v>
      </c>
      <c r="G59" s="261">
        <v>36497</v>
      </c>
      <c r="H59" s="261">
        <v>37265</v>
      </c>
      <c r="I59" s="266"/>
      <c r="J59" s="262"/>
      <c r="K59" s="264">
        <v>1.0298382689585437</v>
      </c>
      <c r="L59" s="263">
        <v>0</v>
      </c>
      <c r="M59" s="264">
        <v>1.0298382689585437</v>
      </c>
      <c r="N59" s="147"/>
      <c r="O59" s="148"/>
      <c r="P59" s="18"/>
      <c r="Q59" s="147"/>
      <c r="R59" s="104"/>
    </row>
    <row r="60" spans="1:18" x14ac:dyDescent="0.25">
      <c r="A60" s="258">
        <v>43</v>
      </c>
      <c r="B60" s="284" t="s">
        <v>49</v>
      </c>
      <c r="C60" s="260">
        <v>43698</v>
      </c>
      <c r="D60" s="260">
        <v>45158</v>
      </c>
      <c r="E60" s="265">
        <v>72.2</v>
      </c>
      <c r="F60" s="193">
        <v>21.543347200530739</v>
      </c>
      <c r="G60" s="261">
        <v>3.87</v>
      </c>
      <c r="H60" s="261">
        <v>3.88</v>
      </c>
      <c r="I60" s="262">
        <v>9.9999999999997868E-3</v>
      </c>
      <c r="J60" s="262">
        <v>9.9999999999997868E-3</v>
      </c>
      <c r="K60" s="263"/>
      <c r="L60" s="263">
        <v>0</v>
      </c>
      <c r="M60" s="264">
        <v>9.9999999999997868E-3</v>
      </c>
      <c r="N60" s="147"/>
      <c r="O60" s="148"/>
      <c r="P60" s="18"/>
      <c r="Q60" s="147"/>
      <c r="R60" s="104"/>
    </row>
    <row r="61" spans="1:18" x14ac:dyDescent="0.25">
      <c r="A61" s="258">
        <v>44</v>
      </c>
      <c r="B61" s="284" t="s">
        <v>55</v>
      </c>
      <c r="C61" s="260"/>
      <c r="D61" s="260"/>
      <c r="E61" s="265">
        <v>46.3</v>
      </c>
      <c r="F61" s="193">
        <v>13.815193564883282</v>
      </c>
      <c r="G61" s="261">
        <v>7.1630000000000003</v>
      </c>
      <c r="H61" s="261">
        <v>7.5919999999999996</v>
      </c>
      <c r="I61" s="262">
        <v>0.42899999999999938</v>
      </c>
      <c r="J61" s="262">
        <v>0.42899999999999938</v>
      </c>
      <c r="K61" s="263"/>
      <c r="L61" s="263">
        <v>0</v>
      </c>
      <c r="M61" s="264">
        <v>0.42899999999999938</v>
      </c>
      <c r="N61" s="147"/>
      <c r="O61" s="148"/>
      <c r="P61" s="18"/>
      <c r="Q61" s="147"/>
      <c r="R61" s="104"/>
    </row>
    <row r="62" spans="1:18" x14ac:dyDescent="0.25">
      <c r="A62" s="258">
        <v>45</v>
      </c>
      <c r="B62" s="259">
        <v>15705549</v>
      </c>
      <c r="C62" s="260">
        <v>43699</v>
      </c>
      <c r="D62" s="260">
        <v>45159</v>
      </c>
      <c r="E62" s="265">
        <v>69.7</v>
      </c>
      <c r="F62" s="193">
        <v>20.797386424889094</v>
      </c>
      <c r="G62" s="261">
        <v>38011</v>
      </c>
      <c r="H62" s="261">
        <v>38489</v>
      </c>
      <c r="I62" s="266">
        <v>478</v>
      </c>
      <c r="J62" s="262">
        <v>0.41108</v>
      </c>
      <c r="K62" s="263"/>
      <c r="L62" s="263">
        <v>0</v>
      </c>
      <c r="M62" s="264">
        <v>0.41108</v>
      </c>
      <c r="N62" s="147"/>
      <c r="O62" s="148"/>
      <c r="P62" s="18"/>
      <c r="Q62" s="147"/>
      <c r="R62" s="104"/>
    </row>
    <row r="63" spans="1:18" x14ac:dyDescent="0.25">
      <c r="A63" s="258">
        <v>46</v>
      </c>
      <c r="B63" s="284" t="s">
        <v>50</v>
      </c>
      <c r="C63" s="260">
        <v>43418</v>
      </c>
      <c r="D63" s="260">
        <v>44878</v>
      </c>
      <c r="E63" s="265">
        <v>47.9</v>
      </c>
      <c r="F63" s="193">
        <v>14.292608461293938</v>
      </c>
      <c r="G63" s="261">
        <v>4.5990000000000002</v>
      </c>
      <c r="H63" s="261">
        <v>4.7732000000000001</v>
      </c>
      <c r="I63" s="262">
        <v>0.17419999999999991</v>
      </c>
      <c r="J63" s="262">
        <v>0.17419999999999991</v>
      </c>
      <c r="K63" s="263"/>
      <c r="L63" s="263">
        <v>0</v>
      </c>
      <c r="M63" s="264">
        <v>0.17419999999999991</v>
      </c>
      <c r="N63" s="147"/>
      <c r="O63" s="148"/>
      <c r="P63" s="18"/>
      <c r="Q63" s="147"/>
      <c r="R63" s="104"/>
    </row>
    <row r="64" spans="1:18" x14ac:dyDescent="0.25">
      <c r="A64" s="258">
        <v>47</v>
      </c>
      <c r="B64" s="259">
        <v>41260018</v>
      </c>
      <c r="C64" s="260">
        <v>43719</v>
      </c>
      <c r="D64" s="260">
        <v>45179</v>
      </c>
      <c r="E64" s="265">
        <v>42.4</v>
      </c>
      <c r="F64" s="193">
        <v>12.651494754882316</v>
      </c>
      <c r="G64" s="261">
        <v>0</v>
      </c>
      <c r="H64" s="261">
        <v>0</v>
      </c>
      <c r="I64" s="262">
        <v>0</v>
      </c>
      <c r="J64" s="262">
        <v>0</v>
      </c>
      <c r="K64" s="263"/>
      <c r="L64" s="263">
        <v>0</v>
      </c>
      <c r="M64" s="264">
        <v>0</v>
      </c>
      <c r="N64" s="147"/>
      <c r="O64" s="148"/>
      <c r="P64" s="18"/>
      <c r="Q64" s="147"/>
      <c r="R64" s="104"/>
    </row>
    <row r="65" spans="1:18" x14ac:dyDescent="0.25">
      <c r="A65" s="258">
        <v>48</v>
      </c>
      <c r="B65" s="259">
        <v>1267515</v>
      </c>
      <c r="C65" s="260">
        <v>43698</v>
      </c>
      <c r="D65" s="260">
        <v>45158</v>
      </c>
      <c r="E65" s="265">
        <v>41.7</v>
      </c>
      <c r="F65" s="193">
        <v>12.442625737702656</v>
      </c>
      <c r="G65" s="261">
        <v>3.3250000000000002</v>
      </c>
      <c r="H65" s="261">
        <v>3.5310000000000001</v>
      </c>
      <c r="I65" s="262">
        <v>0.20599999999999996</v>
      </c>
      <c r="J65" s="262">
        <v>0.20599999999999996</v>
      </c>
      <c r="K65" s="263"/>
      <c r="L65" s="263">
        <v>0</v>
      </c>
      <c r="M65" s="264">
        <v>0.20599999999999996</v>
      </c>
      <c r="N65" s="147"/>
      <c r="O65" s="148"/>
      <c r="P65" s="18"/>
      <c r="Q65" s="147"/>
      <c r="R65" s="104"/>
    </row>
    <row r="66" spans="1:18" x14ac:dyDescent="0.25">
      <c r="A66" s="258">
        <v>49</v>
      </c>
      <c r="B66" s="259">
        <v>15705689</v>
      </c>
      <c r="C66" s="260"/>
      <c r="D66" s="260"/>
      <c r="E66" s="265">
        <v>45.7</v>
      </c>
      <c r="F66" s="193">
        <v>13.63616297872929</v>
      </c>
      <c r="G66" s="261">
        <v>17915</v>
      </c>
      <c r="H66" s="261">
        <v>18517</v>
      </c>
      <c r="I66" s="266"/>
      <c r="J66" s="262"/>
      <c r="K66" s="264">
        <v>0.77407251466127391</v>
      </c>
      <c r="L66" s="263">
        <v>0</v>
      </c>
      <c r="M66" s="264">
        <v>0.77407251466127391</v>
      </c>
      <c r="N66" s="147"/>
      <c r="O66" s="148"/>
      <c r="P66" s="18"/>
      <c r="Q66" s="147"/>
      <c r="R66" s="104"/>
    </row>
    <row r="67" spans="1:18" x14ac:dyDescent="0.25">
      <c r="A67" s="258">
        <v>50</v>
      </c>
      <c r="B67" s="259">
        <v>15705596</v>
      </c>
      <c r="C67" s="260"/>
      <c r="D67" s="260"/>
      <c r="E67" s="265">
        <v>60.9</v>
      </c>
      <c r="F67" s="193">
        <v>18.171604494630497</v>
      </c>
      <c r="G67" s="261">
        <v>35287</v>
      </c>
      <c r="H67" s="261">
        <v>36085</v>
      </c>
      <c r="I67" s="266"/>
      <c r="J67" s="262"/>
      <c r="K67" s="264">
        <v>1.0315320819009097</v>
      </c>
      <c r="L67" s="263">
        <v>0</v>
      </c>
      <c r="M67" s="264">
        <v>1.0315320819009097</v>
      </c>
      <c r="N67" s="147"/>
      <c r="O67" s="148"/>
      <c r="P67" s="18"/>
      <c r="Q67" s="147"/>
      <c r="R67" s="104"/>
    </row>
    <row r="68" spans="1:18" x14ac:dyDescent="0.25">
      <c r="A68" s="258">
        <v>51</v>
      </c>
      <c r="B68" s="259">
        <v>19000880</v>
      </c>
      <c r="C68" s="260">
        <v>43775</v>
      </c>
      <c r="D68" s="260">
        <v>45966</v>
      </c>
      <c r="E68" s="265">
        <v>71.7</v>
      </c>
      <c r="F68" s="193">
        <v>21.394155045402407</v>
      </c>
      <c r="G68" s="261">
        <v>8.3279999999999994</v>
      </c>
      <c r="H68" s="261">
        <v>8.3759999999999994</v>
      </c>
      <c r="I68" s="262">
        <v>4.8000000000000043E-2</v>
      </c>
      <c r="J68" s="262">
        <v>4.8000000000000043E-2</v>
      </c>
      <c r="K68" s="263"/>
      <c r="L68" s="263">
        <v>0</v>
      </c>
      <c r="M68" s="264">
        <v>4.8000000000000043E-2</v>
      </c>
      <c r="N68" s="147"/>
      <c r="O68" s="148"/>
      <c r="P68" s="18"/>
      <c r="Q68" s="147"/>
      <c r="R68" s="104"/>
    </row>
    <row r="69" spans="1:18" x14ac:dyDescent="0.25">
      <c r="A69" s="258">
        <v>52</v>
      </c>
      <c r="B69" s="259">
        <v>15705736</v>
      </c>
      <c r="C69" s="260">
        <v>43698</v>
      </c>
      <c r="D69" s="260">
        <v>45158</v>
      </c>
      <c r="E69" s="265">
        <v>46.2</v>
      </c>
      <c r="F69" s="193">
        <v>13.785355133857619</v>
      </c>
      <c r="G69" s="261">
        <v>34116</v>
      </c>
      <c r="H69" s="261">
        <v>34907</v>
      </c>
      <c r="I69" s="266">
        <v>791</v>
      </c>
      <c r="J69" s="262">
        <v>0.68025999999999998</v>
      </c>
      <c r="K69" s="263"/>
      <c r="L69" s="263">
        <v>0</v>
      </c>
      <c r="M69" s="264">
        <v>0.68025999999999998</v>
      </c>
      <c r="N69" s="147"/>
      <c r="O69" s="148"/>
      <c r="P69" s="18"/>
      <c r="Q69" s="147"/>
      <c r="R69" s="104"/>
    </row>
    <row r="70" spans="1:18" x14ac:dyDescent="0.25">
      <c r="A70" s="258">
        <v>53</v>
      </c>
      <c r="B70" s="259">
        <v>15708051</v>
      </c>
      <c r="C70" s="260">
        <v>43707</v>
      </c>
      <c r="D70" s="260">
        <v>45167</v>
      </c>
      <c r="E70" s="265">
        <v>69.8</v>
      </c>
      <c r="F70" s="193">
        <v>20.827224855914757</v>
      </c>
      <c r="G70" s="261">
        <v>55153</v>
      </c>
      <c r="H70" s="261">
        <v>57086</v>
      </c>
      <c r="I70" s="266">
        <v>1933</v>
      </c>
      <c r="J70" s="262">
        <v>1.66238</v>
      </c>
      <c r="K70" s="263"/>
      <c r="L70" s="263">
        <v>0</v>
      </c>
      <c r="M70" s="264">
        <v>1.66238</v>
      </c>
      <c r="N70" s="147"/>
      <c r="O70" s="148"/>
      <c r="P70" s="18"/>
      <c r="Q70" s="147"/>
      <c r="R70" s="104"/>
    </row>
    <row r="71" spans="1:18" x14ac:dyDescent="0.25">
      <c r="A71" s="258">
        <v>54</v>
      </c>
      <c r="B71" s="259">
        <v>18008957</v>
      </c>
      <c r="C71" s="260">
        <v>43530</v>
      </c>
      <c r="D71" s="260">
        <v>44990</v>
      </c>
      <c r="E71" s="265">
        <v>47.4</v>
      </c>
      <c r="F71" s="193">
        <v>14.143416306165609</v>
      </c>
      <c r="G71" s="261">
        <v>7.0650000000000004</v>
      </c>
      <c r="H71" s="261">
        <v>7.45</v>
      </c>
      <c r="I71" s="262">
        <v>0.38499999999999979</v>
      </c>
      <c r="J71" s="262">
        <v>0.38499999999999979</v>
      </c>
      <c r="K71" s="263"/>
      <c r="L71" s="263">
        <v>0</v>
      </c>
      <c r="M71" s="264">
        <v>0.38499999999999979</v>
      </c>
      <c r="N71" s="147"/>
      <c r="O71" s="148"/>
      <c r="P71" s="18"/>
      <c r="Q71" s="147"/>
      <c r="R71" s="104"/>
    </row>
    <row r="72" spans="1:18" x14ac:dyDescent="0.25">
      <c r="A72" s="258">
        <v>55</v>
      </c>
      <c r="B72" s="259">
        <v>15708071</v>
      </c>
      <c r="C72" s="260"/>
      <c r="D72" s="260"/>
      <c r="E72" s="265">
        <v>42.1</v>
      </c>
      <c r="F72" s="193">
        <v>12.561979461805318</v>
      </c>
      <c r="G72" s="261"/>
      <c r="H72" s="261"/>
      <c r="I72" s="266"/>
      <c r="J72" s="262"/>
      <c r="K72" s="264">
        <v>0.71309524873609687</v>
      </c>
      <c r="L72" s="263">
        <v>0</v>
      </c>
      <c r="M72" s="264">
        <v>0.71309524873609687</v>
      </c>
      <c r="N72" s="147"/>
      <c r="O72" s="148"/>
      <c r="P72" s="18"/>
      <c r="Q72" s="147"/>
      <c r="R72" s="104"/>
    </row>
    <row r="73" spans="1:18" x14ac:dyDescent="0.25">
      <c r="A73" s="258">
        <v>56</v>
      </c>
      <c r="B73" s="259">
        <v>17232611</v>
      </c>
      <c r="C73" s="260">
        <v>43430</v>
      </c>
      <c r="D73" s="260">
        <v>44890</v>
      </c>
      <c r="E73" s="265">
        <v>41.6</v>
      </c>
      <c r="F73" s="193">
        <v>12.412787306676989</v>
      </c>
      <c r="G73" s="261">
        <v>9109</v>
      </c>
      <c r="H73" s="261">
        <v>9619</v>
      </c>
      <c r="I73" s="266">
        <v>510</v>
      </c>
      <c r="J73" s="262">
        <v>0.43859999999999999</v>
      </c>
      <c r="K73" s="263"/>
      <c r="L73" s="263">
        <v>0</v>
      </c>
      <c r="M73" s="264">
        <v>0.43859999999999999</v>
      </c>
      <c r="N73" s="147"/>
      <c r="O73" s="148"/>
      <c r="P73" s="18"/>
      <c r="Q73" s="147"/>
      <c r="R73" s="104"/>
    </row>
    <row r="74" spans="1:18" x14ac:dyDescent="0.25">
      <c r="A74" s="267">
        <v>57</v>
      </c>
      <c r="B74" s="259">
        <v>15730776</v>
      </c>
      <c r="C74" s="260">
        <v>44453</v>
      </c>
      <c r="D74" s="260">
        <v>45913</v>
      </c>
      <c r="E74" s="265">
        <v>45.9</v>
      </c>
      <c r="F74" s="193">
        <v>13.69583984078062</v>
      </c>
      <c r="G74" s="261">
        <v>30006.1</v>
      </c>
      <c r="H74" s="261">
        <v>30443</v>
      </c>
      <c r="I74" s="266">
        <v>436.90000000000146</v>
      </c>
      <c r="J74" s="262">
        <v>0.37573400000000123</v>
      </c>
      <c r="K74" s="263"/>
      <c r="L74" s="263">
        <v>0</v>
      </c>
      <c r="M74" s="264">
        <v>0.37573400000000123</v>
      </c>
      <c r="N74" s="147"/>
      <c r="O74" s="148"/>
      <c r="P74" s="18"/>
      <c r="Q74" s="147"/>
      <c r="R74" s="104"/>
    </row>
    <row r="75" spans="1:18" x14ac:dyDescent="0.25">
      <c r="A75" s="258">
        <v>58</v>
      </c>
      <c r="B75" s="259">
        <v>15705638</v>
      </c>
      <c r="C75" s="260"/>
      <c r="D75" s="260"/>
      <c r="E75" s="265">
        <v>60.3</v>
      </c>
      <c r="F75" s="193">
        <v>17.992573908476501</v>
      </c>
      <c r="G75" s="261">
        <v>35154</v>
      </c>
      <c r="H75" s="261">
        <v>35954</v>
      </c>
      <c r="I75" s="266"/>
      <c r="J75" s="262"/>
      <c r="K75" s="264">
        <v>1.0213692042467137</v>
      </c>
      <c r="L75" s="263">
        <v>0</v>
      </c>
      <c r="M75" s="264">
        <v>1.0213692042467137</v>
      </c>
      <c r="N75" s="147"/>
      <c r="O75" s="148"/>
      <c r="P75" s="18"/>
      <c r="Q75" s="147"/>
      <c r="R75" s="104"/>
    </row>
    <row r="76" spans="1:18" x14ac:dyDescent="0.25">
      <c r="A76" s="258">
        <v>59</v>
      </c>
      <c r="B76" s="259">
        <v>15705679</v>
      </c>
      <c r="C76" s="260">
        <v>43713</v>
      </c>
      <c r="D76" s="260">
        <v>45173</v>
      </c>
      <c r="E76" s="265">
        <v>71.7</v>
      </c>
      <c r="F76" s="193">
        <v>21.394155045402407</v>
      </c>
      <c r="G76" s="261">
        <v>39331</v>
      </c>
      <c r="H76" s="261">
        <v>39337</v>
      </c>
      <c r="I76" s="266">
        <v>6</v>
      </c>
      <c r="J76" s="262">
        <v>5.1599999999999997E-3</v>
      </c>
      <c r="K76" s="263"/>
      <c r="L76" s="263">
        <v>0</v>
      </c>
      <c r="M76" s="264">
        <v>5.1599999999999997E-3</v>
      </c>
      <c r="N76" s="147"/>
      <c r="O76" s="148"/>
      <c r="P76" s="18"/>
      <c r="Q76" s="147"/>
      <c r="R76" s="104"/>
    </row>
    <row r="77" spans="1:18" x14ac:dyDescent="0.25">
      <c r="A77" s="258">
        <v>60</v>
      </c>
      <c r="B77" s="259">
        <v>18009256</v>
      </c>
      <c r="C77" s="260">
        <v>43530</v>
      </c>
      <c r="D77" s="260">
        <v>45721</v>
      </c>
      <c r="E77" s="265">
        <v>46</v>
      </c>
      <c r="F77" s="193">
        <v>13.725678271806288</v>
      </c>
      <c r="G77" s="261">
        <v>4.46</v>
      </c>
      <c r="H77" s="261">
        <v>4.58</v>
      </c>
      <c r="I77" s="262">
        <v>0.12000000000000011</v>
      </c>
      <c r="J77" s="262">
        <v>0.12000000000000011</v>
      </c>
      <c r="K77" s="263"/>
      <c r="L77" s="263">
        <v>0</v>
      </c>
      <c r="M77" s="264">
        <v>0.12000000000000011</v>
      </c>
      <c r="N77" s="147"/>
      <c r="O77" s="148"/>
      <c r="P77" s="18"/>
      <c r="Q77" s="147"/>
      <c r="R77" s="104"/>
    </row>
    <row r="78" spans="1:18" x14ac:dyDescent="0.25">
      <c r="A78" s="258">
        <v>61</v>
      </c>
      <c r="B78" s="259">
        <v>15705714</v>
      </c>
      <c r="C78" s="260"/>
      <c r="D78" s="260"/>
      <c r="E78" s="265">
        <v>71.5</v>
      </c>
      <c r="F78" s="193">
        <v>21.334478183351077</v>
      </c>
      <c r="G78" s="261">
        <v>34917</v>
      </c>
      <c r="H78" s="261">
        <v>35082</v>
      </c>
      <c r="I78" s="266"/>
      <c r="J78" s="262"/>
      <c r="K78" s="264">
        <v>1.2110762537917086</v>
      </c>
      <c r="L78" s="263">
        <v>0</v>
      </c>
      <c r="M78" s="264">
        <v>1.2110762537917086</v>
      </c>
      <c r="N78" s="147"/>
      <c r="O78" s="148"/>
      <c r="P78" s="18"/>
      <c r="Q78" s="147"/>
      <c r="R78" s="104"/>
    </row>
    <row r="79" spans="1:18" x14ac:dyDescent="0.25">
      <c r="A79" s="258">
        <v>62</v>
      </c>
      <c r="B79" s="259">
        <v>1584615</v>
      </c>
      <c r="C79" s="260">
        <v>43718</v>
      </c>
      <c r="D79" s="260">
        <v>45178</v>
      </c>
      <c r="E79" s="265">
        <v>47.9</v>
      </c>
      <c r="F79" s="193">
        <v>14.292608461293938</v>
      </c>
      <c r="G79" s="261">
        <v>5.2679999999999998</v>
      </c>
      <c r="H79" s="261">
        <v>5.2679999999999998</v>
      </c>
      <c r="I79" s="262">
        <v>0</v>
      </c>
      <c r="J79" s="262">
        <v>0</v>
      </c>
      <c r="K79" s="263"/>
      <c r="L79" s="263">
        <v>0</v>
      </c>
      <c r="M79" s="264">
        <v>0</v>
      </c>
      <c r="N79" s="147"/>
      <c r="O79" s="148"/>
      <c r="P79" s="18"/>
      <c r="Q79" s="147"/>
      <c r="R79" s="104"/>
    </row>
    <row r="80" spans="1:18" x14ac:dyDescent="0.25">
      <c r="A80" s="258">
        <v>63</v>
      </c>
      <c r="B80" s="259">
        <v>15705848</v>
      </c>
      <c r="C80" s="260">
        <v>43697</v>
      </c>
      <c r="D80" s="260">
        <v>45157</v>
      </c>
      <c r="E80" s="265">
        <v>41.4</v>
      </c>
      <c r="F80" s="193">
        <v>12.353110444625658</v>
      </c>
      <c r="G80" s="261">
        <v>5750</v>
      </c>
      <c r="H80" s="261">
        <v>5750</v>
      </c>
      <c r="I80" s="266">
        <v>0</v>
      </c>
      <c r="J80" s="262">
        <v>0</v>
      </c>
      <c r="K80" s="263"/>
      <c r="L80" s="263">
        <v>0</v>
      </c>
      <c r="M80" s="264">
        <v>0</v>
      </c>
      <c r="N80" s="147"/>
      <c r="O80" s="148"/>
      <c r="P80" s="18"/>
      <c r="Q80" s="147"/>
      <c r="R80" s="104"/>
    </row>
    <row r="81" spans="1:18" x14ac:dyDescent="0.25">
      <c r="A81" s="258">
        <v>64</v>
      </c>
      <c r="B81" s="259">
        <v>15705656</v>
      </c>
      <c r="C81" s="260">
        <v>43727</v>
      </c>
      <c r="D81" s="260">
        <v>45918</v>
      </c>
      <c r="E81" s="265">
        <v>42.2</v>
      </c>
      <c r="F81" s="193">
        <v>12.591817892830987</v>
      </c>
      <c r="G81" s="261">
        <v>26949</v>
      </c>
      <c r="H81" s="261">
        <v>27546</v>
      </c>
      <c r="I81" s="266">
        <v>597</v>
      </c>
      <c r="J81" s="262">
        <v>0.51341999999999999</v>
      </c>
      <c r="K81" s="263"/>
      <c r="L81" s="263">
        <v>0</v>
      </c>
      <c r="M81" s="264">
        <v>0.51341999999999999</v>
      </c>
      <c r="N81" s="147"/>
      <c r="O81" s="148"/>
      <c r="P81" s="18"/>
      <c r="Q81" s="147"/>
      <c r="R81" s="104"/>
    </row>
    <row r="82" spans="1:18" x14ac:dyDescent="0.25">
      <c r="A82" s="258">
        <v>65</v>
      </c>
      <c r="B82" s="259">
        <v>15708142</v>
      </c>
      <c r="C82" s="260">
        <v>43712</v>
      </c>
      <c r="D82" s="260">
        <v>45172</v>
      </c>
      <c r="E82" s="265">
        <v>45.4</v>
      </c>
      <c r="F82" s="193">
        <v>13.546647685652291</v>
      </c>
      <c r="G82" s="261">
        <v>23651</v>
      </c>
      <c r="H82" s="261">
        <v>23799</v>
      </c>
      <c r="I82" s="266">
        <v>148</v>
      </c>
      <c r="J82" s="262">
        <v>0.12728</v>
      </c>
      <c r="K82" s="263"/>
      <c r="L82" s="263">
        <v>0</v>
      </c>
      <c r="M82" s="264">
        <v>0.12728</v>
      </c>
      <c r="N82" s="147"/>
      <c r="O82" s="148"/>
      <c r="P82" s="18"/>
      <c r="Q82" s="147"/>
      <c r="R82" s="104"/>
    </row>
    <row r="83" spans="1:18" x14ac:dyDescent="0.25">
      <c r="A83" s="258">
        <v>66</v>
      </c>
      <c r="B83" s="259">
        <v>15708645</v>
      </c>
      <c r="C83" s="260"/>
      <c r="D83" s="260"/>
      <c r="E83" s="265">
        <v>60.2</v>
      </c>
      <c r="F83" s="193">
        <v>17.962735477450838</v>
      </c>
      <c r="G83" s="261">
        <v>26448</v>
      </c>
      <c r="H83" s="261">
        <v>26700</v>
      </c>
      <c r="I83" s="266"/>
      <c r="J83" s="262"/>
      <c r="K83" s="264">
        <v>1.0196753913043477</v>
      </c>
      <c r="L83" s="263">
        <v>0</v>
      </c>
      <c r="M83" s="264">
        <v>1.0196753913043477</v>
      </c>
      <c r="N83" s="147"/>
      <c r="O83" s="148"/>
      <c r="P83" s="18"/>
      <c r="Q83" s="147"/>
      <c r="R83" s="104"/>
    </row>
    <row r="84" spans="1:18" x14ac:dyDescent="0.25">
      <c r="A84" s="258">
        <v>67</v>
      </c>
      <c r="B84" s="259">
        <v>15708109</v>
      </c>
      <c r="C84" s="260">
        <v>43711</v>
      </c>
      <c r="D84" s="260">
        <v>45171</v>
      </c>
      <c r="E84" s="265">
        <v>71.5</v>
      </c>
      <c r="F84" s="193">
        <v>21.334478183351077</v>
      </c>
      <c r="G84" s="261">
        <v>30333</v>
      </c>
      <c r="H84" s="261">
        <v>30808</v>
      </c>
      <c r="I84" s="266">
        <v>475</v>
      </c>
      <c r="J84" s="262">
        <v>0.40849999999999997</v>
      </c>
      <c r="K84" s="263"/>
      <c r="L84" s="263">
        <v>0</v>
      </c>
      <c r="M84" s="264">
        <v>0.40849999999999997</v>
      </c>
      <c r="N84" s="147"/>
      <c r="O84" s="148"/>
      <c r="P84" s="18"/>
      <c r="Q84" s="113"/>
      <c r="R84" s="104"/>
    </row>
    <row r="85" spans="1:18" x14ac:dyDescent="0.25">
      <c r="A85" s="258">
        <v>68</v>
      </c>
      <c r="B85" s="284" t="s">
        <v>58</v>
      </c>
      <c r="C85" s="260">
        <v>44264</v>
      </c>
      <c r="D85" s="260">
        <v>45724</v>
      </c>
      <c r="E85" s="265">
        <v>45.7</v>
      </c>
      <c r="F85" s="193">
        <v>13.63616297872929</v>
      </c>
      <c r="G85" s="261">
        <v>0</v>
      </c>
      <c r="H85" s="261">
        <v>0</v>
      </c>
      <c r="I85" s="266">
        <v>0</v>
      </c>
      <c r="J85" s="262">
        <v>0</v>
      </c>
      <c r="K85" s="263"/>
      <c r="L85" s="263">
        <v>0</v>
      </c>
      <c r="M85" s="264">
        <v>0</v>
      </c>
      <c r="N85" s="147"/>
      <c r="O85" s="148"/>
      <c r="P85" s="18"/>
      <c r="Q85" s="147"/>
      <c r="R85" s="104"/>
    </row>
    <row r="86" spans="1:18" x14ac:dyDescent="0.25">
      <c r="A86" s="258">
        <v>69</v>
      </c>
      <c r="B86" s="259">
        <v>17715788</v>
      </c>
      <c r="C86" s="260">
        <v>43734</v>
      </c>
      <c r="D86" s="260">
        <v>45194</v>
      </c>
      <c r="E86" s="265">
        <v>70.599999999999994</v>
      </c>
      <c r="F86" s="193">
        <v>21.065932304120082</v>
      </c>
      <c r="G86" s="261">
        <v>42485</v>
      </c>
      <c r="H86" s="261">
        <v>42485</v>
      </c>
      <c r="I86" s="266">
        <v>0</v>
      </c>
      <c r="J86" s="262">
        <v>0</v>
      </c>
      <c r="K86" s="263"/>
      <c r="L86" s="263">
        <v>0</v>
      </c>
      <c r="M86" s="264">
        <v>0</v>
      </c>
      <c r="N86" s="147"/>
      <c r="O86" s="148"/>
      <c r="P86" s="18"/>
      <c r="Q86" s="147"/>
      <c r="R86" s="104"/>
    </row>
    <row r="87" spans="1:18" x14ac:dyDescent="0.25">
      <c r="A87" s="258">
        <v>70</v>
      </c>
      <c r="B87" s="259">
        <v>41183618</v>
      </c>
      <c r="C87" s="260">
        <v>43710</v>
      </c>
      <c r="D87" s="260">
        <v>45901</v>
      </c>
      <c r="E87" s="265">
        <v>46.6</v>
      </c>
      <c r="F87" s="193">
        <v>13.904708857960282</v>
      </c>
      <c r="G87" s="261">
        <v>4.0590000000000002</v>
      </c>
      <c r="H87" s="261">
        <v>4.4400000000000004</v>
      </c>
      <c r="I87" s="262">
        <v>0.38100000000000023</v>
      </c>
      <c r="J87" s="262">
        <v>0.38100000000000023</v>
      </c>
      <c r="K87" s="263"/>
      <c r="L87" s="263">
        <v>0</v>
      </c>
      <c r="M87" s="264">
        <v>0.38100000000000023</v>
      </c>
      <c r="N87" s="147"/>
      <c r="O87" s="148"/>
      <c r="P87" s="18"/>
      <c r="Q87" s="147"/>
      <c r="R87" s="104"/>
    </row>
    <row r="88" spans="1:18" x14ac:dyDescent="0.25">
      <c r="A88" s="258">
        <v>71</v>
      </c>
      <c r="B88" s="259">
        <v>81501776</v>
      </c>
      <c r="C88" s="260">
        <v>43679</v>
      </c>
      <c r="D88" s="260">
        <v>45870</v>
      </c>
      <c r="E88" s="265">
        <v>42.2</v>
      </c>
      <c r="F88" s="193">
        <v>12.591817892830987</v>
      </c>
      <c r="G88" s="261">
        <v>9.1620000000000008</v>
      </c>
      <c r="H88" s="261">
        <v>9.6630000000000003</v>
      </c>
      <c r="I88" s="262">
        <v>0.50099999999999945</v>
      </c>
      <c r="J88" s="262">
        <v>0.50099999999999945</v>
      </c>
      <c r="K88" s="263"/>
      <c r="L88" s="263">
        <v>0</v>
      </c>
      <c r="M88" s="264">
        <v>0.50099999999999945</v>
      </c>
      <c r="N88" s="147"/>
      <c r="O88" s="148"/>
      <c r="P88" s="18"/>
      <c r="Q88" s="147"/>
      <c r="R88" s="104"/>
    </row>
    <row r="89" spans="1:18" x14ac:dyDescent="0.25">
      <c r="A89" s="258">
        <v>72</v>
      </c>
      <c r="B89" s="259">
        <v>15705545</v>
      </c>
      <c r="C89" s="260"/>
      <c r="D89" s="260"/>
      <c r="E89" s="265">
        <v>41.9</v>
      </c>
      <c r="F89" s="193">
        <v>12.502302599753987</v>
      </c>
      <c r="G89" s="261">
        <v>26972</v>
      </c>
      <c r="H89" s="261">
        <v>27411</v>
      </c>
      <c r="I89" s="266"/>
      <c r="J89" s="262"/>
      <c r="K89" s="264">
        <v>0.70970762285136479</v>
      </c>
      <c r="L89" s="263">
        <v>0</v>
      </c>
      <c r="M89" s="264">
        <v>0.70970762285136479</v>
      </c>
      <c r="N89" s="147"/>
      <c r="O89" s="148"/>
      <c r="P89" s="18"/>
      <c r="Q89" s="147"/>
      <c r="R89" s="104"/>
    </row>
    <row r="90" spans="1:18" x14ac:dyDescent="0.25">
      <c r="A90" s="258">
        <v>73</v>
      </c>
      <c r="B90" s="259">
        <v>19000758</v>
      </c>
      <c r="C90" s="260">
        <v>43852</v>
      </c>
      <c r="D90" s="260">
        <v>46043</v>
      </c>
      <c r="E90" s="265">
        <v>45.8</v>
      </c>
      <c r="F90" s="193">
        <v>13.666001409754953</v>
      </c>
      <c r="G90" s="261">
        <v>2.3660000000000001</v>
      </c>
      <c r="H90" s="261">
        <v>2.4740000000000002</v>
      </c>
      <c r="I90" s="262">
        <v>0.1080000000000001</v>
      </c>
      <c r="J90" s="262">
        <v>0.1080000000000001</v>
      </c>
      <c r="K90" s="263"/>
      <c r="L90" s="263">
        <v>0</v>
      </c>
      <c r="M90" s="264">
        <v>0.108</v>
      </c>
      <c r="N90" s="147"/>
      <c r="O90" s="148"/>
      <c r="P90" s="18"/>
      <c r="Q90" s="147"/>
      <c r="R90" s="104"/>
    </row>
    <row r="91" spans="1:18" x14ac:dyDescent="0.25">
      <c r="A91" s="258">
        <v>74</v>
      </c>
      <c r="B91" s="259">
        <v>15708197</v>
      </c>
      <c r="C91" s="260">
        <v>43698</v>
      </c>
      <c r="D91" s="260">
        <v>45158</v>
      </c>
      <c r="E91" s="265">
        <v>60.7</v>
      </c>
      <c r="F91" s="193">
        <v>18.111927632579167</v>
      </c>
      <c r="G91" s="261">
        <v>19382</v>
      </c>
      <c r="H91" s="261">
        <v>19758</v>
      </c>
      <c r="I91" s="266">
        <v>376</v>
      </c>
      <c r="J91" s="262">
        <v>0.32335999999999998</v>
      </c>
      <c r="K91" s="263"/>
      <c r="L91" s="263">
        <v>0</v>
      </c>
      <c r="M91" s="264">
        <v>0.32335999999999998</v>
      </c>
      <c r="N91" s="147"/>
      <c r="O91" s="148"/>
      <c r="P91" s="18"/>
      <c r="Q91" s="147"/>
      <c r="R91" s="104"/>
    </row>
    <row r="92" spans="1:18" x14ac:dyDescent="0.25">
      <c r="A92" s="258">
        <v>75</v>
      </c>
      <c r="B92" s="259">
        <v>15708099</v>
      </c>
      <c r="C92" s="260"/>
      <c r="D92" s="260"/>
      <c r="E92" s="265">
        <v>72.099999999999994</v>
      </c>
      <c r="F92" s="193">
        <v>21.513508769505069</v>
      </c>
      <c r="G92" s="261">
        <v>37223</v>
      </c>
      <c r="H92" s="261">
        <v>38007</v>
      </c>
      <c r="I92" s="266"/>
      <c r="J92" s="262"/>
      <c r="K92" s="264">
        <v>1.2212391314459046</v>
      </c>
      <c r="L92" s="263">
        <v>0</v>
      </c>
      <c r="M92" s="264">
        <v>1.2212391314459046</v>
      </c>
      <c r="N92" s="147"/>
      <c r="O92" s="148"/>
      <c r="P92" s="18"/>
      <c r="Q92" s="147"/>
      <c r="R92" s="104"/>
    </row>
    <row r="93" spans="1:18" x14ac:dyDescent="0.25">
      <c r="A93" s="258">
        <v>76</v>
      </c>
      <c r="B93" s="259">
        <v>15708563</v>
      </c>
      <c r="C93" s="260"/>
      <c r="D93" s="260"/>
      <c r="E93" s="265">
        <v>45.9</v>
      </c>
      <c r="F93" s="193">
        <v>13.69583984078062</v>
      </c>
      <c r="G93" s="261">
        <v>38340</v>
      </c>
      <c r="H93" s="261">
        <v>39092</v>
      </c>
      <c r="I93" s="266"/>
      <c r="J93" s="262"/>
      <c r="K93" s="264">
        <v>0.77746014054600576</v>
      </c>
      <c r="L93" s="263">
        <v>0</v>
      </c>
      <c r="M93" s="264">
        <v>0.77746014054600576</v>
      </c>
      <c r="N93" s="147"/>
      <c r="O93" s="148"/>
      <c r="P93" s="18"/>
      <c r="Q93" s="147"/>
      <c r="R93" s="104"/>
    </row>
    <row r="94" spans="1:18" x14ac:dyDescent="0.25">
      <c r="A94" s="258">
        <v>77</v>
      </c>
      <c r="B94" s="284" t="s">
        <v>51</v>
      </c>
      <c r="C94" s="260">
        <v>44161</v>
      </c>
      <c r="D94" s="260">
        <v>46352</v>
      </c>
      <c r="E94" s="265">
        <v>71</v>
      </c>
      <c r="F94" s="193">
        <v>21.185286028222745</v>
      </c>
      <c r="G94" s="261">
        <v>7.0469999999999997</v>
      </c>
      <c r="H94" s="261">
        <v>7.9660000000000002</v>
      </c>
      <c r="I94" s="262">
        <v>0.91900000000000048</v>
      </c>
      <c r="J94" s="262">
        <v>0.91900000000000048</v>
      </c>
      <c r="K94" s="263"/>
      <c r="L94" s="263">
        <v>0</v>
      </c>
      <c r="M94" s="264">
        <v>0.91900000000000048</v>
      </c>
      <c r="N94" s="147"/>
      <c r="O94" s="148"/>
      <c r="P94" s="18"/>
      <c r="Q94" s="147"/>
      <c r="R94" s="104"/>
    </row>
    <row r="95" spans="1:18" x14ac:dyDescent="0.25">
      <c r="A95" s="258">
        <v>78</v>
      </c>
      <c r="B95" s="259">
        <v>15708441</v>
      </c>
      <c r="C95" s="260">
        <v>43712</v>
      </c>
      <c r="D95" s="260">
        <v>45172</v>
      </c>
      <c r="E95" s="265">
        <v>47.6</v>
      </c>
      <c r="F95" s="193">
        <v>14.203093168216942</v>
      </c>
      <c r="G95" s="261">
        <v>15523</v>
      </c>
      <c r="H95" s="261">
        <v>15581</v>
      </c>
      <c r="I95" s="266">
        <v>58</v>
      </c>
      <c r="J95" s="262">
        <v>4.9880000000000001E-2</v>
      </c>
      <c r="K95" s="263"/>
      <c r="L95" s="263">
        <v>0</v>
      </c>
      <c r="M95" s="264">
        <v>4.9880000000000001E-2</v>
      </c>
      <c r="N95" s="147"/>
      <c r="O95" s="148"/>
      <c r="P95" s="18"/>
      <c r="Q95" s="147"/>
      <c r="R95" s="104"/>
    </row>
    <row r="96" spans="1:18" x14ac:dyDescent="0.25">
      <c r="A96" s="258">
        <v>79</v>
      </c>
      <c r="B96" s="259">
        <v>415315</v>
      </c>
      <c r="C96" s="260">
        <v>43719</v>
      </c>
      <c r="D96" s="260">
        <v>45910</v>
      </c>
      <c r="E96" s="265">
        <v>42.3</v>
      </c>
      <c r="F96" s="193">
        <v>12.62165632385665</v>
      </c>
      <c r="G96" s="261">
        <v>2.6070000000000002</v>
      </c>
      <c r="H96" s="261">
        <v>2.7709999999999999</v>
      </c>
      <c r="I96" s="262">
        <v>0.1639999999999997</v>
      </c>
      <c r="J96" s="262">
        <v>0.1639999999999997</v>
      </c>
      <c r="K96" s="263"/>
      <c r="L96" s="263">
        <v>0</v>
      </c>
      <c r="M96" s="264">
        <v>0.1639999999999997</v>
      </c>
      <c r="N96" s="147"/>
      <c r="O96" s="148"/>
      <c r="P96" s="18"/>
      <c r="Q96" s="147"/>
      <c r="R96" s="104"/>
    </row>
    <row r="97" spans="1:18" x14ac:dyDescent="0.25">
      <c r="A97" s="258">
        <v>80</v>
      </c>
      <c r="B97" s="259">
        <v>15708455</v>
      </c>
      <c r="C97" s="260">
        <v>43726</v>
      </c>
      <c r="D97" s="260">
        <v>45186</v>
      </c>
      <c r="E97" s="265">
        <v>41.9</v>
      </c>
      <c r="F97" s="193">
        <v>12.502302599753987</v>
      </c>
      <c r="G97" s="261">
        <v>12876</v>
      </c>
      <c r="H97" s="261">
        <v>12903</v>
      </c>
      <c r="I97" s="266">
        <v>27</v>
      </c>
      <c r="J97" s="262">
        <v>2.3220000000000001E-2</v>
      </c>
      <c r="K97" s="263"/>
      <c r="L97" s="263">
        <v>0</v>
      </c>
      <c r="M97" s="264">
        <v>2.3220000000000001E-2</v>
      </c>
      <c r="N97" s="147"/>
      <c r="O97" s="148"/>
      <c r="P97" s="18"/>
      <c r="Q97" s="147"/>
      <c r="R97" s="104"/>
    </row>
    <row r="98" spans="1:18" x14ac:dyDescent="0.25">
      <c r="A98" s="258">
        <v>81</v>
      </c>
      <c r="B98" s="259">
        <v>91504480</v>
      </c>
      <c r="C98" s="260">
        <v>43689</v>
      </c>
      <c r="D98" s="260">
        <v>45149</v>
      </c>
      <c r="E98" s="265">
        <v>45.7</v>
      </c>
      <c r="F98" s="193">
        <v>13.63616297872929</v>
      </c>
      <c r="G98" s="261">
        <v>10.513999999999999</v>
      </c>
      <c r="H98" s="261">
        <v>10.981999999999999</v>
      </c>
      <c r="I98" s="262">
        <v>0.46799999999999997</v>
      </c>
      <c r="J98" s="262">
        <v>0.46799999999999997</v>
      </c>
      <c r="K98" s="263"/>
      <c r="L98" s="263">
        <v>0</v>
      </c>
      <c r="M98" s="264">
        <v>0.46799999999999997</v>
      </c>
      <c r="N98" s="147"/>
      <c r="O98" s="148"/>
      <c r="P98" s="18"/>
      <c r="Q98" s="147"/>
      <c r="R98" s="104"/>
    </row>
    <row r="99" spans="1:18" x14ac:dyDescent="0.25">
      <c r="A99" s="258">
        <v>82</v>
      </c>
      <c r="B99" s="259">
        <v>15708727</v>
      </c>
      <c r="C99" s="260">
        <v>43689</v>
      </c>
      <c r="D99" s="260">
        <v>45149</v>
      </c>
      <c r="E99" s="265">
        <v>60.7</v>
      </c>
      <c r="F99" s="193">
        <v>18.111927632579167</v>
      </c>
      <c r="G99" s="261">
        <v>42096</v>
      </c>
      <c r="H99" s="261">
        <v>42874</v>
      </c>
      <c r="I99" s="266">
        <v>778</v>
      </c>
      <c r="J99" s="262">
        <v>0.66908000000000001</v>
      </c>
      <c r="K99" s="263"/>
      <c r="L99" s="263">
        <v>0</v>
      </c>
      <c r="M99" s="264">
        <v>0.66908000000000001</v>
      </c>
      <c r="N99" s="147"/>
      <c r="O99" s="148"/>
      <c r="P99" s="18"/>
      <c r="Q99" s="147"/>
      <c r="R99" s="104"/>
    </row>
    <row r="100" spans="1:18" x14ac:dyDescent="0.25">
      <c r="A100" s="258">
        <v>83</v>
      </c>
      <c r="B100" s="259">
        <v>15705611</v>
      </c>
      <c r="C100" s="260">
        <v>43689</v>
      </c>
      <c r="D100" s="260">
        <v>45149</v>
      </c>
      <c r="E100" s="265">
        <v>71.900000000000006</v>
      </c>
      <c r="F100" s="193">
        <v>21.453831907453743</v>
      </c>
      <c r="G100" s="261">
        <v>19024</v>
      </c>
      <c r="H100" s="261">
        <v>19480</v>
      </c>
      <c r="I100" s="266">
        <v>456</v>
      </c>
      <c r="J100" s="262">
        <v>0.39216000000000001</v>
      </c>
      <c r="K100" s="263"/>
      <c r="L100" s="263">
        <v>0</v>
      </c>
      <c r="M100" s="264">
        <v>0.39216000000000001</v>
      </c>
      <c r="N100" s="147"/>
      <c r="O100" s="148"/>
      <c r="P100" s="18"/>
      <c r="Q100" s="147"/>
      <c r="R100" s="104"/>
    </row>
    <row r="101" spans="1:18" x14ac:dyDescent="0.25">
      <c r="A101" s="258">
        <v>84</v>
      </c>
      <c r="B101" s="259">
        <v>15708134</v>
      </c>
      <c r="C101" s="260"/>
      <c r="D101" s="260"/>
      <c r="E101" s="265">
        <v>45.6</v>
      </c>
      <c r="F101" s="193">
        <v>13.606324547703624</v>
      </c>
      <c r="G101" s="261">
        <v>32035</v>
      </c>
      <c r="H101" s="261">
        <v>32825</v>
      </c>
      <c r="I101" s="266"/>
      <c r="J101" s="262"/>
      <c r="K101" s="264">
        <v>0.77237870171890788</v>
      </c>
      <c r="L101" s="263">
        <v>0</v>
      </c>
      <c r="M101" s="264">
        <v>0.77237870171890788</v>
      </c>
      <c r="N101" s="147"/>
      <c r="O101" s="148"/>
      <c r="P101" s="18"/>
      <c r="Q101" s="147"/>
      <c r="R101" s="104"/>
    </row>
    <row r="102" spans="1:18" x14ac:dyDescent="0.25">
      <c r="A102" s="258">
        <v>85</v>
      </c>
      <c r="B102" s="259">
        <v>15705763</v>
      </c>
      <c r="C102" s="260">
        <v>43691</v>
      </c>
      <c r="D102" s="260">
        <v>45151</v>
      </c>
      <c r="E102" s="265">
        <v>70.7</v>
      </c>
      <c r="F102" s="193">
        <v>21.095770735145749</v>
      </c>
      <c r="G102" s="261">
        <v>37255</v>
      </c>
      <c r="H102" s="261">
        <v>37291</v>
      </c>
      <c r="I102" s="266">
        <v>36</v>
      </c>
      <c r="J102" s="262">
        <v>3.0959999999999998E-2</v>
      </c>
      <c r="K102" s="263"/>
      <c r="L102" s="263">
        <v>0</v>
      </c>
      <c r="M102" s="264">
        <v>3.0959999999999998E-2</v>
      </c>
      <c r="N102" s="147"/>
      <c r="O102" s="148"/>
      <c r="P102" s="18"/>
      <c r="Q102" s="147"/>
      <c r="R102" s="104"/>
    </row>
    <row r="103" spans="1:18" x14ac:dyDescent="0.25">
      <c r="A103" s="258">
        <v>86</v>
      </c>
      <c r="B103" s="259">
        <v>15708293</v>
      </c>
      <c r="C103" s="260">
        <v>43746</v>
      </c>
      <c r="D103" s="260">
        <v>45206</v>
      </c>
      <c r="E103" s="265">
        <v>47.5</v>
      </c>
      <c r="F103" s="193">
        <v>14.173254737191273</v>
      </c>
      <c r="G103" s="261">
        <v>31044</v>
      </c>
      <c r="H103" s="261">
        <v>31789</v>
      </c>
      <c r="I103" s="266">
        <v>745</v>
      </c>
      <c r="J103" s="262">
        <v>0.64069999999999994</v>
      </c>
      <c r="K103" s="263"/>
      <c r="L103" s="263">
        <v>0</v>
      </c>
      <c r="M103" s="264">
        <v>0.64069999999999994</v>
      </c>
      <c r="N103" s="147"/>
      <c r="O103" s="148"/>
      <c r="P103" s="18"/>
      <c r="Q103" s="147"/>
      <c r="R103" s="104"/>
    </row>
    <row r="104" spans="1:18" x14ac:dyDescent="0.25">
      <c r="A104" s="258">
        <v>87</v>
      </c>
      <c r="B104" s="259">
        <v>15708499</v>
      </c>
      <c r="C104" s="260"/>
      <c r="D104" s="260"/>
      <c r="E104" s="265">
        <v>42</v>
      </c>
      <c r="F104" s="193">
        <v>12.532141030779654</v>
      </c>
      <c r="G104" s="261">
        <v>22680</v>
      </c>
      <c r="H104" s="261">
        <v>22681</v>
      </c>
      <c r="I104" s="266"/>
      <c r="J104" s="262"/>
      <c r="K104" s="264">
        <v>0.71140143579373105</v>
      </c>
      <c r="L104" s="263">
        <v>0</v>
      </c>
      <c r="M104" s="264">
        <v>0.71140143579373105</v>
      </c>
      <c r="N104" s="147"/>
      <c r="O104" s="148"/>
      <c r="P104" s="18"/>
      <c r="Q104" s="147"/>
      <c r="R104" s="104"/>
    </row>
    <row r="105" spans="1:18" x14ac:dyDescent="0.25">
      <c r="A105" s="258">
        <v>88</v>
      </c>
      <c r="B105" s="269">
        <v>15708190</v>
      </c>
      <c r="C105" s="260"/>
      <c r="D105" s="260"/>
      <c r="E105" s="265">
        <v>41.1</v>
      </c>
      <c r="F105" s="193">
        <v>12.26359515154866</v>
      </c>
      <c r="G105" s="261">
        <v>12560</v>
      </c>
      <c r="H105" s="261">
        <v>12560</v>
      </c>
      <c r="I105" s="266"/>
      <c r="J105" s="262"/>
      <c r="K105" s="264">
        <v>0.69615711931243673</v>
      </c>
      <c r="L105" s="263">
        <v>0</v>
      </c>
      <c r="M105" s="264">
        <v>0.69615711931243673</v>
      </c>
      <c r="N105" s="147"/>
      <c r="O105" s="148"/>
      <c r="P105" s="18"/>
      <c r="Q105" s="147"/>
      <c r="R105" s="104"/>
    </row>
    <row r="106" spans="1:18" ht="18.75" x14ac:dyDescent="0.3">
      <c r="A106" s="258">
        <v>89</v>
      </c>
      <c r="B106" s="270">
        <v>15708095</v>
      </c>
      <c r="C106" s="260">
        <v>43714</v>
      </c>
      <c r="D106" s="260">
        <v>45174</v>
      </c>
      <c r="E106" s="265">
        <v>45.5</v>
      </c>
      <c r="F106" s="193">
        <v>13.576486116677957</v>
      </c>
      <c r="G106" s="261">
        <v>37648</v>
      </c>
      <c r="H106" s="261">
        <v>38380</v>
      </c>
      <c r="I106" s="266">
        <v>732</v>
      </c>
      <c r="J106" s="262">
        <v>0.62951999999999997</v>
      </c>
      <c r="K106" s="263"/>
      <c r="L106" s="263">
        <v>0</v>
      </c>
      <c r="M106" s="264">
        <v>0.62951999999999997</v>
      </c>
      <c r="N106" s="147"/>
      <c r="O106" s="148"/>
      <c r="P106" s="18"/>
      <c r="Q106" s="160"/>
      <c r="R106" s="104"/>
    </row>
    <row r="107" spans="1:18" x14ac:dyDescent="0.25">
      <c r="A107" s="258">
        <v>90</v>
      </c>
      <c r="B107" s="270">
        <v>15708008</v>
      </c>
      <c r="C107" s="260">
        <v>43699</v>
      </c>
      <c r="D107" s="260">
        <v>45159</v>
      </c>
      <c r="E107" s="265">
        <v>61</v>
      </c>
      <c r="F107" s="193">
        <v>18.20144292565616</v>
      </c>
      <c r="G107" s="261">
        <v>45295</v>
      </c>
      <c r="H107" s="261">
        <v>46298</v>
      </c>
      <c r="I107" s="266">
        <v>1003</v>
      </c>
      <c r="J107" s="262">
        <v>0.86258000000000001</v>
      </c>
      <c r="K107" s="263"/>
      <c r="L107" s="263">
        <v>0</v>
      </c>
      <c r="M107" s="264">
        <v>0.86258000000000001</v>
      </c>
      <c r="N107" s="147"/>
      <c r="O107" s="148"/>
      <c r="P107" s="18"/>
      <c r="Q107" s="161"/>
      <c r="R107" s="104"/>
    </row>
    <row r="108" spans="1:18" x14ac:dyDescent="0.25">
      <c r="A108" s="258">
        <v>91</v>
      </c>
      <c r="B108" s="270">
        <v>15708063</v>
      </c>
      <c r="C108" s="260">
        <v>43685</v>
      </c>
      <c r="D108" s="260">
        <v>45145</v>
      </c>
      <c r="E108" s="265">
        <v>71.8</v>
      </c>
      <c r="F108" s="193">
        <v>21.42399347642807</v>
      </c>
      <c r="G108" s="261">
        <v>32245</v>
      </c>
      <c r="H108" s="261">
        <v>32442</v>
      </c>
      <c r="I108" s="266">
        <v>197</v>
      </c>
      <c r="J108" s="262">
        <v>0.16941999999999999</v>
      </c>
      <c r="K108" s="263"/>
      <c r="L108" s="263">
        <v>0</v>
      </c>
      <c r="M108" s="264">
        <v>0.16941999999999999</v>
      </c>
      <c r="N108" s="147"/>
      <c r="O108" s="148"/>
      <c r="P108" s="18"/>
      <c r="Q108" s="147"/>
      <c r="R108" s="104"/>
    </row>
    <row r="109" spans="1:18" x14ac:dyDescent="0.25">
      <c r="A109" s="258">
        <v>92</v>
      </c>
      <c r="B109" s="270">
        <v>15708016</v>
      </c>
      <c r="C109" s="260"/>
      <c r="D109" s="260"/>
      <c r="E109" s="265">
        <v>45.4</v>
      </c>
      <c r="F109" s="193">
        <v>13.546647685652291</v>
      </c>
      <c r="G109" s="261">
        <v>25372</v>
      </c>
      <c r="H109" s="261">
        <v>25372</v>
      </c>
      <c r="I109" s="266"/>
      <c r="J109" s="262"/>
      <c r="K109" s="264">
        <v>0.76899107583417581</v>
      </c>
      <c r="L109" s="263">
        <v>0</v>
      </c>
      <c r="M109" s="264">
        <v>0.76899107583417581</v>
      </c>
      <c r="N109" s="147"/>
      <c r="O109" s="148"/>
      <c r="P109" s="18"/>
      <c r="Q109" s="147"/>
      <c r="R109" s="104"/>
    </row>
    <row r="110" spans="1:18" x14ac:dyDescent="0.25">
      <c r="A110" s="258">
        <v>93</v>
      </c>
      <c r="B110" s="270">
        <v>18008991</v>
      </c>
      <c r="C110" s="260">
        <v>43530</v>
      </c>
      <c r="D110" s="260">
        <v>45721</v>
      </c>
      <c r="E110" s="265">
        <v>70.599999999999994</v>
      </c>
      <c r="F110" s="193">
        <v>21.065932304120082</v>
      </c>
      <c r="G110" s="261">
        <v>1.84</v>
      </c>
      <c r="H110" s="261">
        <v>1.859</v>
      </c>
      <c r="I110" s="262">
        <v>1.8999999999999906E-2</v>
      </c>
      <c r="J110" s="262">
        <v>1.8999999999999906E-2</v>
      </c>
      <c r="K110" s="263"/>
      <c r="L110" s="263">
        <v>0</v>
      </c>
      <c r="M110" s="264">
        <v>1.8999999999999906E-2</v>
      </c>
      <c r="N110" s="147"/>
      <c r="O110" s="148"/>
      <c r="P110" s="18"/>
      <c r="Q110" s="147"/>
      <c r="R110" s="104"/>
    </row>
    <row r="111" spans="1:18" x14ac:dyDescent="0.25">
      <c r="A111" s="258">
        <v>94</v>
      </c>
      <c r="B111" s="270">
        <v>15705706</v>
      </c>
      <c r="C111" s="260"/>
      <c r="D111" s="260"/>
      <c r="E111" s="265">
        <v>47.4</v>
      </c>
      <c r="F111" s="193">
        <v>14.143416306165609</v>
      </c>
      <c r="G111" s="261">
        <v>27.079000000000001</v>
      </c>
      <c r="H111" s="261">
        <v>27.858000000000001</v>
      </c>
      <c r="I111" s="266"/>
      <c r="J111" s="262"/>
      <c r="K111" s="264">
        <v>0.80286733468149629</v>
      </c>
      <c r="L111" s="263">
        <v>0</v>
      </c>
      <c r="M111" s="264">
        <v>0.80286733468149629</v>
      </c>
      <c r="N111" s="147"/>
      <c r="O111" s="148"/>
      <c r="P111" s="18"/>
      <c r="Q111" s="147"/>
      <c r="R111" s="104"/>
    </row>
    <row r="112" spans="1:18" x14ac:dyDescent="0.25">
      <c r="A112" s="258">
        <v>95</v>
      </c>
      <c r="B112" s="270">
        <v>15708352</v>
      </c>
      <c r="C112" s="260">
        <v>43727</v>
      </c>
      <c r="D112" s="260">
        <v>45187</v>
      </c>
      <c r="E112" s="265">
        <v>42</v>
      </c>
      <c r="F112" s="193">
        <v>12.532141030779654</v>
      </c>
      <c r="G112" s="261">
        <v>2827</v>
      </c>
      <c r="H112" s="261">
        <v>3305</v>
      </c>
      <c r="I112" s="266">
        <v>478</v>
      </c>
      <c r="J112" s="262">
        <v>0.41108</v>
      </c>
      <c r="K112" s="263"/>
      <c r="L112" s="263">
        <v>0</v>
      </c>
      <c r="M112" s="264">
        <v>0.41108</v>
      </c>
      <c r="N112" s="147"/>
      <c r="O112" s="148"/>
      <c r="P112" s="18"/>
      <c r="Q112" s="147"/>
      <c r="R112" s="104"/>
    </row>
    <row r="113" spans="1:18" x14ac:dyDescent="0.25">
      <c r="A113" s="258">
        <v>96</v>
      </c>
      <c r="B113" s="270">
        <v>15708616</v>
      </c>
      <c r="C113" s="260">
        <v>43697</v>
      </c>
      <c r="D113" s="260">
        <v>45157</v>
      </c>
      <c r="E113" s="265">
        <v>41.6</v>
      </c>
      <c r="F113" s="193">
        <v>12.412787306676989</v>
      </c>
      <c r="G113" s="261">
        <v>37564</v>
      </c>
      <c r="H113" s="261">
        <v>38341</v>
      </c>
      <c r="I113" s="266">
        <v>777</v>
      </c>
      <c r="J113" s="262">
        <v>0.66822000000000004</v>
      </c>
      <c r="K113" s="263"/>
      <c r="L113" s="263">
        <v>0</v>
      </c>
      <c r="M113" s="264">
        <v>0.66822000000000004</v>
      </c>
      <c r="N113" s="147"/>
      <c r="O113" s="148"/>
      <c r="P113" s="18"/>
      <c r="Q113" s="147"/>
      <c r="R113" s="104"/>
    </row>
    <row r="114" spans="1:18" x14ac:dyDescent="0.25">
      <c r="A114" s="258">
        <v>97</v>
      </c>
      <c r="B114" s="269">
        <v>15705517</v>
      </c>
      <c r="C114" s="260">
        <v>43691</v>
      </c>
      <c r="D114" s="260">
        <v>45151</v>
      </c>
      <c r="E114" s="265">
        <v>45.3</v>
      </c>
      <c r="F114" s="193">
        <v>13.516809254626626</v>
      </c>
      <c r="G114" s="261">
        <v>17491</v>
      </c>
      <c r="H114" s="261">
        <v>17555</v>
      </c>
      <c r="I114" s="266">
        <v>64</v>
      </c>
      <c r="J114" s="262">
        <v>5.5039999999999999E-2</v>
      </c>
      <c r="K114" s="263"/>
      <c r="L114" s="263">
        <v>0</v>
      </c>
      <c r="M114" s="264">
        <v>5.5039999999999999E-2</v>
      </c>
      <c r="N114" s="147"/>
      <c r="O114" s="148"/>
      <c r="P114" s="18"/>
      <c r="Q114" s="147"/>
      <c r="R114" s="104"/>
    </row>
    <row r="115" spans="1:18" x14ac:dyDescent="0.25">
      <c r="A115" s="258">
        <v>98</v>
      </c>
      <c r="B115" s="269">
        <v>15708462</v>
      </c>
      <c r="C115" s="260">
        <v>43707</v>
      </c>
      <c r="D115" s="260">
        <v>45168</v>
      </c>
      <c r="E115" s="265">
        <v>60.1</v>
      </c>
      <c r="F115" s="193">
        <v>17.932897046425172</v>
      </c>
      <c r="G115" s="261">
        <v>17058</v>
      </c>
      <c r="H115" s="261">
        <v>17064</v>
      </c>
      <c r="I115" s="266">
        <v>6</v>
      </c>
      <c r="J115" s="262">
        <v>5.1599999999999997E-3</v>
      </c>
      <c r="K115" s="263"/>
      <c r="L115" s="263">
        <v>0</v>
      </c>
      <c r="M115" s="264">
        <v>5.1599999999999997E-3</v>
      </c>
      <c r="N115" s="147"/>
      <c r="O115" s="148"/>
      <c r="P115" s="18"/>
      <c r="Q115" s="147"/>
      <c r="R115" s="104"/>
    </row>
    <row r="116" spans="1:18" x14ac:dyDescent="0.25">
      <c r="A116" s="258">
        <v>99</v>
      </c>
      <c r="B116" s="269">
        <v>15705826</v>
      </c>
      <c r="C116" s="260">
        <v>43685</v>
      </c>
      <c r="D116" s="260">
        <v>45145</v>
      </c>
      <c r="E116" s="265">
        <v>71.2</v>
      </c>
      <c r="F116" s="193">
        <v>21.244962890274081</v>
      </c>
      <c r="G116" s="261">
        <v>14200</v>
      </c>
      <c r="H116" s="261">
        <v>14280</v>
      </c>
      <c r="I116" s="266">
        <v>80</v>
      </c>
      <c r="J116" s="262">
        <v>6.88E-2</v>
      </c>
      <c r="K116" s="263"/>
      <c r="L116" s="263">
        <v>0</v>
      </c>
      <c r="M116" s="264">
        <v>6.88E-2</v>
      </c>
      <c r="N116" s="147"/>
      <c r="O116" s="148"/>
      <c r="P116" s="18"/>
      <c r="Q116" s="147"/>
      <c r="R116" s="104"/>
    </row>
    <row r="117" spans="1:18" x14ac:dyDescent="0.25">
      <c r="A117" s="258">
        <v>100</v>
      </c>
      <c r="B117" s="269">
        <v>15708503</v>
      </c>
      <c r="C117" s="260">
        <v>43707</v>
      </c>
      <c r="D117" s="260">
        <v>45167</v>
      </c>
      <c r="E117" s="265">
        <v>45.7</v>
      </c>
      <c r="F117" s="193">
        <v>13.63616297872929</v>
      </c>
      <c r="G117" s="261">
        <v>4098</v>
      </c>
      <c r="H117" s="261">
        <v>4150</v>
      </c>
      <c r="I117" s="266">
        <v>52</v>
      </c>
      <c r="J117" s="262">
        <v>4.4719999999999996E-2</v>
      </c>
      <c r="K117" s="263"/>
      <c r="L117" s="263">
        <v>0</v>
      </c>
      <c r="M117" s="264">
        <v>4.4719999999999996E-2</v>
      </c>
      <c r="N117" s="147"/>
      <c r="O117" s="148"/>
      <c r="P117" s="18"/>
      <c r="Q117" s="147"/>
      <c r="R117" s="104"/>
    </row>
    <row r="118" spans="1:18" x14ac:dyDescent="0.25">
      <c r="A118" s="258">
        <v>101</v>
      </c>
      <c r="B118" s="269">
        <v>15708066</v>
      </c>
      <c r="C118" s="260">
        <v>43685</v>
      </c>
      <c r="D118" s="260">
        <v>45145</v>
      </c>
      <c r="E118" s="265">
        <v>70.5</v>
      </c>
      <c r="F118" s="193">
        <v>21.036093873094419</v>
      </c>
      <c r="G118" s="261">
        <v>38968</v>
      </c>
      <c r="H118" s="261">
        <v>40028</v>
      </c>
      <c r="I118" s="266">
        <v>1060</v>
      </c>
      <c r="J118" s="262">
        <v>0.91159999999999997</v>
      </c>
      <c r="K118" s="263"/>
      <c r="L118" s="263">
        <v>0</v>
      </c>
      <c r="M118" s="264">
        <v>0.91159999999999997</v>
      </c>
      <c r="N118" s="147"/>
      <c r="O118" s="148"/>
      <c r="P118" s="18"/>
      <c r="Q118" s="147"/>
      <c r="R118" s="104"/>
    </row>
    <row r="119" spans="1:18" x14ac:dyDescent="0.25">
      <c r="A119" s="258">
        <v>102</v>
      </c>
      <c r="B119" s="270">
        <v>15708622</v>
      </c>
      <c r="C119" s="260"/>
      <c r="D119" s="260"/>
      <c r="E119" s="265">
        <v>47.6</v>
      </c>
      <c r="F119" s="193">
        <v>14.203093168216942</v>
      </c>
      <c r="G119" s="261">
        <v>20489</v>
      </c>
      <c r="H119" s="261">
        <v>20944</v>
      </c>
      <c r="I119" s="266"/>
      <c r="J119" s="262"/>
      <c r="K119" s="264">
        <v>0.80625496056622836</v>
      </c>
      <c r="L119" s="263">
        <v>0</v>
      </c>
      <c r="M119" s="264">
        <v>0.80625496056622836</v>
      </c>
      <c r="N119" s="147"/>
      <c r="O119" s="148"/>
      <c r="P119" s="18"/>
      <c r="Q119" s="147"/>
      <c r="R119" s="104"/>
    </row>
    <row r="120" spans="1:18" x14ac:dyDescent="0.25">
      <c r="A120" s="258">
        <v>103</v>
      </c>
      <c r="B120" s="270">
        <v>16721764</v>
      </c>
      <c r="C120" s="260">
        <v>43697</v>
      </c>
      <c r="D120" s="260">
        <v>45157</v>
      </c>
      <c r="E120" s="265">
        <v>41.8</v>
      </c>
      <c r="F120" s="193">
        <v>12.472464168728321</v>
      </c>
      <c r="G120" s="261">
        <v>6749</v>
      </c>
      <c r="H120" s="261">
        <v>6752</v>
      </c>
      <c r="I120" s="266">
        <v>3</v>
      </c>
      <c r="J120" s="262">
        <v>2.5799999999999998E-3</v>
      </c>
      <c r="K120" s="263"/>
      <c r="L120" s="263">
        <v>0</v>
      </c>
      <c r="M120" s="264">
        <v>2.5799999999999998E-3</v>
      </c>
      <c r="N120" s="147"/>
      <c r="O120" s="148"/>
      <c r="P120" s="18"/>
      <c r="Q120" s="147"/>
      <c r="R120" s="104"/>
    </row>
    <row r="121" spans="1:18" x14ac:dyDescent="0.25">
      <c r="A121" s="258">
        <v>104</v>
      </c>
      <c r="B121" s="288" t="s">
        <v>56</v>
      </c>
      <c r="C121" s="260"/>
      <c r="D121" s="260"/>
      <c r="E121" s="265">
        <v>41.4</v>
      </c>
      <c r="F121" s="193">
        <v>12.353110444625658</v>
      </c>
      <c r="G121" s="261">
        <v>8.7769999999999992</v>
      </c>
      <c r="H121" s="261">
        <v>9.1959999999999997</v>
      </c>
      <c r="I121" s="262">
        <v>0.41900000000000048</v>
      </c>
      <c r="J121" s="262">
        <v>0.41900000000000048</v>
      </c>
      <c r="K121" s="263"/>
      <c r="L121" s="263">
        <v>0</v>
      </c>
      <c r="M121" s="264">
        <v>0.41900000000000048</v>
      </c>
      <c r="N121" s="147"/>
      <c r="O121" s="148"/>
      <c r="P121" s="18"/>
      <c r="Q121" s="147"/>
      <c r="R121" s="104"/>
    </row>
    <row r="122" spans="1:18" x14ac:dyDescent="0.25">
      <c r="A122" s="258">
        <v>105</v>
      </c>
      <c r="B122" s="270">
        <v>15708121</v>
      </c>
      <c r="C122" s="260">
        <v>43733</v>
      </c>
      <c r="D122" s="260">
        <v>45193</v>
      </c>
      <c r="E122" s="265">
        <v>45.4</v>
      </c>
      <c r="F122" s="193">
        <v>13.546647685652291</v>
      </c>
      <c r="G122" s="261">
        <v>27713</v>
      </c>
      <c r="H122" s="261">
        <v>28507</v>
      </c>
      <c r="I122" s="266">
        <v>794</v>
      </c>
      <c r="J122" s="262">
        <v>0.68284</v>
      </c>
      <c r="K122" s="263"/>
      <c r="L122" s="263">
        <v>0</v>
      </c>
      <c r="M122" s="264">
        <v>0.68284</v>
      </c>
      <c r="N122" s="147"/>
      <c r="O122" s="148"/>
      <c r="P122" s="18"/>
      <c r="Q122" s="147"/>
      <c r="R122" s="104"/>
    </row>
    <row r="123" spans="1:18" x14ac:dyDescent="0.25">
      <c r="A123" s="258">
        <v>106</v>
      </c>
      <c r="B123" s="270">
        <v>15708043</v>
      </c>
      <c r="C123" s="260">
        <v>43697</v>
      </c>
      <c r="D123" s="260">
        <v>45157</v>
      </c>
      <c r="E123" s="265">
        <v>60.2</v>
      </c>
      <c r="F123" s="193">
        <v>17.962735477450838</v>
      </c>
      <c r="G123" s="261">
        <v>46449</v>
      </c>
      <c r="H123" s="261">
        <v>47284</v>
      </c>
      <c r="I123" s="266">
        <v>835</v>
      </c>
      <c r="J123" s="262">
        <v>0.71809999999999996</v>
      </c>
      <c r="K123" s="263"/>
      <c r="L123" s="263">
        <v>0</v>
      </c>
      <c r="M123" s="264">
        <v>0.71809999999999996</v>
      </c>
      <c r="N123" s="147"/>
      <c r="O123" s="148"/>
      <c r="P123" s="18"/>
      <c r="Q123" s="147"/>
      <c r="R123" s="104"/>
    </row>
    <row r="124" spans="1:18" x14ac:dyDescent="0.25">
      <c r="A124" s="258">
        <v>107</v>
      </c>
      <c r="B124" s="270">
        <v>15708227</v>
      </c>
      <c r="C124" s="260">
        <v>43684</v>
      </c>
      <c r="D124" s="260">
        <v>45144</v>
      </c>
      <c r="E124" s="265">
        <v>71.3</v>
      </c>
      <c r="F124" s="193">
        <v>21.274801321299744</v>
      </c>
      <c r="G124" s="261">
        <v>27550</v>
      </c>
      <c r="H124" s="261">
        <v>28118</v>
      </c>
      <c r="I124" s="266">
        <v>568</v>
      </c>
      <c r="J124" s="262">
        <v>0.48847999999999997</v>
      </c>
      <c r="K124" s="263"/>
      <c r="L124" s="263">
        <v>0</v>
      </c>
      <c r="M124" s="264">
        <v>0.48847999999999997</v>
      </c>
      <c r="N124" s="147"/>
      <c r="O124" s="148"/>
      <c r="P124" s="18"/>
      <c r="Q124" s="147"/>
      <c r="R124" s="104"/>
    </row>
    <row r="125" spans="1:18" x14ac:dyDescent="0.25">
      <c r="A125" s="258">
        <v>108</v>
      </c>
      <c r="B125" s="270">
        <v>15708438</v>
      </c>
      <c r="C125" s="260">
        <v>43707</v>
      </c>
      <c r="D125" s="260">
        <v>45167</v>
      </c>
      <c r="E125" s="265">
        <v>46</v>
      </c>
      <c r="F125" s="193">
        <v>13.725678271806288</v>
      </c>
      <c r="G125" s="261">
        <v>31028</v>
      </c>
      <c r="H125" s="261">
        <v>31684</v>
      </c>
      <c r="I125" s="266">
        <v>656</v>
      </c>
      <c r="J125" s="262">
        <v>0.56415999999999999</v>
      </c>
      <c r="K125" s="263"/>
      <c r="L125" s="263">
        <v>0</v>
      </c>
      <c r="M125" s="264">
        <v>0.56415999999999999</v>
      </c>
      <c r="N125" s="147"/>
      <c r="O125" s="148"/>
      <c r="P125" s="18"/>
      <c r="Q125" s="147"/>
      <c r="R125" s="104"/>
    </row>
    <row r="126" spans="1:18" x14ac:dyDescent="0.25">
      <c r="A126" s="258">
        <v>109</v>
      </c>
      <c r="B126" s="270">
        <v>18004224</v>
      </c>
      <c r="C126" s="260">
        <v>43689</v>
      </c>
      <c r="D126" s="260">
        <v>45880</v>
      </c>
      <c r="E126" s="265">
        <v>70.400000000000006</v>
      </c>
      <c r="F126" s="193">
        <v>21.006255442068756</v>
      </c>
      <c r="G126" s="261">
        <v>5.87</v>
      </c>
      <c r="H126" s="261">
        <v>5.98</v>
      </c>
      <c r="I126" s="262">
        <v>0.11000000000000032</v>
      </c>
      <c r="J126" s="262">
        <v>0.11000000000000032</v>
      </c>
      <c r="K126" s="263"/>
      <c r="L126" s="263">
        <v>0</v>
      </c>
      <c r="M126" s="264">
        <v>0.11000000000000032</v>
      </c>
      <c r="N126" s="147"/>
      <c r="O126" s="148"/>
      <c r="P126" s="18"/>
      <c r="Q126" s="147"/>
      <c r="R126" s="104"/>
    </row>
    <row r="127" spans="1:18" x14ac:dyDescent="0.25">
      <c r="A127" s="258">
        <v>110</v>
      </c>
      <c r="B127" s="270">
        <v>15708248</v>
      </c>
      <c r="C127" s="260">
        <v>43719</v>
      </c>
      <c r="D127" s="260">
        <v>45179</v>
      </c>
      <c r="E127" s="265">
        <v>47.7</v>
      </c>
      <c r="F127" s="193">
        <v>14.232931599242608</v>
      </c>
      <c r="G127" s="261">
        <v>15182</v>
      </c>
      <c r="H127" s="261">
        <v>15183</v>
      </c>
      <c r="I127" s="266">
        <v>1</v>
      </c>
      <c r="J127" s="262">
        <v>8.5999999999999998E-4</v>
      </c>
      <c r="K127" s="263"/>
      <c r="L127" s="263">
        <v>0</v>
      </c>
      <c r="M127" s="264">
        <v>8.5999999999999998E-4</v>
      </c>
      <c r="N127" s="147"/>
      <c r="O127" s="148"/>
      <c r="P127" s="18"/>
      <c r="Q127" s="147"/>
      <c r="R127" s="104"/>
    </row>
    <row r="128" spans="1:18" x14ac:dyDescent="0.25">
      <c r="A128" s="258">
        <v>111</v>
      </c>
      <c r="B128" s="270">
        <v>15708011</v>
      </c>
      <c r="C128" s="260"/>
      <c r="D128" s="260"/>
      <c r="E128" s="265">
        <v>41.6</v>
      </c>
      <c r="F128" s="193">
        <v>12.412787306676989</v>
      </c>
      <c r="G128" s="261">
        <v>20528</v>
      </c>
      <c r="H128" s="261">
        <v>20824</v>
      </c>
      <c r="I128" s="266"/>
      <c r="J128" s="262"/>
      <c r="K128" s="264">
        <v>0.70462618402426691</v>
      </c>
      <c r="L128" s="263">
        <v>0</v>
      </c>
      <c r="M128" s="264">
        <v>0.70462618402426691</v>
      </c>
      <c r="N128" s="147"/>
      <c r="O128" s="148"/>
      <c r="P128" s="18"/>
      <c r="Q128" s="147"/>
      <c r="R128" s="104"/>
    </row>
    <row r="129" spans="1:18" x14ac:dyDescent="0.25">
      <c r="A129" s="258">
        <v>112</v>
      </c>
      <c r="B129" s="270">
        <v>15708208</v>
      </c>
      <c r="C129" s="260">
        <v>43691</v>
      </c>
      <c r="D129" s="260">
        <v>45151</v>
      </c>
      <c r="E129" s="265">
        <v>41.7</v>
      </c>
      <c r="F129" s="193">
        <v>12.442625737702656</v>
      </c>
      <c r="G129" s="261">
        <v>23228</v>
      </c>
      <c r="H129" s="261">
        <v>23261</v>
      </c>
      <c r="I129" s="266">
        <v>33</v>
      </c>
      <c r="J129" s="262">
        <v>2.8379999999999999E-2</v>
      </c>
      <c r="K129" s="263"/>
      <c r="L129" s="263">
        <v>0</v>
      </c>
      <c r="M129" s="264">
        <v>2.8379999999999999E-2</v>
      </c>
      <c r="N129" s="147"/>
      <c r="O129" s="148"/>
      <c r="P129" s="18"/>
      <c r="Q129" s="147"/>
      <c r="R129" s="104"/>
    </row>
    <row r="130" spans="1:18" x14ac:dyDescent="0.25">
      <c r="A130" s="258">
        <v>113</v>
      </c>
      <c r="B130" s="270">
        <v>473515</v>
      </c>
      <c r="C130" s="260">
        <v>43729</v>
      </c>
      <c r="D130" s="260">
        <v>45920</v>
      </c>
      <c r="E130" s="265">
        <v>45.7</v>
      </c>
      <c r="F130" s="193">
        <v>13.63616297872929</v>
      </c>
      <c r="G130" s="261">
        <v>7.0780000000000003</v>
      </c>
      <c r="H130" s="261">
        <v>7.1040000000000001</v>
      </c>
      <c r="I130" s="262">
        <v>2.5999999999999801E-2</v>
      </c>
      <c r="J130" s="262">
        <v>2.5999999999999801E-2</v>
      </c>
      <c r="K130" s="263"/>
      <c r="L130" s="263">
        <v>0</v>
      </c>
      <c r="M130" s="264">
        <v>2.5999999999999801E-2</v>
      </c>
      <c r="N130" s="147"/>
      <c r="O130" s="148"/>
      <c r="P130" s="18"/>
      <c r="Q130" s="147"/>
      <c r="R130" s="104"/>
    </row>
    <row r="131" spans="1:18" x14ac:dyDescent="0.25">
      <c r="A131" s="258">
        <v>114</v>
      </c>
      <c r="B131" s="270">
        <v>15705591</v>
      </c>
      <c r="C131" s="260">
        <v>43731</v>
      </c>
      <c r="D131" s="260">
        <v>45191</v>
      </c>
      <c r="E131" s="265">
        <v>59.9</v>
      </c>
      <c r="F131" s="193">
        <v>17.873220184373839</v>
      </c>
      <c r="G131" s="261">
        <v>43961</v>
      </c>
      <c r="H131" s="261">
        <v>43961</v>
      </c>
      <c r="I131" s="266">
        <v>0</v>
      </c>
      <c r="J131" s="262">
        <v>0</v>
      </c>
      <c r="K131" s="263"/>
      <c r="L131" s="263">
        <v>0</v>
      </c>
      <c r="M131" s="264">
        <v>0</v>
      </c>
      <c r="N131" s="147"/>
      <c r="O131" s="148"/>
      <c r="P131" s="18"/>
      <c r="Q131" s="147"/>
      <c r="R131" s="104"/>
    </row>
    <row r="132" spans="1:18" x14ac:dyDescent="0.25">
      <c r="A132" s="258">
        <v>115</v>
      </c>
      <c r="B132" s="270">
        <v>675615</v>
      </c>
      <c r="C132" s="260">
        <v>43565</v>
      </c>
      <c r="D132" s="260">
        <v>45025</v>
      </c>
      <c r="E132" s="265">
        <v>70.5</v>
      </c>
      <c r="F132" s="193">
        <v>21.036093873094419</v>
      </c>
      <c r="G132" s="261">
        <v>9.1489999999999991</v>
      </c>
      <c r="H132" s="261">
        <v>9.5730000000000004</v>
      </c>
      <c r="I132" s="262">
        <v>0.42400000000000126</v>
      </c>
      <c r="J132" s="262">
        <v>0.42400000000000126</v>
      </c>
      <c r="K132" s="263"/>
      <c r="L132" s="263">
        <v>0</v>
      </c>
      <c r="M132" s="264">
        <v>0.42400000000000126</v>
      </c>
      <c r="N132" s="147"/>
      <c r="O132" s="148"/>
      <c r="P132" s="18"/>
      <c r="Q132" s="147"/>
      <c r="R132" s="104"/>
    </row>
    <row r="133" spans="1:18" x14ac:dyDescent="0.25">
      <c r="A133" s="258">
        <v>116</v>
      </c>
      <c r="B133" s="270">
        <v>15708601</v>
      </c>
      <c r="C133" s="260"/>
      <c r="D133" s="260"/>
      <c r="E133" s="265">
        <v>45.6</v>
      </c>
      <c r="F133" s="193">
        <v>13.606324547703624</v>
      </c>
      <c r="G133" s="261">
        <v>40157</v>
      </c>
      <c r="H133" s="261">
        <v>40960</v>
      </c>
      <c r="I133" s="266"/>
      <c r="J133" s="262"/>
      <c r="K133" s="264">
        <v>0.77237870171890788</v>
      </c>
      <c r="L133" s="263">
        <v>0</v>
      </c>
      <c r="M133" s="264">
        <v>0.77237870171890788</v>
      </c>
      <c r="N133" s="147"/>
      <c r="O133" s="148"/>
      <c r="P133" s="18"/>
      <c r="Q133" s="147"/>
      <c r="R133" s="104"/>
    </row>
    <row r="134" spans="1:18" x14ac:dyDescent="0.25">
      <c r="A134" s="258">
        <v>117</v>
      </c>
      <c r="B134" s="270">
        <v>2991515</v>
      </c>
      <c r="C134" s="260">
        <v>43418</v>
      </c>
      <c r="D134" s="260">
        <v>44878</v>
      </c>
      <c r="E134" s="265">
        <v>70.599999999999994</v>
      </c>
      <c r="F134" s="193">
        <v>21.065932304120082</v>
      </c>
      <c r="G134" s="261">
        <v>9.8819999999999997</v>
      </c>
      <c r="H134" s="261">
        <v>10.446</v>
      </c>
      <c r="I134" s="262">
        <v>0.56400000000000006</v>
      </c>
      <c r="J134" s="262">
        <v>0.56400000000000006</v>
      </c>
      <c r="K134" s="263"/>
      <c r="L134" s="263">
        <v>0</v>
      </c>
      <c r="M134" s="264">
        <v>0.56400000000000006</v>
      </c>
      <c r="N134" s="147"/>
      <c r="O134" s="148"/>
      <c r="P134" s="18"/>
      <c r="Q134" s="147"/>
      <c r="R134" s="104"/>
    </row>
    <row r="135" spans="1:18" x14ac:dyDescent="0.25">
      <c r="A135" s="258">
        <v>118</v>
      </c>
      <c r="B135" s="270">
        <v>361115</v>
      </c>
      <c r="C135" s="260">
        <v>43592</v>
      </c>
      <c r="D135" s="260">
        <v>45052</v>
      </c>
      <c r="E135" s="265">
        <v>47</v>
      </c>
      <c r="F135" s="193">
        <v>14.024062582062944</v>
      </c>
      <c r="G135" s="261">
        <v>5.7389999999999999</v>
      </c>
      <c r="H135" s="261">
        <v>6.2670000000000003</v>
      </c>
      <c r="I135" s="262">
        <v>0.52800000000000047</v>
      </c>
      <c r="J135" s="262">
        <v>0.52800000000000047</v>
      </c>
      <c r="K135" s="263"/>
      <c r="L135" s="263">
        <v>0</v>
      </c>
      <c r="M135" s="264">
        <v>0.52800000000000047</v>
      </c>
      <c r="N135" s="147"/>
      <c r="O135" s="148"/>
      <c r="P135" s="18"/>
      <c r="Q135" s="163"/>
      <c r="R135" s="104"/>
    </row>
    <row r="136" spans="1:18" x14ac:dyDescent="0.25">
      <c r="A136" s="258">
        <v>119</v>
      </c>
      <c r="B136" s="270">
        <v>3455716</v>
      </c>
      <c r="C136" s="260"/>
      <c r="D136" s="260"/>
      <c r="E136" s="265">
        <v>41.3</v>
      </c>
      <c r="F136" s="193">
        <v>12.32327201359999</v>
      </c>
      <c r="G136" s="261">
        <v>7.1829999999999998</v>
      </c>
      <c r="H136" s="261">
        <v>7.3760000000000003</v>
      </c>
      <c r="I136" s="262">
        <v>0.1930000000000005</v>
      </c>
      <c r="J136" s="262">
        <v>0.1930000000000005</v>
      </c>
      <c r="K136" s="263"/>
      <c r="L136" s="263">
        <v>0</v>
      </c>
      <c r="M136" s="264">
        <v>0.1930000000000005</v>
      </c>
      <c r="N136" s="147"/>
      <c r="O136" s="148"/>
      <c r="P136" s="18"/>
      <c r="Q136" s="147"/>
      <c r="R136" s="104"/>
    </row>
    <row r="137" spans="1:18" x14ac:dyDescent="0.25">
      <c r="A137" s="258">
        <v>120</v>
      </c>
      <c r="B137" s="270">
        <v>15705820</v>
      </c>
      <c r="C137" s="260">
        <v>43710</v>
      </c>
      <c r="D137" s="260">
        <v>45170</v>
      </c>
      <c r="E137" s="265">
        <v>41.7</v>
      </c>
      <c r="F137" s="193">
        <v>12.442625737702656</v>
      </c>
      <c r="G137" s="261">
        <v>30369</v>
      </c>
      <c r="H137" s="261">
        <v>30942</v>
      </c>
      <c r="I137" s="266">
        <v>573</v>
      </c>
      <c r="J137" s="262">
        <v>0.49278</v>
      </c>
      <c r="K137" s="263"/>
      <c r="L137" s="263">
        <v>0</v>
      </c>
      <c r="M137" s="264">
        <v>0.49278</v>
      </c>
      <c r="N137" s="147"/>
      <c r="O137" s="148"/>
      <c r="P137" s="18"/>
      <c r="Q137" s="147"/>
      <c r="R137" s="104"/>
    </row>
    <row r="138" spans="1:18" x14ac:dyDescent="0.25">
      <c r="A138" s="258">
        <v>121</v>
      </c>
      <c r="B138" s="270">
        <v>15705777</v>
      </c>
      <c r="C138" s="260"/>
      <c r="D138" s="260"/>
      <c r="E138" s="265">
        <v>45.4</v>
      </c>
      <c r="F138" s="193">
        <v>13.546647685652291</v>
      </c>
      <c r="G138" s="261">
        <v>23813</v>
      </c>
      <c r="H138" s="261">
        <v>24531</v>
      </c>
      <c r="I138" s="266"/>
      <c r="J138" s="262"/>
      <c r="K138" s="264">
        <v>0.76899107583417581</v>
      </c>
      <c r="L138" s="263">
        <v>0</v>
      </c>
      <c r="M138" s="264">
        <v>0.76899107583417581</v>
      </c>
      <c r="N138" s="147"/>
      <c r="O138" s="148"/>
      <c r="P138" s="18"/>
      <c r="Q138" s="147"/>
      <c r="R138" s="104"/>
    </row>
    <row r="139" spans="1:18" x14ac:dyDescent="0.25">
      <c r="A139" s="258">
        <v>122</v>
      </c>
      <c r="B139" s="270">
        <v>15708339</v>
      </c>
      <c r="C139" s="260">
        <v>43711</v>
      </c>
      <c r="D139" s="260">
        <v>45171</v>
      </c>
      <c r="E139" s="265">
        <v>60.2</v>
      </c>
      <c r="F139" s="193">
        <v>17.962735477450838</v>
      </c>
      <c r="G139" s="261">
        <v>32689</v>
      </c>
      <c r="H139" s="261">
        <v>33457</v>
      </c>
      <c r="I139" s="266">
        <v>768</v>
      </c>
      <c r="J139" s="262">
        <v>0.66047999999999996</v>
      </c>
      <c r="K139" s="263"/>
      <c r="L139" s="263">
        <v>0</v>
      </c>
      <c r="M139" s="264">
        <v>0.66047999999999996</v>
      </c>
      <c r="N139" s="147"/>
      <c r="O139" s="148"/>
      <c r="P139" s="18"/>
      <c r="Q139" s="147"/>
      <c r="R139" s="104"/>
    </row>
    <row r="140" spans="1:18" x14ac:dyDescent="0.25">
      <c r="A140" s="258">
        <v>123</v>
      </c>
      <c r="B140" s="270">
        <v>15705781</v>
      </c>
      <c r="C140" s="260">
        <v>43747</v>
      </c>
      <c r="D140" s="260">
        <v>45206</v>
      </c>
      <c r="E140" s="265">
        <v>71</v>
      </c>
      <c r="F140" s="193">
        <v>21.185286028222745</v>
      </c>
      <c r="G140" s="261">
        <v>13542</v>
      </c>
      <c r="H140" s="261">
        <v>13542</v>
      </c>
      <c r="I140" s="266">
        <v>0</v>
      </c>
      <c r="J140" s="262">
        <v>0</v>
      </c>
      <c r="K140" s="263"/>
      <c r="L140" s="263">
        <v>0</v>
      </c>
      <c r="M140" s="264">
        <v>0</v>
      </c>
      <c r="N140" s="147"/>
      <c r="O140" s="148"/>
      <c r="P140" s="18"/>
      <c r="Q140" s="147"/>
      <c r="R140" s="104"/>
    </row>
    <row r="141" spans="1:18" x14ac:dyDescent="0.25">
      <c r="A141" s="258">
        <v>124</v>
      </c>
      <c r="B141" s="289">
        <v>15705805</v>
      </c>
      <c r="C141" s="260"/>
      <c r="D141" s="260"/>
      <c r="E141" s="265">
        <v>46</v>
      </c>
      <c r="F141" s="193">
        <v>13.725678271806288</v>
      </c>
      <c r="G141" s="261">
        <v>37649</v>
      </c>
      <c r="H141" s="261">
        <v>38445</v>
      </c>
      <c r="I141" s="266"/>
      <c r="J141" s="262"/>
      <c r="K141" s="264">
        <v>0.77915395348837191</v>
      </c>
      <c r="L141" s="263">
        <v>0</v>
      </c>
      <c r="M141" s="264">
        <v>0.77915395348837191</v>
      </c>
      <c r="N141" s="147"/>
      <c r="O141" s="148"/>
      <c r="P141" s="18"/>
      <c r="Q141" s="147"/>
      <c r="R141" s="104"/>
    </row>
    <row r="142" spans="1:18" x14ac:dyDescent="0.25">
      <c r="A142" s="258">
        <v>125</v>
      </c>
      <c r="B142" s="269">
        <v>15705540</v>
      </c>
      <c r="C142" s="260">
        <v>43689</v>
      </c>
      <c r="D142" s="260">
        <v>45150</v>
      </c>
      <c r="E142" s="265">
        <v>70.599999999999994</v>
      </c>
      <c r="F142" s="193">
        <v>21.065932304120082</v>
      </c>
      <c r="G142" s="261">
        <v>33665</v>
      </c>
      <c r="H142" s="261">
        <v>34370</v>
      </c>
      <c r="I142" s="266">
        <v>705</v>
      </c>
      <c r="J142" s="262">
        <v>0.60629999999999995</v>
      </c>
      <c r="K142" s="263"/>
      <c r="L142" s="263">
        <v>0</v>
      </c>
      <c r="M142" s="264">
        <v>0.60629999999999995</v>
      </c>
      <c r="N142" s="147"/>
      <c r="O142" s="148"/>
      <c r="P142" s="18"/>
      <c r="Q142" s="147"/>
      <c r="R142" s="104"/>
    </row>
    <row r="143" spans="1:18" x14ac:dyDescent="0.25">
      <c r="A143" s="258">
        <v>126</v>
      </c>
      <c r="B143" s="269">
        <v>15705560</v>
      </c>
      <c r="C143" s="260"/>
      <c r="D143" s="260"/>
      <c r="E143" s="265">
        <v>47.3</v>
      </c>
      <c r="F143" s="193">
        <v>14.113577875139942</v>
      </c>
      <c r="G143" s="261">
        <v>11010</v>
      </c>
      <c r="H143" s="261">
        <v>11010</v>
      </c>
      <c r="I143" s="266"/>
      <c r="J143" s="262"/>
      <c r="K143" s="264">
        <v>0.80117352173913026</v>
      </c>
      <c r="L143" s="263">
        <v>0</v>
      </c>
      <c r="M143" s="264">
        <v>0.80117352173913026</v>
      </c>
      <c r="N143" s="147"/>
      <c r="O143" s="148"/>
      <c r="P143" s="18"/>
      <c r="Q143" s="147"/>
      <c r="R143" s="104"/>
    </row>
    <row r="144" spans="1:18" x14ac:dyDescent="0.25">
      <c r="A144" s="258">
        <v>127</v>
      </c>
      <c r="B144" s="269">
        <v>15705687</v>
      </c>
      <c r="C144" s="260">
        <v>43733</v>
      </c>
      <c r="D144" s="260">
        <v>44981</v>
      </c>
      <c r="E144" s="265">
        <v>42.1</v>
      </c>
      <c r="F144" s="193">
        <v>12.561979461805318</v>
      </c>
      <c r="G144" s="261">
        <v>27177</v>
      </c>
      <c r="H144" s="261">
        <v>27266</v>
      </c>
      <c r="I144" s="266">
        <v>89</v>
      </c>
      <c r="J144" s="262">
        <v>7.6539999999999997E-2</v>
      </c>
      <c r="K144" s="263"/>
      <c r="L144" s="263">
        <v>0</v>
      </c>
      <c r="M144" s="264">
        <v>7.6539999999999997E-2</v>
      </c>
      <c r="N144" s="147"/>
      <c r="O144" s="148"/>
      <c r="P144" s="18"/>
      <c r="Q144" s="147"/>
      <c r="R144" s="104"/>
    </row>
    <row r="145" spans="1:18" x14ac:dyDescent="0.25">
      <c r="A145" s="258">
        <v>128</v>
      </c>
      <c r="B145" s="269">
        <v>18009332</v>
      </c>
      <c r="C145" s="260">
        <v>43698</v>
      </c>
      <c r="D145" s="260">
        <v>45889</v>
      </c>
      <c r="E145" s="265">
        <v>41.7</v>
      </c>
      <c r="F145" s="193">
        <v>12.442625737702656</v>
      </c>
      <c r="G145" s="261">
        <v>3.0449999999999999</v>
      </c>
      <c r="H145" s="261">
        <v>3.05</v>
      </c>
      <c r="I145" s="262">
        <v>4.9999999999998934E-3</v>
      </c>
      <c r="J145" s="262">
        <v>4.9999999999998934E-3</v>
      </c>
      <c r="K145" s="263"/>
      <c r="L145" s="263">
        <v>0</v>
      </c>
      <c r="M145" s="264">
        <v>4.9999999999998934E-3</v>
      </c>
      <c r="N145" s="147"/>
      <c r="O145" s="148"/>
      <c r="P145" s="18"/>
      <c r="Q145" s="113"/>
      <c r="R145" s="104"/>
    </row>
    <row r="146" spans="1:18" x14ac:dyDescent="0.25">
      <c r="A146" s="258">
        <v>129</v>
      </c>
      <c r="B146" s="269">
        <v>15705523</v>
      </c>
      <c r="C146" s="260">
        <v>43731</v>
      </c>
      <c r="D146" s="260">
        <v>45007</v>
      </c>
      <c r="E146" s="265">
        <v>45.4</v>
      </c>
      <c r="F146" s="193">
        <v>13.546647685652291</v>
      </c>
      <c r="G146" s="261">
        <v>31302</v>
      </c>
      <c r="H146" s="261">
        <v>31512</v>
      </c>
      <c r="I146" s="266">
        <v>210</v>
      </c>
      <c r="J146" s="262">
        <v>0.18059999999999998</v>
      </c>
      <c r="K146" s="263"/>
      <c r="L146" s="263">
        <v>0</v>
      </c>
      <c r="M146" s="264">
        <v>0.18059999999999998</v>
      </c>
      <c r="N146" s="147"/>
      <c r="O146" s="148"/>
      <c r="P146" s="18"/>
      <c r="Q146" s="147"/>
      <c r="R146" s="104"/>
    </row>
    <row r="147" spans="1:18" x14ac:dyDescent="0.25">
      <c r="A147" s="290">
        <v>130</v>
      </c>
      <c r="B147" s="269">
        <v>18008934</v>
      </c>
      <c r="C147" s="260">
        <v>43530</v>
      </c>
      <c r="D147" s="260">
        <v>45721</v>
      </c>
      <c r="E147" s="265">
        <v>59.9</v>
      </c>
      <c r="F147" s="193">
        <v>17.873220184373839</v>
      </c>
      <c r="G147" s="261">
        <v>10.098000000000001</v>
      </c>
      <c r="H147" s="261">
        <v>10.566000000000001</v>
      </c>
      <c r="I147" s="262">
        <v>0.46799999999999997</v>
      </c>
      <c r="J147" s="262">
        <v>0.46799999999999997</v>
      </c>
      <c r="K147" s="263"/>
      <c r="L147" s="263">
        <v>0</v>
      </c>
      <c r="M147" s="264">
        <v>0.46799999999999997</v>
      </c>
      <c r="N147" s="147"/>
      <c r="O147" s="148"/>
      <c r="P147" s="18"/>
      <c r="Q147" s="147"/>
      <c r="R147" s="104"/>
    </row>
    <row r="148" spans="1:18" x14ac:dyDescent="0.25">
      <c r="A148" s="258">
        <v>131</v>
      </c>
      <c r="B148" s="269">
        <v>15705803</v>
      </c>
      <c r="C148" s="260">
        <v>43698</v>
      </c>
      <c r="D148" s="260">
        <v>45158</v>
      </c>
      <c r="E148" s="265">
        <v>70.5</v>
      </c>
      <c r="F148" s="193">
        <v>21.036093873094419</v>
      </c>
      <c r="G148" s="261">
        <v>38286</v>
      </c>
      <c r="H148" s="261">
        <v>39016</v>
      </c>
      <c r="I148" s="266">
        <v>730</v>
      </c>
      <c r="J148" s="262">
        <v>0.62780000000000002</v>
      </c>
      <c r="K148" s="263"/>
      <c r="L148" s="263">
        <v>0</v>
      </c>
      <c r="M148" s="264">
        <v>0.62780000000000002</v>
      </c>
      <c r="N148" s="147"/>
      <c r="O148" s="148"/>
      <c r="P148" s="18"/>
      <c r="Q148" s="147"/>
      <c r="R148" s="104"/>
    </row>
    <row r="149" spans="1:18" x14ac:dyDescent="0.25">
      <c r="A149" s="258">
        <v>132</v>
      </c>
      <c r="B149" s="269">
        <v>15705824</v>
      </c>
      <c r="C149" s="260">
        <v>43731</v>
      </c>
      <c r="D149" s="260">
        <v>45191</v>
      </c>
      <c r="E149" s="265">
        <v>45.1</v>
      </c>
      <c r="F149" s="193">
        <v>13.457132392575296</v>
      </c>
      <c r="G149" s="261">
        <v>37420</v>
      </c>
      <c r="H149" s="261">
        <v>38181</v>
      </c>
      <c r="I149" s="266">
        <v>761</v>
      </c>
      <c r="J149" s="262">
        <v>0.65445999999999993</v>
      </c>
      <c r="K149" s="263"/>
      <c r="L149" s="263">
        <v>0</v>
      </c>
      <c r="M149" s="264">
        <v>0.65445999999999993</v>
      </c>
      <c r="N149" s="147"/>
      <c r="O149" s="148"/>
      <c r="P149" s="18"/>
      <c r="Q149" s="147"/>
      <c r="R149" s="104"/>
    </row>
    <row r="150" spans="1:18" x14ac:dyDescent="0.25">
      <c r="A150" s="267">
        <v>133</v>
      </c>
      <c r="B150" s="269">
        <v>15730639</v>
      </c>
      <c r="C150" s="260"/>
      <c r="D150" s="260"/>
      <c r="E150" s="268">
        <v>70.5</v>
      </c>
      <c r="F150" s="193">
        <v>21.036093873094419</v>
      </c>
      <c r="G150" s="261">
        <v>26212</v>
      </c>
      <c r="H150" s="261">
        <v>26676</v>
      </c>
      <c r="I150" s="266"/>
      <c r="J150" s="262"/>
      <c r="K150" s="264">
        <v>1.1941381243680482</v>
      </c>
      <c r="L150" s="263">
        <v>0</v>
      </c>
      <c r="M150" s="264">
        <v>1.1941381243680482</v>
      </c>
      <c r="N150" s="147"/>
      <c r="O150" s="148"/>
      <c r="P150" s="18"/>
      <c r="Q150" s="147"/>
      <c r="R150" s="104"/>
    </row>
    <row r="151" spans="1:18" x14ac:dyDescent="0.25">
      <c r="A151" s="258">
        <v>134</v>
      </c>
      <c r="B151" s="269">
        <v>15705786</v>
      </c>
      <c r="C151" s="260"/>
      <c r="D151" s="260"/>
      <c r="E151" s="265">
        <v>46.9</v>
      </c>
      <c r="F151" s="193">
        <v>13.99422415103728</v>
      </c>
      <c r="G151" s="261">
        <v>21261</v>
      </c>
      <c r="H151" s="261">
        <v>21263</v>
      </c>
      <c r="I151" s="266"/>
      <c r="J151" s="262"/>
      <c r="K151" s="264">
        <v>0.79439826996966612</v>
      </c>
      <c r="L151" s="263">
        <v>0</v>
      </c>
      <c r="M151" s="264">
        <v>0.79439826996966612</v>
      </c>
      <c r="N151" s="147"/>
      <c r="O151" s="148"/>
      <c r="P151" s="18"/>
      <c r="Q151" s="147"/>
      <c r="R151" s="104"/>
    </row>
    <row r="152" spans="1:18" x14ac:dyDescent="0.25">
      <c r="A152" s="258">
        <v>135</v>
      </c>
      <c r="B152" s="291" t="s">
        <v>52</v>
      </c>
      <c r="C152" s="260">
        <v>43689</v>
      </c>
      <c r="D152" s="260">
        <v>45149</v>
      </c>
      <c r="E152" s="265">
        <v>42.3</v>
      </c>
      <c r="F152" s="193">
        <v>12.62165632385665</v>
      </c>
      <c r="G152" s="261">
        <v>4.6970000000000001</v>
      </c>
      <c r="H152" s="261">
        <v>4.891</v>
      </c>
      <c r="I152" s="262">
        <v>0.19399999999999995</v>
      </c>
      <c r="J152" s="262">
        <v>0.19399999999999995</v>
      </c>
      <c r="K152" s="263"/>
      <c r="L152" s="263">
        <v>0</v>
      </c>
      <c r="M152" s="264">
        <v>0.19399999999999995</v>
      </c>
      <c r="N152" s="147"/>
      <c r="O152" s="148"/>
      <c r="P152" s="18"/>
      <c r="Q152" s="147"/>
      <c r="R152" s="104"/>
    </row>
    <row r="153" spans="1:18" x14ac:dyDescent="0.25">
      <c r="A153" s="258">
        <v>136</v>
      </c>
      <c r="B153" s="269">
        <v>15705635</v>
      </c>
      <c r="C153" s="260">
        <v>44446</v>
      </c>
      <c r="D153" s="260">
        <v>45906</v>
      </c>
      <c r="E153" s="265">
        <v>41.2</v>
      </c>
      <c r="F153" s="193">
        <v>12.293433582574327</v>
      </c>
      <c r="G153" s="261">
        <v>27983.5</v>
      </c>
      <c r="H153" s="261">
        <v>28321</v>
      </c>
      <c r="I153" s="266">
        <v>337.5</v>
      </c>
      <c r="J153" s="262">
        <v>0.29025000000000001</v>
      </c>
      <c r="K153" s="263"/>
      <c r="L153" s="263">
        <v>0</v>
      </c>
      <c r="M153" s="264">
        <v>0.29025000000000001</v>
      </c>
      <c r="N153" s="147"/>
      <c r="O153" s="148"/>
      <c r="P153" s="18"/>
      <c r="Q153" s="147"/>
      <c r="R153" s="104"/>
    </row>
    <row r="154" spans="1:18" ht="17.25" customHeight="1" x14ac:dyDescent="0.25">
      <c r="A154" s="477" t="s">
        <v>3</v>
      </c>
      <c r="B154" s="478"/>
      <c r="C154" s="292"/>
      <c r="D154" s="292"/>
      <c r="E154" s="293">
        <v>7235.2999999999984</v>
      </c>
      <c r="F154" s="294">
        <v>2158.900000000001</v>
      </c>
      <c r="G154" s="293"/>
      <c r="H154" s="293"/>
      <c r="I154" s="293"/>
      <c r="J154" s="296">
        <f>SUM(J18:J153)</f>
        <v>35.178103999999998</v>
      </c>
      <c r="K154" s="296">
        <f>SUM(K18:K153)</f>
        <v>26.802895999999993</v>
      </c>
      <c r="L154" s="296">
        <f t="shared" ref="L154" si="0">SUM(L18:L153)</f>
        <v>0</v>
      </c>
      <c r="M154" s="295">
        <f>SUM(M18:M153)</f>
        <v>61.980999999999973</v>
      </c>
      <c r="N154" s="113"/>
      <c r="O154" s="148"/>
      <c r="P154" s="18"/>
      <c r="Q154" s="147"/>
      <c r="R154" s="104"/>
    </row>
    <row r="155" spans="1:18" x14ac:dyDescent="0.25">
      <c r="A155" s="23"/>
      <c r="B155" s="104"/>
      <c r="C155" s="104"/>
      <c r="D155" s="104"/>
      <c r="E155" s="23"/>
      <c r="F155" s="23"/>
      <c r="G155" s="104"/>
      <c r="H155" s="104"/>
      <c r="I155" s="104"/>
      <c r="J155" s="170"/>
      <c r="M155" s="171"/>
      <c r="N155" s="172"/>
      <c r="O155" s="148"/>
      <c r="P155" s="18"/>
      <c r="Q155" s="174"/>
      <c r="R155" s="104"/>
    </row>
    <row r="156" spans="1:18" x14ac:dyDescent="0.25">
      <c r="A156" s="13"/>
      <c r="B156" s="14"/>
      <c r="C156" s="14"/>
      <c r="D156" s="14"/>
      <c r="E156" s="13"/>
      <c r="F156" s="13"/>
      <c r="G156" s="14"/>
      <c r="H156" s="14"/>
      <c r="I156" s="14"/>
      <c r="J156" s="13"/>
      <c r="K156" s="15"/>
      <c r="L156" s="15"/>
      <c r="M156" s="16"/>
      <c r="O156" s="148"/>
      <c r="P156" s="18"/>
      <c r="Q156" s="17"/>
    </row>
    <row r="157" spans="1:18" x14ac:dyDescent="0.25">
      <c r="A157" s="13"/>
      <c r="B157" s="14"/>
      <c r="C157" s="14"/>
      <c r="D157" s="14"/>
      <c r="E157" s="13"/>
      <c r="F157" s="13"/>
      <c r="G157" s="14"/>
      <c r="H157" s="14"/>
      <c r="I157" s="14"/>
      <c r="J157" s="13"/>
      <c r="K157" s="15"/>
      <c r="L157" s="15"/>
      <c r="M157" s="16"/>
      <c r="O157" s="148"/>
      <c r="P157" s="18"/>
      <c r="Q157" s="17"/>
    </row>
    <row r="158" spans="1:18" x14ac:dyDescent="0.25">
      <c r="A158" s="13"/>
      <c r="B158" s="14"/>
      <c r="C158" s="14"/>
      <c r="D158" s="14"/>
      <c r="E158" s="13"/>
      <c r="F158" s="13"/>
      <c r="G158" s="14"/>
      <c r="H158" s="14"/>
      <c r="I158" s="14"/>
      <c r="J158" s="13"/>
      <c r="K158" s="15"/>
      <c r="L158" s="15"/>
      <c r="M158" s="16"/>
      <c r="O158" s="148"/>
      <c r="P158" s="18"/>
      <c r="Q158" s="17"/>
    </row>
    <row r="159" spans="1:18" x14ac:dyDescent="0.25">
      <c r="A159" s="13"/>
      <c r="B159" s="14"/>
      <c r="C159" s="14"/>
      <c r="D159" s="14"/>
      <c r="E159" s="13"/>
      <c r="F159" s="13"/>
      <c r="G159" s="14"/>
      <c r="H159" s="14"/>
      <c r="I159" s="14"/>
      <c r="J159" s="13"/>
      <c r="K159" s="15"/>
      <c r="L159" s="15"/>
      <c r="M159" s="16"/>
      <c r="O159" s="148"/>
      <c r="P159" s="18"/>
      <c r="Q159" s="17"/>
    </row>
    <row r="160" spans="1:18" x14ac:dyDescent="0.25">
      <c r="A160" s="13"/>
      <c r="B160" s="14"/>
      <c r="C160" s="14"/>
      <c r="D160" s="14"/>
      <c r="E160" s="13"/>
      <c r="F160" s="13"/>
      <c r="G160" s="14"/>
      <c r="H160" s="14"/>
      <c r="I160" s="14"/>
      <c r="J160" s="13"/>
      <c r="K160" s="15"/>
      <c r="L160" s="15"/>
      <c r="M160" s="16"/>
      <c r="O160" s="148"/>
      <c r="P160" s="18"/>
      <c r="Q160" s="17"/>
    </row>
    <row r="161" spans="1:17" x14ac:dyDescent="0.25">
      <c r="A161" s="13"/>
      <c r="B161" s="14"/>
      <c r="C161" s="14"/>
      <c r="D161" s="14"/>
      <c r="E161" s="13"/>
      <c r="F161" s="13"/>
      <c r="G161" s="14"/>
      <c r="H161" s="14"/>
      <c r="I161" s="14"/>
      <c r="J161" s="13"/>
      <c r="K161" s="15"/>
      <c r="L161" s="15"/>
      <c r="M161" s="16"/>
      <c r="O161" s="148"/>
      <c r="P161" s="18"/>
      <c r="Q161" s="17"/>
    </row>
    <row r="162" spans="1:17" x14ac:dyDescent="0.25">
      <c r="A162" s="13"/>
      <c r="B162" s="14"/>
      <c r="C162" s="14"/>
      <c r="D162" s="14"/>
      <c r="E162" s="13"/>
      <c r="F162" s="13"/>
      <c r="G162" s="14"/>
      <c r="H162" s="14"/>
      <c r="I162" s="14"/>
      <c r="J162" s="13"/>
      <c r="K162" s="15"/>
      <c r="L162" s="15"/>
      <c r="M162" s="16"/>
      <c r="O162" s="148"/>
      <c r="P162" s="18"/>
      <c r="Q162" s="17"/>
    </row>
    <row r="163" spans="1:17" x14ac:dyDescent="0.25">
      <c r="A163" s="13"/>
      <c r="B163" s="14"/>
      <c r="C163" s="14"/>
      <c r="D163" s="14"/>
      <c r="E163" s="13"/>
      <c r="F163" s="13"/>
      <c r="G163" s="14"/>
      <c r="H163" s="14"/>
      <c r="I163" s="14"/>
      <c r="J163" s="13"/>
      <c r="K163" s="15"/>
      <c r="L163" s="15"/>
      <c r="M163" s="16"/>
      <c r="O163" s="148"/>
      <c r="P163" s="18"/>
      <c r="Q163" s="17"/>
    </row>
    <row r="164" spans="1:17" x14ac:dyDescent="0.25">
      <c r="A164" s="13"/>
      <c r="B164" s="14"/>
      <c r="C164" s="14"/>
      <c r="D164" s="14"/>
      <c r="E164" s="13"/>
      <c r="F164" s="13"/>
      <c r="G164" s="14"/>
      <c r="H164" s="14"/>
      <c r="I164" s="14"/>
      <c r="J164" s="13"/>
      <c r="K164" s="15"/>
      <c r="L164" s="15"/>
      <c r="M164" s="16"/>
      <c r="O164" s="148"/>
      <c r="P164" s="18"/>
      <c r="Q164" s="17"/>
    </row>
    <row r="165" spans="1:17" x14ac:dyDescent="0.25">
      <c r="A165" s="13"/>
      <c r="B165" s="14"/>
      <c r="C165" s="14"/>
      <c r="D165" s="14"/>
      <c r="E165" s="13"/>
      <c r="F165" s="13"/>
      <c r="G165" s="14"/>
      <c r="H165" s="14"/>
      <c r="I165" s="14"/>
      <c r="J165" s="13"/>
      <c r="K165" s="15"/>
      <c r="L165" s="15"/>
      <c r="M165" s="16"/>
      <c r="O165" s="17"/>
      <c r="P165" s="18"/>
      <c r="Q165" s="17"/>
    </row>
    <row r="166" spans="1:17" x14ac:dyDescent="0.25">
      <c r="A166" s="13"/>
      <c r="B166" s="14"/>
      <c r="C166" s="14"/>
      <c r="D166" s="14"/>
      <c r="E166" s="13"/>
      <c r="F166" s="13"/>
      <c r="G166" s="14"/>
      <c r="H166" s="14"/>
      <c r="I166" s="14"/>
      <c r="J166" s="13"/>
      <c r="K166" s="15"/>
      <c r="L166" s="15"/>
      <c r="M166" s="16"/>
      <c r="O166" s="17"/>
      <c r="P166" s="18"/>
      <c r="Q166" s="17"/>
    </row>
    <row r="167" spans="1:17" x14ac:dyDescent="0.25">
      <c r="A167" s="13"/>
      <c r="B167" s="14"/>
      <c r="C167" s="14"/>
      <c r="D167" s="14"/>
      <c r="E167" s="13"/>
      <c r="F167" s="13"/>
      <c r="G167" s="14"/>
      <c r="H167" s="14"/>
      <c r="I167" s="14"/>
      <c r="J167" s="13"/>
      <c r="K167" s="15"/>
      <c r="L167" s="15"/>
      <c r="M167" s="16"/>
      <c r="O167" s="17"/>
      <c r="P167" s="18"/>
      <c r="Q167" s="17"/>
    </row>
    <row r="168" spans="1:17" x14ac:dyDescent="0.25">
      <c r="A168" s="13"/>
      <c r="B168" s="14"/>
      <c r="C168" s="14"/>
      <c r="D168" s="14"/>
      <c r="E168" s="13"/>
      <c r="F168" s="13"/>
      <c r="G168" s="14"/>
      <c r="H168" s="14"/>
      <c r="I168" s="14"/>
      <c r="J168" s="13"/>
      <c r="K168" s="15"/>
      <c r="L168" s="15"/>
      <c r="M168" s="16"/>
      <c r="O168" s="17"/>
      <c r="P168" s="18"/>
      <c r="Q168" s="17"/>
    </row>
    <row r="169" spans="1:17" x14ac:dyDescent="0.25">
      <c r="A169" s="13"/>
      <c r="B169" s="14"/>
      <c r="C169" s="14"/>
      <c r="D169" s="14"/>
      <c r="E169" s="13"/>
      <c r="F169" s="13"/>
      <c r="G169" s="14"/>
      <c r="H169" s="14"/>
      <c r="I169" s="14"/>
      <c r="J169" s="13"/>
      <c r="K169" s="15"/>
      <c r="L169" s="15"/>
      <c r="M169" s="16"/>
      <c r="O169" s="17"/>
      <c r="P169" s="18"/>
      <c r="Q169" s="17"/>
    </row>
    <row r="170" spans="1:17" x14ac:dyDescent="0.25">
      <c r="A170" s="13"/>
      <c r="B170" s="14"/>
      <c r="C170" s="14"/>
      <c r="D170" s="14"/>
      <c r="E170" s="13"/>
      <c r="F170" s="13"/>
      <c r="G170" s="14"/>
      <c r="H170" s="14"/>
      <c r="I170" s="14"/>
      <c r="J170" s="13"/>
      <c r="K170" s="15"/>
      <c r="L170" s="15"/>
      <c r="M170" s="16"/>
      <c r="O170" s="17"/>
      <c r="P170" s="18"/>
      <c r="Q170" s="17"/>
    </row>
    <row r="171" spans="1:17" x14ac:dyDescent="0.25">
      <c r="A171" s="13"/>
      <c r="B171" s="14"/>
      <c r="C171" s="14"/>
      <c r="D171" s="14"/>
      <c r="E171" s="13"/>
      <c r="F171" s="13"/>
      <c r="G171" s="14"/>
      <c r="H171" s="14"/>
      <c r="I171" s="14"/>
      <c r="J171" s="13"/>
      <c r="K171" s="15"/>
      <c r="L171" s="15"/>
      <c r="M171" s="16"/>
      <c r="O171" s="9"/>
      <c r="P171" s="18"/>
      <c r="Q171" s="9"/>
    </row>
    <row r="172" spans="1:17" x14ac:dyDescent="0.25">
      <c r="A172" s="13"/>
      <c r="B172" s="14"/>
      <c r="C172" s="14"/>
      <c r="D172" s="14"/>
      <c r="E172" s="13"/>
      <c r="F172" s="13"/>
      <c r="G172" s="14"/>
      <c r="H172" s="14"/>
      <c r="I172" s="14"/>
      <c r="J172" s="13"/>
      <c r="K172" s="15"/>
      <c r="L172" s="15"/>
      <c r="M172" s="16"/>
      <c r="O172" s="9"/>
      <c r="P172" s="18"/>
      <c r="Q172" s="9"/>
    </row>
    <row r="173" spans="1:17" x14ac:dyDescent="0.25">
      <c r="A173" s="13"/>
      <c r="B173" s="14"/>
      <c r="C173" s="14"/>
      <c r="D173" s="14"/>
      <c r="E173" s="13"/>
      <c r="F173" s="13"/>
      <c r="G173" s="14"/>
      <c r="H173" s="14"/>
      <c r="I173" s="14"/>
      <c r="J173" s="13"/>
      <c r="K173" s="15"/>
      <c r="L173" s="15"/>
      <c r="M173" s="16"/>
      <c r="O173" s="9"/>
      <c r="P173" s="10"/>
      <c r="Q173" s="9"/>
    </row>
    <row r="174" spans="1:17" x14ac:dyDescent="0.25">
      <c r="A174" s="13"/>
      <c r="B174" s="14"/>
      <c r="C174" s="14"/>
      <c r="D174" s="14"/>
      <c r="E174" s="13"/>
      <c r="F174" s="13"/>
      <c r="G174" s="14"/>
      <c r="H174" s="14"/>
      <c r="I174" s="14"/>
      <c r="J174" s="13"/>
      <c r="K174" s="15"/>
      <c r="L174" s="15"/>
      <c r="M174" s="16"/>
      <c r="O174" s="9"/>
      <c r="P174" s="10"/>
      <c r="Q174" s="9"/>
    </row>
    <row r="175" spans="1:17" x14ac:dyDescent="0.25">
      <c r="A175" s="13"/>
      <c r="B175" s="14"/>
      <c r="C175" s="14"/>
      <c r="D175" s="14"/>
      <c r="E175" s="13"/>
      <c r="F175" s="13"/>
      <c r="G175" s="14"/>
      <c r="H175" s="14"/>
      <c r="I175" s="14"/>
      <c r="J175" s="13"/>
      <c r="K175" s="15"/>
      <c r="L175" s="15"/>
      <c r="M175" s="16"/>
      <c r="O175" s="9"/>
      <c r="P175" s="10"/>
      <c r="Q175" s="9"/>
    </row>
    <row r="176" spans="1:17" x14ac:dyDescent="0.25">
      <c r="A176" s="13"/>
      <c r="B176" s="14"/>
      <c r="C176" s="14"/>
      <c r="D176" s="14"/>
      <c r="E176" s="13"/>
      <c r="F176" s="13"/>
      <c r="G176" s="14"/>
      <c r="H176" s="14"/>
      <c r="I176" s="14"/>
      <c r="J176" s="13"/>
      <c r="K176" s="15"/>
      <c r="L176" s="15"/>
      <c r="M176" s="16"/>
      <c r="O176" s="9"/>
      <c r="P176" s="10"/>
      <c r="Q176" s="9"/>
    </row>
    <row r="177" spans="1:17" x14ac:dyDescent="0.25">
      <c r="A177" s="13"/>
      <c r="B177" s="14"/>
      <c r="C177" s="14"/>
      <c r="D177" s="14"/>
      <c r="E177" s="13"/>
      <c r="F177" s="13"/>
      <c r="G177" s="14"/>
      <c r="H177" s="14"/>
      <c r="I177" s="14"/>
      <c r="J177" s="13"/>
      <c r="K177" s="15"/>
      <c r="L177" s="15"/>
      <c r="M177" s="16"/>
      <c r="O177" s="9"/>
      <c r="P177" s="10"/>
      <c r="Q177" s="9"/>
    </row>
    <row r="178" spans="1:17" x14ac:dyDescent="0.25">
      <c r="A178" s="13"/>
      <c r="B178" s="14"/>
      <c r="C178" s="14"/>
      <c r="D178" s="14"/>
      <c r="E178" s="13"/>
      <c r="F178" s="13"/>
      <c r="G178" s="14"/>
      <c r="H178" s="14"/>
      <c r="I178" s="14"/>
      <c r="J178" s="13"/>
      <c r="K178" s="15"/>
      <c r="L178" s="15"/>
      <c r="M178" s="16"/>
      <c r="O178" s="9"/>
      <c r="P178" s="10"/>
      <c r="Q178" s="9"/>
    </row>
    <row r="179" spans="1:17" x14ac:dyDescent="0.25">
      <c r="A179" s="13"/>
      <c r="B179" s="14"/>
      <c r="C179" s="14"/>
      <c r="D179" s="14"/>
      <c r="E179" s="13"/>
      <c r="F179" s="13"/>
      <c r="G179" s="14"/>
      <c r="H179" s="14"/>
      <c r="I179" s="14"/>
      <c r="J179" s="13"/>
      <c r="K179" s="15"/>
      <c r="L179" s="15"/>
      <c r="M179" s="16"/>
      <c r="O179" s="9"/>
      <c r="P179" s="10"/>
      <c r="Q179" s="9"/>
    </row>
    <row r="180" spans="1:17" x14ac:dyDescent="0.25">
      <c r="A180" s="13"/>
      <c r="B180" s="14"/>
      <c r="C180" s="14"/>
      <c r="D180" s="14"/>
      <c r="E180" s="13"/>
      <c r="F180" s="13"/>
      <c r="G180" s="14"/>
      <c r="H180" s="14"/>
      <c r="I180" s="14"/>
      <c r="J180" s="13"/>
      <c r="K180" s="15"/>
      <c r="L180" s="15"/>
      <c r="M180" s="16"/>
      <c r="O180" s="9"/>
      <c r="P180" s="10"/>
      <c r="Q180" s="9"/>
    </row>
    <row r="181" spans="1:17" x14ac:dyDescent="0.25">
      <c r="A181" s="13"/>
      <c r="B181" s="14"/>
      <c r="C181" s="14"/>
      <c r="D181" s="14"/>
      <c r="E181" s="13"/>
      <c r="F181" s="13"/>
      <c r="G181" s="14"/>
      <c r="H181" s="14"/>
      <c r="I181" s="14"/>
      <c r="J181" s="13"/>
      <c r="K181" s="15"/>
      <c r="L181" s="15"/>
      <c r="M181" s="16"/>
      <c r="O181" s="9"/>
      <c r="P181" s="10"/>
      <c r="Q181" s="9"/>
    </row>
    <row r="182" spans="1:17" x14ac:dyDescent="0.25">
      <c r="A182" s="13"/>
      <c r="B182" s="14"/>
      <c r="C182" s="14"/>
      <c r="D182" s="14"/>
      <c r="E182" s="13"/>
      <c r="F182" s="13"/>
      <c r="G182" s="14"/>
      <c r="H182" s="14"/>
      <c r="I182" s="14"/>
      <c r="J182" s="13"/>
      <c r="K182" s="15"/>
      <c r="L182" s="15"/>
      <c r="M182" s="16"/>
      <c r="O182" s="11"/>
      <c r="P182" s="12"/>
      <c r="Q182" s="11"/>
    </row>
    <row r="183" spans="1:17" x14ac:dyDescent="0.25">
      <c r="A183" s="13"/>
      <c r="B183" s="14"/>
      <c r="C183" s="14"/>
      <c r="D183" s="14"/>
      <c r="E183" s="13"/>
      <c r="F183" s="13"/>
      <c r="G183" s="14"/>
      <c r="H183" s="14"/>
      <c r="I183" s="14"/>
      <c r="J183" s="13"/>
      <c r="K183" s="15"/>
      <c r="L183" s="15"/>
      <c r="M183" s="16"/>
      <c r="O183" s="11"/>
      <c r="P183" s="12"/>
      <c r="Q183" s="11"/>
    </row>
    <row r="184" spans="1:17" x14ac:dyDescent="0.25">
      <c r="A184" s="13"/>
      <c r="B184" s="14"/>
      <c r="C184" s="14"/>
      <c r="D184" s="14"/>
      <c r="E184" s="13"/>
      <c r="F184" s="13"/>
      <c r="G184" s="14"/>
      <c r="H184" s="14"/>
      <c r="I184" s="14"/>
      <c r="J184" s="13"/>
      <c r="K184" s="15"/>
      <c r="L184" s="15"/>
      <c r="M184" s="16"/>
      <c r="O184" s="11"/>
      <c r="P184" s="12"/>
      <c r="Q184" s="11"/>
    </row>
    <row r="185" spans="1:17" x14ac:dyDescent="0.25">
      <c r="O185" s="11"/>
      <c r="P185" s="12"/>
      <c r="Q185" s="11"/>
    </row>
    <row r="186" spans="1:17" x14ac:dyDescent="0.25">
      <c r="O186" s="5"/>
      <c r="P186" s="3"/>
      <c r="Q186" s="5"/>
    </row>
    <row r="187" spans="1:17" x14ac:dyDescent="0.25">
      <c r="O187" s="5"/>
      <c r="P187" s="3"/>
      <c r="Q187" s="5"/>
    </row>
    <row r="188" spans="1:17" x14ac:dyDescent="0.25">
      <c r="O188" s="5"/>
      <c r="P188" s="3"/>
      <c r="Q188" s="5"/>
    </row>
    <row r="189" spans="1:17" x14ac:dyDescent="0.25">
      <c r="O189" s="5"/>
      <c r="P189" s="3"/>
      <c r="Q189" s="5"/>
    </row>
    <row r="190" spans="1:17" x14ac:dyDescent="0.25">
      <c r="O190" s="9"/>
      <c r="P190" s="10"/>
      <c r="Q190" s="9"/>
    </row>
    <row r="191" spans="1:17" x14ac:dyDescent="0.25">
      <c r="O191" s="9"/>
      <c r="P191" s="10"/>
      <c r="Q191" s="9"/>
    </row>
  </sheetData>
  <mergeCells count="22">
    <mergeCell ref="H10:J10"/>
    <mergeCell ref="A1:M1"/>
    <mergeCell ref="A2:M2"/>
    <mergeCell ref="A3:M3"/>
    <mergeCell ref="A5:K5"/>
    <mergeCell ref="A6:G6"/>
    <mergeCell ref="H6:J6"/>
    <mergeCell ref="A7:G7"/>
    <mergeCell ref="H7:J7"/>
    <mergeCell ref="A8:G9"/>
    <mergeCell ref="H8:J8"/>
    <mergeCell ref="H9:J9"/>
    <mergeCell ref="A154:B154"/>
    <mergeCell ref="C11:F11"/>
    <mergeCell ref="H11:J11"/>
    <mergeCell ref="A12:B15"/>
    <mergeCell ref="C12:E12"/>
    <mergeCell ref="H12:J12"/>
    <mergeCell ref="C13:E13"/>
    <mergeCell ref="C14:E14"/>
    <mergeCell ref="C15:E15"/>
    <mergeCell ref="H13:M15"/>
  </mergeCells>
  <pageMargins left="0.19685039370078741" right="0" top="0" bottom="0" header="0" footer="0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3"/>
  <sheetViews>
    <sheetView workbookViewId="0">
      <pane ySplit="19" topLeftCell="A20" activePane="bottomLeft" state="frozen"/>
      <selection pane="bottomLeft" activeCell="G30" sqref="G30"/>
    </sheetView>
  </sheetViews>
  <sheetFormatPr defaultRowHeight="15" x14ac:dyDescent="0.25"/>
  <cols>
    <col min="1" max="1" width="4.85546875" style="6" customWidth="1"/>
    <col min="2" max="2" width="12.28515625" style="1" hidden="1" customWidth="1"/>
    <col min="3" max="3" width="12.140625" style="1" customWidth="1"/>
    <col min="4" max="5" width="11.28515625" style="1" customWidth="1"/>
    <col min="6" max="6" width="9.42578125" style="6" customWidth="1"/>
    <col min="7" max="7" width="8.5703125" style="6" customWidth="1"/>
    <col min="8" max="9" width="9.7109375" style="1" customWidth="1"/>
    <col min="10" max="10" width="9" style="1" customWidth="1"/>
    <col min="11" max="11" width="9" style="23" customWidth="1"/>
    <col min="12" max="12" width="10.28515625" style="23" customWidth="1"/>
    <col min="13" max="13" width="11.5703125" style="7" customWidth="1"/>
    <col min="14" max="14" width="10.85546875" style="8" customWidth="1"/>
    <col min="15" max="15" width="9.140625" style="19" customWidth="1"/>
    <col min="16" max="16" width="18.5703125" style="4" customWidth="1"/>
    <col min="17" max="17" width="14.85546875" style="2" customWidth="1"/>
    <col min="18" max="18" width="9.140625" style="4"/>
    <col min="19" max="16384" width="9.140625" style="1"/>
  </cols>
  <sheetData>
    <row r="1" spans="1:19" ht="20.25" x14ac:dyDescent="0.3">
      <c r="A1" s="494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102"/>
      <c r="P1" s="282"/>
      <c r="Q1" s="18"/>
      <c r="R1" s="17"/>
      <c r="S1" s="104"/>
    </row>
    <row r="2" spans="1:19" ht="18.75" x14ac:dyDescent="0.25">
      <c r="A2" s="496" t="s">
        <v>17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105"/>
      <c r="P2" s="105"/>
      <c r="Q2" s="18"/>
      <c r="R2" s="17"/>
      <c r="S2" s="104"/>
    </row>
    <row r="3" spans="1:19" ht="18.75" customHeight="1" x14ac:dyDescent="0.25">
      <c r="A3" s="469" t="s">
        <v>63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105"/>
      <c r="P3" s="105"/>
      <c r="Q3" s="18"/>
      <c r="R3" s="17"/>
      <c r="S3" s="104"/>
    </row>
    <row r="4" spans="1:19" ht="18.75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50"/>
      <c r="O4" s="105"/>
      <c r="P4" s="105"/>
      <c r="Q4" s="18"/>
      <c r="R4" s="17"/>
      <c r="S4" s="104"/>
    </row>
    <row r="5" spans="1:19" ht="15" customHeight="1" x14ac:dyDescent="0.25">
      <c r="A5" s="497" t="s">
        <v>9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  <c r="N5" s="180"/>
      <c r="O5" s="106"/>
      <c r="P5" s="107"/>
      <c r="Q5" s="18"/>
      <c r="R5" s="17"/>
      <c r="S5" s="104"/>
    </row>
    <row r="6" spans="1:19" ht="16.5" customHeight="1" x14ac:dyDescent="0.25">
      <c r="A6" s="500" t="s">
        <v>4</v>
      </c>
      <c r="B6" s="500"/>
      <c r="C6" s="500"/>
      <c r="D6" s="500"/>
      <c r="E6" s="500"/>
      <c r="F6" s="500"/>
      <c r="G6" s="500"/>
      <c r="H6" s="500"/>
      <c r="I6" s="497" t="s">
        <v>5</v>
      </c>
      <c r="J6" s="498"/>
      <c r="K6" s="498"/>
      <c r="L6" s="499"/>
      <c r="M6" s="108" t="s">
        <v>44</v>
      </c>
      <c r="N6" s="181"/>
      <c r="O6" s="106"/>
      <c r="P6" s="107"/>
      <c r="Q6" s="18"/>
      <c r="R6" s="17"/>
      <c r="S6" s="104"/>
    </row>
    <row r="7" spans="1:19" ht="16.5" customHeight="1" x14ac:dyDescent="0.25">
      <c r="A7" s="487" t="s">
        <v>15</v>
      </c>
      <c r="B7" s="487"/>
      <c r="C7" s="487"/>
      <c r="D7" s="487"/>
      <c r="E7" s="487"/>
      <c r="F7" s="487"/>
      <c r="G7" s="487"/>
      <c r="H7" s="487"/>
      <c r="I7" s="492" t="s">
        <v>16</v>
      </c>
      <c r="J7" s="493"/>
      <c r="K7" s="493"/>
      <c r="L7" s="520"/>
      <c r="M7" s="281">
        <v>43.234999999999999</v>
      </c>
      <c r="N7" s="181"/>
      <c r="O7" s="106"/>
      <c r="P7" s="107"/>
      <c r="Q7" s="18"/>
      <c r="R7" s="17"/>
      <c r="S7" s="104"/>
    </row>
    <row r="8" spans="1:19" ht="16.5" customHeight="1" x14ac:dyDescent="0.25">
      <c r="A8" s="501" t="s">
        <v>6</v>
      </c>
      <c r="B8" s="501"/>
      <c r="C8" s="501"/>
      <c r="D8" s="501"/>
      <c r="E8" s="501"/>
      <c r="F8" s="501"/>
      <c r="G8" s="501"/>
      <c r="H8" s="501"/>
      <c r="I8" s="492" t="s">
        <v>10</v>
      </c>
      <c r="J8" s="493"/>
      <c r="K8" s="493"/>
      <c r="L8" s="520"/>
      <c r="M8" s="281">
        <v>43.234999999999999</v>
      </c>
      <c r="N8" s="181"/>
      <c r="O8" s="106"/>
      <c r="P8" s="107"/>
      <c r="Q8" s="18"/>
      <c r="R8" s="17"/>
      <c r="S8" s="104"/>
    </row>
    <row r="9" spans="1:19" ht="16.5" customHeight="1" x14ac:dyDescent="0.25">
      <c r="A9" s="501"/>
      <c r="B9" s="501"/>
      <c r="C9" s="501"/>
      <c r="D9" s="501"/>
      <c r="E9" s="501"/>
      <c r="F9" s="501"/>
      <c r="G9" s="501"/>
      <c r="H9" s="501"/>
      <c r="I9" s="492" t="s">
        <v>11</v>
      </c>
      <c r="J9" s="493"/>
      <c r="K9" s="493"/>
      <c r="L9" s="520"/>
      <c r="M9" s="281">
        <v>0</v>
      </c>
      <c r="N9" s="181"/>
      <c r="O9" s="106"/>
      <c r="P9" s="107"/>
      <c r="Q9" s="18"/>
      <c r="R9" s="17"/>
      <c r="S9" s="104"/>
    </row>
    <row r="10" spans="1:19" ht="16.5" customHeight="1" x14ac:dyDescent="0.25">
      <c r="A10" s="110"/>
      <c r="B10" s="111"/>
      <c r="C10" s="111"/>
      <c r="D10" s="111"/>
      <c r="E10" s="111"/>
      <c r="F10" s="111"/>
      <c r="G10" s="111"/>
      <c r="H10" s="112"/>
      <c r="I10" s="492" t="s">
        <v>26</v>
      </c>
      <c r="J10" s="493"/>
      <c r="K10" s="493"/>
      <c r="L10" s="520"/>
      <c r="M10" s="281">
        <v>32.874920000000003</v>
      </c>
      <c r="N10" s="181"/>
      <c r="O10" s="106"/>
      <c r="P10" s="107"/>
      <c r="Q10" s="18"/>
      <c r="R10" s="113"/>
      <c r="S10" s="104"/>
    </row>
    <row r="11" spans="1:19" ht="16.5" customHeight="1" x14ac:dyDescent="0.25">
      <c r="A11" s="114"/>
      <c r="B11" s="115"/>
      <c r="C11" s="115"/>
      <c r="D11" s="486" t="s">
        <v>13</v>
      </c>
      <c r="E11" s="486"/>
      <c r="F11" s="486"/>
      <c r="G11" s="486"/>
      <c r="H11" s="116"/>
      <c r="I11" s="487" t="s">
        <v>35</v>
      </c>
      <c r="J11" s="487"/>
      <c r="K11" s="487"/>
      <c r="L11" s="487"/>
      <c r="M11" s="281">
        <v>10.360079999999996</v>
      </c>
      <c r="N11" s="181"/>
      <c r="O11" s="106"/>
      <c r="P11" s="117"/>
      <c r="Q11" s="18"/>
      <c r="R11" s="17"/>
      <c r="S11" s="104"/>
    </row>
    <row r="12" spans="1:19" ht="16.5" customHeight="1" x14ac:dyDescent="0.25">
      <c r="A12" s="488" t="s">
        <v>22</v>
      </c>
      <c r="B12" s="505"/>
      <c r="C12" s="489"/>
      <c r="D12" s="487" t="s">
        <v>23</v>
      </c>
      <c r="E12" s="487"/>
      <c r="F12" s="487"/>
      <c r="G12" s="251">
        <v>7235.2999999999984</v>
      </c>
      <c r="H12" s="114"/>
      <c r="I12" s="490"/>
      <c r="J12" s="490"/>
      <c r="K12" s="490"/>
      <c r="L12" s="490"/>
      <c r="M12" s="119"/>
      <c r="N12" s="120"/>
      <c r="O12" s="106"/>
      <c r="P12" s="121"/>
      <c r="Q12" s="18"/>
      <c r="R12" s="17"/>
      <c r="S12" s="104"/>
    </row>
    <row r="13" spans="1:19" ht="15" customHeight="1" x14ac:dyDescent="0.25">
      <c r="A13" s="453"/>
      <c r="B13" s="506"/>
      <c r="C13" s="454"/>
      <c r="D13" s="487" t="s">
        <v>24</v>
      </c>
      <c r="E13" s="487"/>
      <c r="F13" s="487"/>
      <c r="G13" s="252">
        <v>2158.9</v>
      </c>
      <c r="H13" s="123"/>
      <c r="I13" s="123"/>
      <c r="J13" s="123"/>
      <c r="K13" s="510" t="s">
        <v>45</v>
      </c>
      <c r="L13" s="511"/>
      <c r="M13" s="511"/>
      <c r="N13" s="512"/>
      <c r="O13" s="106"/>
      <c r="P13" s="117"/>
      <c r="Q13" s="18"/>
      <c r="R13" s="17"/>
      <c r="S13" s="104"/>
    </row>
    <row r="14" spans="1:19" ht="15" customHeight="1" x14ac:dyDescent="0.25">
      <c r="A14" s="453"/>
      <c r="B14" s="506"/>
      <c r="C14" s="454"/>
      <c r="D14" s="491" t="s">
        <v>46</v>
      </c>
      <c r="E14" s="491"/>
      <c r="F14" s="491"/>
      <c r="G14" s="252">
        <v>4730.6999999999989</v>
      </c>
      <c r="H14" s="123"/>
      <c r="I14" s="123"/>
      <c r="J14" s="123"/>
      <c r="K14" s="513"/>
      <c r="L14" s="465"/>
      <c r="M14" s="465"/>
      <c r="N14" s="514"/>
      <c r="O14" s="106"/>
      <c r="P14" s="117"/>
      <c r="Q14" s="18"/>
      <c r="R14" s="17"/>
      <c r="S14" s="104"/>
    </row>
    <row r="15" spans="1:19" ht="15" customHeight="1" x14ac:dyDescent="0.25">
      <c r="A15" s="453"/>
      <c r="B15" s="506"/>
      <c r="C15" s="454"/>
      <c r="D15" s="518" t="s">
        <v>25</v>
      </c>
      <c r="E15" s="518"/>
      <c r="F15" s="518"/>
      <c r="G15" s="253">
        <v>1715.2</v>
      </c>
      <c r="H15" s="124"/>
      <c r="I15" s="123"/>
      <c r="J15" s="123"/>
      <c r="K15" s="513"/>
      <c r="L15" s="465"/>
      <c r="M15" s="465"/>
      <c r="N15" s="514"/>
      <c r="O15" s="106"/>
      <c r="P15" s="107"/>
      <c r="Q15" s="18"/>
      <c r="R15" s="17"/>
      <c r="S15" s="104"/>
    </row>
    <row r="16" spans="1:19" ht="15" customHeight="1" x14ac:dyDescent="0.25">
      <c r="A16" s="453"/>
      <c r="B16" s="506"/>
      <c r="C16" s="454"/>
      <c r="D16" s="519" t="s">
        <v>37</v>
      </c>
      <c r="E16" s="519"/>
      <c r="F16" s="519"/>
      <c r="G16" s="303">
        <v>469.99999999999994</v>
      </c>
      <c r="H16" s="304" t="s">
        <v>64</v>
      </c>
      <c r="I16" s="123"/>
      <c r="J16" s="123"/>
      <c r="K16" s="513"/>
      <c r="L16" s="465"/>
      <c r="M16" s="465"/>
      <c r="N16" s="514"/>
      <c r="O16" s="106"/>
      <c r="P16" s="107"/>
      <c r="Q16" s="18"/>
      <c r="R16" s="17"/>
      <c r="S16" s="104"/>
    </row>
    <row r="17" spans="1:19" ht="15" customHeight="1" x14ac:dyDescent="0.25">
      <c r="A17" s="507"/>
      <c r="B17" s="508"/>
      <c r="C17" s="509"/>
      <c r="D17" s="502" t="s">
        <v>37</v>
      </c>
      <c r="E17" s="502"/>
      <c r="F17" s="502"/>
      <c r="G17" s="254">
        <v>319.40000000000003</v>
      </c>
      <c r="H17" s="305" t="s">
        <v>65</v>
      </c>
      <c r="I17" s="123"/>
      <c r="J17" s="123"/>
      <c r="K17" s="515"/>
      <c r="L17" s="516"/>
      <c r="M17" s="516"/>
      <c r="N17" s="517"/>
      <c r="O17" s="106"/>
      <c r="P17" s="107"/>
      <c r="Q17" s="18"/>
      <c r="R17" s="17"/>
      <c r="S17" s="104"/>
    </row>
    <row r="18" spans="1:19" x14ac:dyDescent="0.25">
      <c r="A18" s="115"/>
      <c r="B18" s="115"/>
      <c r="C18" s="115"/>
      <c r="D18" s="115"/>
      <c r="E18" s="115"/>
      <c r="F18" s="115"/>
      <c r="G18" s="126"/>
      <c r="H18" s="115"/>
      <c r="I18" s="256"/>
      <c r="J18" s="256"/>
      <c r="K18" s="256"/>
      <c r="L18" s="256"/>
      <c r="M18" s="119"/>
      <c r="N18" s="128"/>
      <c r="O18" s="106"/>
      <c r="P18" s="107"/>
      <c r="Q18" s="18"/>
      <c r="R18" s="17"/>
      <c r="S18" s="104"/>
    </row>
    <row r="19" spans="1:19" ht="36" x14ac:dyDescent="0.25">
      <c r="A19" s="182" t="s">
        <v>0</v>
      </c>
      <c r="B19" s="182"/>
      <c r="C19" s="183" t="s">
        <v>1</v>
      </c>
      <c r="D19" s="184" t="s">
        <v>19</v>
      </c>
      <c r="E19" s="184" t="s">
        <v>20</v>
      </c>
      <c r="F19" s="182" t="s">
        <v>2</v>
      </c>
      <c r="G19" s="182" t="s">
        <v>27</v>
      </c>
      <c r="H19" s="185" t="s">
        <v>47</v>
      </c>
      <c r="I19" s="185" t="s">
        <v>53</v>
      </c>
      <c r="J19" s="185" t="s">
        <v>21</v>
      </c>
      <c r="K19" s="185" t="s">
        <v>18</v>
      </c>
      <c r="L19" s="186" t="s">
        <v>54</v>
      </c>
      <c r="M19" s="187" t="s">
        <v>7</v>
      </c>
      <c r="N19" s="188" t="s">
        <v>14</v>
      </c>
      <c r="O19" s="135"/>
      <c r="P19" s="136"/>
      <c r="Q19" s="137"/>
      <c r="R19" s="136"/>
      <c r="S19" s="104"/>
    </row>
    <row r="20" spans="1:19" x14ac:dyDescent="0.25">
      <c r="A20" s="258">
        <v>1</v>
      </c>
      <c r="B20" s="306" t="s">
        <v>66</v>
      </c>
      <c r="C20" s="259">
        <v>91504425</v>
      </c>
      <c r="D20" s="260">
        <v>43731</v>
      </c>
      <c r="E20" s="260">
        <v>45191</v>
      </c>
      <c r="F20" s="192">
        <v>45.2</v>
      </c>
      <c r="G20" s="193">
        <v>13.486970823600961</v>
      </c>
      <c r="H20" s="261">
        <v>5.4829999999999997</v>
      </c>
      <c r="I20" s="261">
        <v>5.569</v>
      </c>
      <c r="J20" s="262">
        <v>8.6000000000000298E-2</v>
      </c>
      <c r="K20" s="262">
        <v>8.6000000000000298E-2</v>
      </c>
      <c r="L20" s="263"/>
      <c r="M20" s="263">
        <v>0</v>
      </c>
      <c r="N20" s="264">
        <v>8.6000000000000298E-2</v>
      </c>
      <c r="O20" s="147"/>
      <c r="P20" s="148"/>
      <c r="Q20" s="18"/>
      <c r="R20" s="147"/>
      <c r="S20" s="104"/>
    </row>
    <row r="21" spans="1:19" x14ac:dyDescent="0.25">
      <c r="A21" s="307">
        <v>2</v>
      </c>
      <c r="B21" s="308" t="s">
        <v>67</v>
      </c>
      <c r="C21" s="309">
        <v>15705811</v>
      </c>
      <c r="D21" s="310"/>
      <c r="E21" s="310"/>
      <c r="F21" s="311">
        <v>62</v>
      </c>
      <c r="G21" s="312">
        <v>18.499827235912822</v>
      </c>
      <c r="H21" s="313">
        <v>15908</v>
      </c>
      <c r="I21" s="313">
        <v>15908</v>
      </c>
      <c r="J21" s="314"/>
      <c r="K21" s="315"/>
      <c r="L21" s="316">
        <v>0.31570085520495417</v>
      </c>
      <c r="M21" s="316">
        <v>0</v>
      </c>
      <c r="N21" s="317">
        <v>0.31570085520495417</v>
      </c>
      <c r="O21" s="147"/>
      <c r="P21" s="113"/>
      <c r="Q21" s="18"/>
      <c r="R21" s="147"/>
      <c r="S21" s="104"/>
    </row>
    <row r="22" spans="1:19" x14ac:dyDescent="0.25">
      <c r="A22" s="318">
        <v>3</v>
      </c>
      <c r="B22" s="319" t="s">
        <v>68</v>
      </c>
      <c r="C22" s="320">
        <v>1564015</v>
      </c>
      <c r="D22" s="321">
        <v>43621</v>
      </c>
      <c r="E22" s="321">
        <v>45081</v>
      </c>
      <c r="F22" s="322">
        <v>72.7</v>
      </c>
      <c r="G22" s="323">
        <v>21.692539355659065</v>
      </c>
      <c r="H22" s="261">
        <v>8.9320000000000004</v>
      </c>
      <c r="I22" s="261">
        <v>9.4480000000000004</v>
      </c>
      <c r="J22" s="324">
        <v>0.51600000000000001</v>
      </c>
      <c r="K22" s="324">
        <v>0.51600000000000001</v>
      </c>
      <c r="L22" s="325"/>
      <c r="M22" s="325">
        <v>0</v>
      </c>
      <c r="N22" s="326">
        <v>0.51600000000000001</v>
      </c>
      <c r="O22" s="147"/>
      <c r="P22" s="113"/>
      <c r="Q22" s="18"/>
      <c r="R22" s="147"/>
      <c r="S22" s="104"/>
    </row>
    <row r="23" spans="1:19" x14ac:dyDescent="0.25">
      <c r="A23" s="307">
        <v>4</v>
      </c>
      <c r="B23" s="308" t="s">
        <v>69</v>
      </c>
      <c r="C23" s="309">
        <v>15705532</v>
      </c>
      <c r="D23" s="310"/>
      <c r="E23" s="310"/>
      <c r="F23" s="327">
        <v>46.9</v>
      </c>
      <c r="G23" s="312">
        <v>13.99422415103728</v>
      </c>
      <c r="H23" s="313">
        <v>23954</v>
      </c>
      <c r="I23" s="313">
        <v>24410</v>
      </c>
      <c r="J23" s="314"/>
      <c r="K23" s="315"/>
      <c r="L23" s="316">
        <v>0.23881242111471532</v>
      </c>
      <c r="M23" s="316">
        <v>0</v>
      </c>
      <c r="N23" s="317">
        <v>0.23881242111471532</v>
      </c>
      <c r="O23" s="147"/>
      <c r="P23" s="113"/>
      <c r="Q23" s="18"/>
      <c r="R23" s="147"/>
      <c r="S23" s="104"/>
    </row>
    <row r="24" spans="1:19" x14ac:dyDescent="0.25">
      <c r="A24" s="328">
        <v>5</v>
      </c>
      <c r="B24" s="308" t="s">
        <v>70</v>
      </c>
      <c r="C24" s="309">
        <v>15705673</v>
      </c>
      <c r="D24" s="310"/>
      <c r="E24" s="310"/>
      <c r="F24" s="327">
        <v>70.599999999999994</v>
      </c>
      <c r="G24" s="312">
        <v>21.065932304120082</v>
      </c>
      <c r="H24" s="313">
        <v>58810</v>
      </c>
      <c r="I24" s="313">
        <v>59883</v>
      </c>
      <c r="J24" s="314"/>
      <c r="K24" s="315"/>
      <c r="L24" s="316">
        <v>0.35949161899144777</v>
      </c>
      <c r="M24" s="316">
        <v>0</v>
      </c>
      <c r="N24" s="317">
        <v>0.35949161899144777</v>
      </c>
      <c r="O24" s="147"/>
      <c r="P24" s="113"/>
      <c r="Q24" s="18"/>
      <c r="R24" s="147"/>
      <c r="S24" s="104"/>
    </row>
    <row r="25" spans="1:19" x14ac:dyDescent="0.25">
      <c r="A25" s="318">
        <v>6</v>
      </c>
      <c r="B25" s="319" t="s">
        <v>71</v>
      </c>
      <c r="C25" s="329" t="s">
        <v>48</v>
      </c>
      <c r="D25" s="321">
        <v>43822</v>
      </c>
      <c r="E25" s="321">
        <v>46013</v>
      </c>
      <c r="F25" s="330">
        <v>47.4</v>
      </c>
      <c r="G25" s="323">
        <v>14.143416306165609</v>
      </c>
      <c r="H25" s="261">
        <v>3.0670000000000002</v>
      </c>
      <c r="I25" s="261">
        <v>3.1739999999999999</v>
      </c>
      <c r="J25" s="324">
        <v>0.10699999999999976</v>
      </c>
      <c r="K25" s="324">
        <v>0.10699999999999976</v>
      </c>
      <c r="L25" s="325"/>
      <c r="M25" s="325">
        <v>0</v>
      </c>
      <c r="N25" s="326">
        <v>0.10699999999999976</v>
      </c>
      <c r="O25" s="147"/>
      <c r="P25" s="113"/>
      <c r="Q25" s="18"/>
      <c r="R25" s="147"/>
      <c r="S25" s="104"/>
    </row>
    <row r="26" spans="1:19" x14ac:dyDescent="0.25">
      <c r="A26" s="318">
        <v>7</v>
      </c>
      <c r="B26" s="319" t="s">
        <v>72</v>
      </c>
      <c r="C26" s="320">
        <v>18008983</v>
      </c>
      <c r="D26" s="321">
        <v>43714</v>
      </c>
      <c r="E26" s="321">
        <v>45721</v>
      </c>
      <c r="F26" s="330">
        <v>42.2</v>
      </c>
      <c r="G26" s="323">
        <v>12.591817892830987</v>
      </c>
      <c r="H26" s="261">
        <v>8.26</v>
      </c>
      <c r="I26" s="261">
        <v>8.8010000000000002</v>
      </c>
      <c r="J26" s="324">
        <v>0.54100000000000037</v>
      </c>
      <c r="K26" s="324">
        <v>0.54100000000000037</v>
      </c>
      <c r="L26" s="325"/>
      <c r="M26" s="325">
        <v>0</v>
      </c>
      <c r="N26" s="326">
        <v>0.54100000000000037</v>
      </c>
      <c r="O26" s="147"/>
      <c r="P26" s="113"/>
      <c r="Q26" s="18"/>
      <c r="R26" s="147"/>
      <c r="S26" s="104"/>
    </row>
    <row r="27" spans="1:19" x14ac:dyDescent="0.25">
      <c r="A27" s="318">
        <v>8</v>
      </c>
      <c r="B27" s="319" t="s">
        <v>73</v>
      </c>
      <c r="C27" s="320">
        <v>15705529</v>
      </c>
      <c r="D27" s="321">
        <v>43689</v>
      </c>
      <c r="E27" s="321">
        <v>45149</v>
      </c>
      <c r="F27" s="330">
        <v>41.9</v>
      </c>
      <c r="G27" s="323">
        <v>12.502302599753987</v>
      </c>
      <c r="H27" s="261">
        <v>37189</v>
      </c>
      <c r="I27" s="261">
        <v>37917</v>
      </c>
      <c r="J27" s="331">
        <v>728</v>
      </c>
      <c r="K27" s="324">
        <v>0.62607999999999997</v>
      </c>
      <c r="L27" s="325"/>
      <c r="M27" s="325">
        <v>0</v>
      </c>
      <c r="N27" s="326">
        <v>0.62607999999999997</v>
      </c>
      <c r="O27" s="147"/>
      <c r="P27" s="113"/>
      <c r="Q27" s="18"/>
      <c r="R27" s="147"/>
      <c r="S27" s="104"/>
    </row>
    <row r="28" spans="1:19" x14ac:dyDescent="0.25">
      <c r="A28" s="318">
        <v>9</v>
      </c>
      <c r="B28" s="319" t="s">
        <v>74</v>
      </c>
      <c r="C28" s="320">
        <v>18009297</v>
      </c>
      <c r="D28" s="321">
        <v>43530</v>
      </c>
      <c r="E28" s="321">
        <v>45721</v>
      </c>
      <c r="F28" s="330">
        <v>44.8</v>
      </c>
      <c r="G28" s="323">
        <v>13.367617099498297</v>
      </c>
      <c r="H28" s="261">
        <v>9.56</v>
      </c>
      <c r="I28" s="261">
        <v>10.052</v>
      </c>
      <c r="J28" s="324">
        <v>0.4919999999999991</v>
      </c>
      <c r="K28" s="324">
        <v>0.4919999999999991</v>
      </c>
      <c r="L28" s="325"/>
      <c r="M28" s="325">
        <v>0</v>
      </c>
      <c r="N28" s="326">
        <v>0.4919999999999991</v>
      </c>
      <c r="O28" s="147"/>
      <c r="P28" s="113"/>
      <c r="Q28" s="18"/>
      <c r="R28" s="147"/>
      <c r="S28" s="104"/>
    </row>
    <row r="29" spans="1:19" x14ac:dyDescent="0.25">
      <c r="A29" s="307">
        <v>10</v>
      </c>
      <c r="B29" s="308" t="s">
        <v>75</v>
      </c>
      <c r="C29" s="309">
        <v>15705614</v>
      </c>
      <c r="D29" s="310"/>
      <c r="E29" s="310"/>
      <c r="F29" s="327">
        <v>62.1</v>
      </c>
      <c r="G29" s="312">
        <v>18.529665666938488</v>
      </c>
      <c r="H29" s="313">
        <v>19281</v>
      </c>
      <c r="I29" s="313">
        <v>19728</v>
      </c>
      <c r="J29" s="314"/>
      <c r="K29" s="315"/>
      <c r="L29" s="316">
        <v>0.31621005013270415</v>
      </c>
      <c r="M29" s="316">
        <v>0</v>
      </c>
      <c r="N29" s="317">
        <v>0.31621005013270415</v>
      </c>
      <c r="O29" s="147"/>
      <c r="P29" s="113"/>
      <c r="Q29" s="18"/>
      <c r="R29" s="147"/>
      <c r="S29" s="104"/>
    </row>
    <row r="30" spans="1:19" x14ac:dyDescent="0.25">
      <c r="A30" s="318">
        <v>11</v>
      </c>
      <c r="B30" s="319" t="s">
        <v>76</v>
      </c>
      <c r="C30" s="320">
        <v>18009390</v>
      </c>
      <c r="D30" s="321">
        <v>43530</v>
      </c>
      <c r="E30" s="321">
        <v>45721</v>
      </c>
      <c r="F30" s="330">
        <v>72.8</v>
      </c>
      <c r="G30" s="323">
        <v>21.722377786684731</v>
      </c>
      <c r="H30" s="261">
        <v>9.3360000000000003</v>
      </c>
      <c r="I30" s="261">
        <v>9.7780000000000005</v>
      </c>
      <c r="J30" s="324">
        <v>0.442</v>
      </c>
      <c r="K30" s="324">
        <v>0.44200000000000017</v>
      </c>
      <c r="L30" s="325"/>
      <c r="M30" s="325">
        <v>0</v>
      </c>
      <c r="N30" s="326">
        <v>0.44200000000000017</v>
      </c>
      <c r="O30" s="147"/>
      <c r="P30" s="113"/>
      <c r="Q30" s="18"/>
      <c r="R30" s="147"/>
      <c r="S30" s="104"/>
    </row>
    <row r="31" spans="1:19" x14ac:dyDescent="0.25">
      <c r="A31" s="318">
        <v>12</v>
      </c>
      <c r="B31" s="319" t="s">
        <v>77</v>
      </c>
      <c r="C31" s="320">
        <v>15705671</v>
      </c>
      <c r="D31" s="321">
        <v>43693</v>
      </c>
      <c r="E31" s="321">
        <v>45153</v>
      </c>
      <c r="F31" s="330">
        <v>47</v>
      </c>
      <c r="G31" s="323">
        <v>14.024062582062944</v>
      </c>
      <c r="H31" s="261">
        <v>43176</v>
      </c>
      <c r="I31" s="261">
        <v>43860</v>
      </c>
      <c r="J31" s="331">
        <v>684</v>
      </c>
      <c r="K31" s="324">
        <v>0.58823999999999999</v>
      </c>
      <c r="L31" s="325"/>
      <c r="M31" s="325">
        <v>0</v>
      </c>
      <c r="N31" s="326">
        <v>0.58823999999999999</v>
      </c>
      <c r="O31" s="147"/>
      <c r="P31" s="113"/>
      <c r="Q31" s="18"/>
      <c r="R31" s="147"/>
      <c r="S31" s="104"/>
    </row>
    <row r="32" spans="1:19" x14ac:dyDescent="0.25">
      <c r="A32" s="318">
        <v>13</v>
      </c>
      <c r="B32" s="332" t="s">
        <v>78</v>
      </c>
      <c r="C32" s="320">
        <v>41262618</v>
      </c>
      <c r="D32" s="321">
        <v>43719</v>
      </c>
      <c r="E32" s="321">
        <v>45910</v>
      </c>
      <c r="F32" s="330">
        <v>70.599999999999994</v>
      </c>
      <c r="G32" s="323">
        <v>21.065932304120082</v>
      </c>
      <c r="H32" s="261">
        <v>10.811</v>
      </c>
      <c r="I32" s="261">
        <v>11.321</v>
      </c>
      <c r="J32" s="324">
        <v>0.50999999999999979</v>
      </c>
      <c r="K32" s="324">
        <v>0.50999999999999979</v>
      </c>
      <c r="L32" s="325"/>
      <c r="M32" s="325">
        <v>0</v>
      </c>
      <c r="N32" s="326">
        <v>0.50999999999999979</v>
      </c>
      <c r="O32" s="147"/>
      <c r="P32" s="113"/>
      <c r="Q32" s="18"/>
      <c r="R32" s="147"/>
      <c r="S32" s="104"/>
    </row>
    <row r="33" spans="1:19" x14ac:dyDescent="0.25">
      <c r="A33" s="318">
        <v>14</v>
      </c>
      <c r="B33" s="319" t="s">
        <v>79</v>
      </c>
      <c r="C33" s="320">
        <v>1732319</v>
      </c>
      <c r="D33" s="321">
        <v>43887</v>
      </c>
      <c r="E33" s="321">
        <v>46078</v>
      </c>
      <c r="F33" s="330">
        <v>47</v>
      </c>
      <c r="G33" s="323">
        <v>14.024062582062944</v>
      </c>
      <c r="H33" s="261">
        <v>2.9460000000000002</v>
      </c>
      <c r="I33" s="261">
        <v>3.2749999999999999</v>
      </c>
      <c r="J33" s="324">
        <v>0.32899999999999974</v>
      </c>
      <c r="K33" s="324">
        <v>0.32899999999999974</v>
      </c>
      <c r="L33" s="333"/>
      <c r="M33" s="325">
        <v>0</v>
      </c>
      <c r="N33" s="326">
        <v>0.32899999999999974</v>
      </c>
      <c r="O33" s="147"/>
      <c r="P33" s="113"/>
      <c r="Q33" s="18"/>
      <c r="R33" s="147"/>
      <c r="S33" s="104"/>
    </row>
    <row r="34" spans="1:19" x14ac:dyDescent="0.25">
      <c r="A34" s="334">
        <v>15</v>
      </c>
      <c r="B34" s="335" t="s">
        <v>80</v>
      </c>
      <c r="C34" s="336">
        <v>18004025</v>
      </c>
      <c r="D34" s="337">
        <v>43488</v>
      </c>
      <c r="E34" s="337">
        <v>45679</v>
      </c>
      <c r="F34" s="338">
        <v>42.2</v>
      </c>
      <c r="G34" s="339">
        <v>12.591817892830987</v>
      </c>
      <c r="H34" s="340">
        <v>1.421</v>
      </c>
      <c r="I34" s="340">
        <v>1.421</v>
      </c>
      <c r="J34" s="341">
        <v>0</v>
      </c>
      <c r="K34" s="341">
        <v>0</v>
      </c>
      <c r="L34" s="342">
        <v>0.23599999999999999</v>
      </c>
      <c r="M34" s="342">
        <v>0</v>
      </c>
      <c r="N34" s="343">
        <v>0.23599999999999999</v>
      </c>
      <c r="O34" s="147"/>
      <c r="P34" s="113"/>
      <c r="Q34" s="18"/>
      <c r="R34" s="147"/>
      <c r="S34" s="104"/>
    </row>
    <row r="35" spans="1:19" x14ac:dyDescent="0.25">
      <c r="A35" s="318">
        <v>16</v>
      </c>
      <c r="B35" s="319" t="s">
        <v>81</v>
      </c>
      <c r="C35" s="320">
        <v>19000535</v>
      </c>
      <c r="D35" s="321">
        <v>43677</v>
      </c>
      <c r="E35" s="321">
        <v>45868</v>
      </c>
      <c r="F35" s="330">
        <v>42.8</v>
      </c>
      <c r="G35" s="323">
        <v>12.770848478984979</v>
      </c>
      <c r="H35" s="261">
        <v>6.8559999999999999</v>
      </c>
      <c r="I35" s="261">
        <v>7.181</v>
      </c>
      <c r="J35" s="324">
        <v>0.32500000000000018</v>
      </c>
      <c r="K35" s="324">
        <v>0.32500000000000018</v>
      </c>
      <c r="L35" s="325"/>
      <c r="M35" s="325">
        <v>0</v>
      </c>
      <c r="N35" s="326">
        <v>0.32500000000000018</v>
      </c>
      <c r="O35" s="147"/>
      <c r="P35" s="113"/>
      <c r="Q35" s="18"/>
      <c r="R35" s="147"/>
      <c r="S35" s="104"/>
    </row>
    <row r="36" spans="1:19" x14ac:dyDescent="0.25">
      <c r="A36" s="318">
        <v>17</v>
      </c>
      <c r="B36" s="319" t="s">
        <v>82</v>
      </c>
      <c r="C36" s="320">
        <v>15705659</v>
      </c>
      <c r="D36" s="321">
        <v>43719</v>
      </c>
      <c r="E36" s="321">
        <v>45179</v>
      </c>
      <c r="F36" s="330">
        <v>45.8</v>
      </c>
      <c r="G36" s="323">
        <v>13.666001409754953</v>
      </c>
      <c r="H36" s="261">
        <v>10606</v>
      </c>
      <c r="I36" s="261">
        <v>11069</v>
      </c>
      <c r="J36" s="331">
        <v>463</v>
      </c>
      <c r="K36" s="324">
        <v>0.39817999999999998</v>
      </c>
      <c r="L36" s="325"/>
      <c r="M36" s="325">
        <v>0</v>
      </c>
      <c r="N36" s="326">
        <v>0.39817999999999998</v>
      </c>
      <c r="O36" s="147"/>
      <c r="P36" s="113"/>
      <c r="Q36" s="18"/>
      <c r="R36" s="147"/>
      <c r="S36" s="104"/>
    </row>
    <row r="37" spans="1:19" x14ac:dyDescent="0.25">
      <c r="A37" s="318">
        <v>18</v>
      </c>
      <c r="B37" s="332" t="s">
        <v>83</v>
      </c>
      <c r="C37" s="320">
        <v>15708273</v>
      </c>
      <c r="D37" s="321">
        <v>43697</v>
      </c>
      <c r="E37" s="321">
        <v>45158</v>
      </c>
      <c r="F37" s="330">
        <v>60.6</v>
      </c>
      <c r="G37" s="323">
        <v>18.082089201553501</v>
      </c>
      <c r="H37" s="261">
        <v>46469</v>
      </c>
      <c r="I37" s="261">
        <v>47222</v>
      </c>
      <c r="J37" s="331">
        <v>753</v>
      </c>
      <c r="K37" s="324">
        <v>0.64757999999999993</v>
      </c>
      <c r="L37" s="325"/>
      <c r="M37" s="325">
        <v>0</v>
      </c>
      <c r="N37" s="326">
        <v>0.64757999999999993</v>
      </c>
      <c r="O37" s="147"/>
      <c r="P37" s="113"/>
      <c r="Q37" s="18"/>
      <c r="R37" s="147"/>
      <c r="S37" s="104"/>
    </row>
    <row r="38" spans="1:19" x14ac:dyDescent="0.25">
      <c r="A38" s="318">
        <v>19</v>
      </c>
      <c r="B38" s="319" t="s">
        <v>84</v>
      </c>
      <c r="C38" s="344">
        <v>18008964</v>
      </c>
      <c r="D38" s="321">
        <v>43530</v>
      </c>
      <c r="E38" s="321">
        <v>45721</v>
      </c>
      <c r="F38" s="330">
        <v>71.599999999999994</v>
      </c>
      <c r="G38" s="323">
        <v>21.36431661437674</v>
      </c>
      <c r="H38" s="261">
        <v>6.2489999999999997</v>
      </c>
      <c r="I38" s="261">
        <v>6.5460000000000003</v>
      </c>
      <c r="J38" s="324">
        <v>0.2970000000000006</v>
      </c>
      <c r="K38" s="324">
        <v>0.2970000000000006</v>
      </c>
      <c r="L38" s="325"/>
      <c r="M38" s="325">
        <v>0</v>
      </c>
      <c r="N38" s="326">
        <v>0.2970000000000006</v>
      </c>
      <c r="O38" s="147"/>
      <c r="P38" s="113"/>
      <c r="Q38" s="18"/>
      <c r="R38" s="147"/>
      <c r="S38" s="104"/>
    </row>
    <row r="39" spans="1:19" x14ac:dyDescent="0.25">
      <c r="A39" s="318">
        <v>20</v>
      </c>
      <c r="B39" s="319" t="s">
        <v>85</v>
      </c>
      <c r="C39" s="344">
        <v>15705665</v>
      </c>
      <c r="D39" s="321">
        <v>43685</v>
      </c>
      <c r="E39" s="321">
        <v>45145</v>
      </c>
      <c r="F39" s="330">
        <v>46.3</v>
      </c>
      <c r="G39" s="323">
        <v>13.815193564883282</v>
      </c>
      <c r="H39" s="261">
        <v>21145</v>
      </c>
      <c r="I39" s="261">
        <v>21246</v>
      </c>
      <c r="J39" s="331">
        <v>101</v>
      </c>
      <c r="K39" s="324">
        <v>8.6859999999999993E-2</v>
      </c>
      <c r="L39" s="325"/>
      <c r="M39" s="325">
        <v>0</v>
      </c>
      <c r="N39" s="326">
        <v>8.6859999999999993E-2</v>
      </c>
      <c r="O39" s="147"/>
      <c r="P39" s="113"/>
      <c r="Q39" s="18"/>
      <c r="R39" s="147"/>
      <c r="S39" s="104"/>
    </row>
    <row r="40" spans="1:19" x14ac:dyDescent="0.25">
      <c r="A40" s="345">
        <v>21</v>
      </c>
      <c r="B40" s="346" t="s">
        <v>86</v>
      </c>
      <c r="C40" s="347">
        <v>15708400</v>
      </c>
      <c r="D40" s="348">
        <v>43713</v>
      </c>
      <c r="E40" s="348">
        <v>45173</v>
      </c>
      <c r="F40" s="349">
        <v>70.099999999999994</v>
      </c>
      <c r="G40" s="350">
        <v>20.916740148991753</v>
      </c>
      <c r="H40" s="349">
        <v>16050</v>
      </c>
      <c r="I40" s="349">
        <v>16050</v>
      </c>
      <c r="J40" s="351">
        <v>0</v>
      </c>
      <c r="K40" s="352">
        <v>0</v>
      </c>
      <c r="L40" s="353">
        <v>0.35694564435269815</v>
      </c>
      <c r="M40" s="353">
        <v>0</v>
      </c>
      <c r="N40" s="354">
        <v>0.35694564435269815</v>
      </c>
      <c r="O40" s="147"/>
      <c r="P40" s="113"/>
      <c r="Q40" s="18"/>
      <c r="R40" s="147"/>
      <c r="S40" s="104"/>
    </row>
    <row r="41" spans="1:19" x14ac:dyDescent="0.25">
      <c r="A41" s="318">
        <v>22</v>
      </c>
      <c r="B41" s="319" t="s">
        <v>87</v>
      </c>
      <c r="C41" s="344">
        <v>15705816</v>
      </c>
      <c r="D41" s="321">
        <v>43698</v>
      </c>
      <c r="E41" s="321">
        <v>45158</v>
      </c>
      <c r="F41" s="330">
        <v>48.1</v>
      </c>
      <c r="G41" s="323">
        <v>14.352285323345271</v>
      </c>
      <c r="H41" s="265">
        <v>14983</v>
      </c>
      <c r="I41" s="265">
        <v>15101</v>
      </c>
      <c r="J41" s="331">
        <v>118</v>
      </c>
      <c r="K41" s="324">
        <v>0.10148</v>
      </c>
      <c r="L41" s="325"/>
      <c r="M41" s="325">
        <v>0</v>
      </c>
      <c r="N41" s="326">
        <v>0.10148</v>
      </c>
      <c r="O41" s="147"/>
      <c r="P41" s="113"/>
      <c r="Q41" s="18"/>
      <c r="R41" s="147"/>
      <c r="S41" s="104"/>
    </row>
    <row r="42" spans="1:19" x14ac:dyDescent="0.25">
      <c r="A42" s="318">
        <v>23</v>
      </c>
      <c r="B42" s="319" t="s">
        <v>88</v>
      </c>
      <c r="C42" s="344">
        <v>15705524</v>
      </c>
      <c r="D42" s="321">
        <v>43699</v>
      </c>
      <c r="E42" s="321">
        <v>45890</v>
      </c>
      <c r="F42" s="330">
        <v>42</v>
      </c>
      <c r="G42" s="323">
        <v>12.532141030779654</v>
      </c>
      <c r="H42" s="265">
        <v>9.3849999999999998</v>
      </c>
      <c r="I42" s="265">
        <v>9.6890000000000001</v>
      </c>
      <c r="J42" s="324">
        <v>0.30400000000000027</v>
      </c>
      <c r="K42" s="324">
        <v>0.30400000000000027</v>
      </c>
      <c r="L42" s="325"/>
      <c r="M42" s="325">
        <v>0</v>
      </c>
      <c r="N42" s="326">
        <v>0.30400000000000027</v>
      </c>
      <c r="O42" s="147"/>
      <c r="P42" s="113"/>
      <c r="Q42" s="18"/>
      <c r="R42" s="147"/>
      <c r="S42" s="104"/>
    </row>
    <row r="43" spans="1:19" x14ac:dyDescent="0.25">
      <c r="A43" s="318">
        <v>24</v>
      </c>
      <c r="B43" s="319" t="s">
        <v>89</v>
      </c>
      <c r="C43" s="344">
        <v>41260318</v>
      </c>
      <c r="D43" s="321">
        <v>43719</v>
      </c>
      <c r="E43" s="321">
        <v>45910</v>
      </c>
      <c r="F43" s="330">
        <v>41.4</v>
      </c>
      <c r="G43" s="323">
        <v>12.353110444625658</v>
      </c>
      <c r="H43" s="265">
        <v>5.7539999999999996</v>
      </c>
      <c r="I43" s="265">
        <v>6.0419999999999998</v>
      </c>
      <c r="J43" s="324">
        <v>0.28800000000000026</v>
      </c>
      <c r="K43" s="324">
        <v>0.28800000000000026</v>
      </c>
      <c r="L43" s="325"/>
      <c r="M43" s="325">
        <v>0</v>
      </c>
      <c r="N43" s="326">
        <v>0.28800000000000026</v>
      </c>
      <c r="O43" s="147"/>
      <c r="P43" s="113"/>
      <c r="Q43" s="18"/>
      <c r="R43" s="147"/>
      <c r="S43" s="104"/>
    </row>
    <row r="44" spans="1:19" x14ac:dyDescent="0.25">
      <c r="A44" s="258">
        <v>25</v>
      </c>
      <c r="B44" s="306" t="s">
        <v>90</v>
      </c>
      <c r="C44" s="259">
        <v>15705746</v>
      </c>
      <c r="D44" s="260">
        <v>43719</v>
      </c>
      <c r="E44" s="260">
        <v>45179</v>
      </c>
      <c r="F44" s="265">
        <v>45.8</v>
      </c>
      <c r="G44" s="193">
        <v>13.666001409754953</v>
      </c>
      <c r="H44" s="261">
        <v>29586</v>
      </c>
      <c r="I44" s="261">
        <v>29638</v>
      </c>
      <c r="J44" s="266">
        <v>52</v>
      </c>
      <c r="K44" s="324">
        <v>4.4719999999999996E-2</v>
      </c>
      <c r="L44" s="263"/>
      <c r="M44" s="263">
        <v>0</v>
      </c>
      <c r="N44" s="264">
        <v>4.4719999999999996E-2</v>
      </c>
      <c r="O44" s="147"/>
      <c r="P44" s="113"/>
      <c r="Q44" s="18"/>
      <c r="R44" s="147"/>
      <c r="S44" s="104"/>
    </row>
    <row r="45" spans="1:19" x14ac:dyDescent="0.25">
      <c r="A45" s="307">
        <v>26</v>
      </c>
      <c r="B45" s="308" t="s">
        <v>91</v>
      </c>
      <c r="C45" s="309">
        <v>15705829</v>
      </c>
      <c r="D45" s="310"/>
      <c r="E45" s="310"/>
      <c r="F45" s="327">
        <v>60.4</v>
      </c>
      <c r="G45" s="312">
        <v>18.022412339502168</v>
      </c>
      <c r="H45" s="313">
        <v>45928</v>
      </c>
      <c r="I45" s="313">
        <v>45928</v>
      </c>
      <c r="J45" s="314"/>
      <c r="K45" s="315"/>
      <c r="L45" s="316">
        <v>0.30755373636095534</v>
      </c>
      <c r="M45" s="316">
        <v>0</v>
      </c>
      <c r="N45" s="317">
        <v>0.30755373636095534</v>
      </c>
      <c r="O45" s="147"/>
      <c r="P45" s="113"/>
      <c r="Q45" s="18"/>
      <c r="R45" s="147"/>
      <c r="S45" s="104"/>
    </row>
    <row r="46" spans="1:19" x14ac:dyDescent="0.25">
      <c r="A46" s="318">
        <v>27</v>
      </c>
      <c r="B46" s="319" t="s">
        <v>92</v>
      </c>
      <c r="C46" s="320">
        <v>15705815</v>
      </c>
      <c r="D46" s="321">
        <v>43703</v>
      </c>
      <c r="E46" s="321">
        <v>45163</v>
      </c>
      <c r="F46" s="330">
        <v>72.099999999999994</v>
      </c>
      <c r="G46" s="323">
        <v>21.513508769505069</v>
      </c>
      <c r="H46" s="261">
        <v>39346</v>
      </c>
      <c r="I46" s="261">
        <v>40047</v>
      </c>
      <c r="J46" s="331">
        <v>701</v>
      </c>
      <c r="K46" s="324">
        <v>0.60285999999999995</v>
      </c>
      <c r="L46" s="325"/>
      <c r="M46" s="325">
        <v>0</v>
      </c>
      <c r="N46" s="326">
        <v>0.60285999999999995</v>
      </c>
      <c r="O46" s="147"/>
      <c r="P46" s="113"/>
      <c r="Q46" s="18"/>
      <c r="R46" s="147"/>
      <c r="S46" s="104"/>
    </row>
    <row r="47" spans="1:19" x14ac:dyDescent="0.25">
      <c r="A47" s="318">
        <v>28</v>
      </c>
      <c r="B47" s="319" t="s">
        <v>93</v>
      </c>
      <c r="C47" s="320">
        <v>19000640</v>
      </c>
      <c r="D47" s="321">
        <v>43677</v>
      </c>
      <c r="E47" s="321">
        <v>45868</v>
      </c>
      <c r="F47" s="330">
        <v>46.9</v>
      </c>
      <c r="G47" s="323">
        <v>13.99422415103728</v>
      </c>
      <c r="H47" s="261">
        <v>7.0380000000000003</v>
      </c>
      <c r="I47" s="261">
        <v>7.4009999999999998</v>
      </c>
      <c r="J47" s="324">
        <v>0.36299999999999955</v>
      </c>
      <c r="K47" s="324">
        <v>0.36299999999999955</v>
      </c>
      <c r="L47" s="325"/>
      <c r="M47" s="325">
        <v>0</v>
      </c>
      <c r="N47" s="326">
        <v>0.36299999999999955</v>
      </c>
      <c r="O47" s="147"/>
      <c r="P47" s="113"/>
      <c r="Q47" s="18"/>
      <c r="R47" s="147"/>
      <c r="S47" s="104"/>
    </row>
    <row r="48" spans="1:19" x14ac:dyDescent="0.25">
      <c r="A48" s="258">
        <v>29</v>
      </c>
      <c r="B48" s="355" t="s">
        <v>94</v>
      </c>
      <c r="C48" s="320">
        <v>16721754</v>
      </c>
      <c r="D48" s="321">
        <v>42768</v>
      </c>
      <c r="E48" s="321">
        <v>44228</v>
      </c>
      <c r="F48" s="330">
        <v>70</v>
      </c>
      <c r="G48" s="323">
        <v>20.886901717966087</v>
      </c>
      <c r="H48" s="261">
        <v>45593</v>
      </c>
      <c r="I48" s="261">
        <v>46747</v>
      </c>
      <c r="J48" s="331">
        <v>1154</v>
      </c>
      <c r="K48" s="324">
        <v>0.99243999999999999</v>
      </c>
      <c r="L48" s="325"/>
      <c r="M48" s="325">
        <v>0</v>
      </c>
      <c r="N48" s="326">
        <v>0.99243999999999999</v>
      </c>
      <c r="O48" s="147"/>
      <c r="P48" s="113"/>
      <c r="Q48" s="18"/>
      <c r="R48" s="147"/>
      <c r="S48" s="104"/>
    </row>
    <row r="49" spans="1:19" x14ac:dyDescent="0.25">
      <c r="A49" s="318">
        <v>30</v>
      </c>
      <c r="B49" s="319" t="s">
        <v>95</v>
      </c>
      <c r="C49" s="320">
        <v>18009086</v>
      </c>
      <c r="D49" s="321">
        <v>43530</v>
      </c>
      <c r="E49" s="321">
        <v>45721</v>
      </c>
      <c r="F49" s="330">
        <v>47.4</v>
      </c>
      <c r="G49" s="323">
        <v>14.143416306165609</v>
      </c>
      <c r="H49" s="261">
        <v>5.1840000000000002</v>
      </c>
      <c r="I49" s="261">
        <v>5.49</v>
      </c>
      <c r="J49" s="324">
        <v>0.30600000000000005</v>
      </c>
      <c r="K49" s="324">
        <v>0.30600000000000005</v>
      </c>
      <c r="L49" s="325"/>
      <c r="M49" s="325">
        <v>0</v>
      </c>
      <c r="N49" s="326">
        <v>0.30600000000000005</v>
      </c>
      <c r="O49" s="147"/>
      <c r="P49" s="113"/>
      <c r="Q49" s="18"/>
      <c r="R49" s="147"/>
      <c r="S49" s="104"/>
    </row>
    <row r="50" spans="1:19" x14ac:dyDescent="0.25">
      <c r="A50" s="318">
        <v>31</v>
      </c>
      <c r="B50" s="319" t="s">
        <v>96</v>
      </c>
      <c r="C50" s="320">
        <v>18009275</v>
      </c>
      <c r="D50" s="321">
        <v>43530</v>
      </c>
      <c r="E50" s="321">
        <v>45721</v>
      </c>
      <c r="F50" s="330">
        <v>43.2</v>
      </c>
      <c r="G50" s="323">
        <v>12.890202203087645</v>
      </c>
      <c r="H50" s="261">
        <v>6.0190000000000001</v>
      </c>
      <c r="I50" s="261">
        <v>6.2439999999999998</v>
      </c>
      <c r="J50" s="324">
        <v>0.22499999999999964</v>
      </c>
      <c r="K50" s="324">
        <v>0.22499999999999964</v>
      </c>
      <c r="L50" s="325"/>
      <c r="M50" s="325">
        <v>0</v>
      </c>
      <c r="N50" s="326">
        <v>0.22499999999999964</v>
      </c>
      <c r="O50" s="147"/>
      <c r="P50" s="113"/>
      <c r="Q50" s="18"/>
      <c r="R50" s="147"/>
      <c r="S50" s="104"/>
    </row>
    <row r="51" spans="1:19" x14ac:dyDescent="0.25">
      <c r="A51" s="318">
        <v>32</v>
      </c>
      <c r="B51" s="319" t="s">
        <v>97</v>
      </c>
      <c r="C51" s="320">
        <v>18008972</v>
      </c>
      <c r="D51" s="321">
        <v>43530</v>
      </c>
      <c r="E51" s="321">
        <v>44990</v>
      </c>
      <c r="F51" s="330">
        <v>41.7</v>
      </c>
      <c r="G51" s="323">
        <v>12.442625737702656</v>
      </c>
      <c r="H51" s="261">
        <v>4.1470000000000002</v>
      </c>
      <c r="I51" s="261">
        <v>4.3680000000000003</v>
      </c>
      <c r="J51" s="324">
        <v>0.22100000000000009</v>
      </c>
      <c r="K51" s="324">
        <v>0.22100000000000009</v>
      </c>
      <c r="L51" s="325"/>
      <c r="M51" s="325">
        <v>0</v>
      </c>
      <c r="N51" s="326">
        <v>0.22100000000000009</v>
      </c>
      <c r="O51" s="147"/>
      <c r="P51" s="113"/>
      <c r="Q51" s="18"/>
      <c r="R51" s="147"/>
      <c r="S51" s="104"/>
    </row>
    <row r="52" spans="1:19" x14ac:dyDescent="0.25">
      <c r="A52" s="307">
        <v>33</v>
      </c>
      <c r="B52" s="308" t="s">
        <v>98</v>
      </c>
      <c r="C52" s="309">
        <v>15705600</v>
      </c>
      <c r="D52" s="310"/>
      <c r="E52" s="310"/>
      <c r="F52" s="327">
        <v>46</v>
      </c>
      <c r="G52" s="312">
        <v>13.725678271806288</v>
      </c>
      <c r="H52" s="313">
        <v>24684</v>
      </c>
      <c r="I52" s="313">
        <v>24684</v>
      </c>
      <c r="J52" s="314"/>
      <c r="K52" s="315"/>
      <c r="L52" s="316">
        <v>0.23422966676496601</v>
      </c>
      <c r="M52" s="316">
        <v>0</v>
      </c>
      <c r="N52" s="317">
        <v>0.23422966676496601</v>
      </c>
      <c r="O52" s="147"/>
      <c r="P52" s="113"/>
      <c r="Q52" s="18"/>
      <c r="R52" s="147"/>
      <c r="S52" s="104"/>
    </row>
    <row r="53" spans="1:19" x14ac:dyDescent="0.25">
      <c r="A53" s="307">
        <v>34</v>
      </c>
      <c r="B53" s="308" t="s">
        <v>99</v>
      </c>
      <c r="C53" s="309">
        <v>15705534</v>
      </c>
      <c r="D53" s="310"/>
      <c r="E53" s="310"/>
      <c r="F53" s="327">
        <v>60.6</v>
      </c>
      <c r="G53" s="312">
        <v>18.082089201553501</v>
      </c>
      <c r="H53" s="313">
        <v>45514</v>
      </c>
      <c r="I53" s="313">
        <v>46331</v>
      </c>
      <c r="J53" s="314"/>
      <c r="K53" s="315"/>
      <c r="L53" s="316">
        <v>0.30857212621645524</v>
      </c>
      <c r="M53" s="316">
        <v>0</v>
      </c>
      <c r="N53" s="317">
        <v>0.30857212621645524</v>
      </c>
      <c r="O53" s="147"/>
      <c r="P53" s="113"/>
      <c r="Q53" s="18"/>
      <c r="R53" s="147"/>
      <c r="S53" s="104"/>
    </row>
    <row r="54" spans="1:19" x14ac:dyDescent="0.25">
      <c r="A54" s="318">
        <v>35</v>
      </c>
      <c r="B54" s="319" t="s">
        <v>100</v>
      </c>
      <c r="C54" s="356">
        <v>15705677</v>
      </c>
      <c r="D54" s="357">
        <v>43710</v>
      </c>
      <c r="E54" s="357">
        <v>45170</v>
      </c>
      <c r="F54" s="330">
        <v>72.2</v>
      </c>
      <c r="G54" s="323">
        <v>21.543347200530739</v>
      </c>
      <c r="H54" s="261">
        <v>19853</v>
      </c>
      <c r="I54" s="261">
        <v>19910</v>
      </c>
      <c r="J54" s="331">
        <v>57</v>
      </c>
      <c r="K54" s="324">
        <v>4.9020000000000001E-2</v>
      </c>
      <c r="L54" s="325"/>
      <c r="M54" s="325">
        <v>0</v>
      </c>
      <c r="N54" s="326">
        <v>4.9020000000000001E-2</v>
      </c>
      <c r="O54" s="147"/>
      <c r="P54" s="113"/>
      <c r="Q54" s="18"/>
      <c r="R54" s="147"/>
      <c r="S54" s="104"/>
    </row>
    <row r="55" spans="1:19" x14ac:dyDescent="0.25">
      <c r="A55" s="334">
        <v>36</v>
      </c>
      <c r="B55" s="335" t="s">
        <v>101</v>
      </c>
      <c r="C55" s="336">
        <v>15705691</v>
      </c>
      <c r="D55" s="337">
        <v>43689</v>
      </c>
      <c r="E55" s="337">
        <v>45149</v>
      </c>
      <c r="F55" s="338">
        <v>46.5</v>
      </c>
      <c r="G55" s="339">
        <v>13.874870426934617</v>
      </c>
      <c r="H55" s="340">
        <v>9237</v>
      </c>
      <c r="I55" s="340">
        <v>9237</v>
      </c>
      <c r="J55" s="358">
        <v>0</v>
      </c>
      <c r="K55" s="341">
        <v>0</v>
      </c>
      <c r="L55" s="342">
        <v>6.8000000000000005E-2</v>
      </c>
      <c r="M55" s="342">
        <v>0</v>
      </c>
      <c r="N55" s="343">
        <v>6.8000000000000005E-2</v>
      </c>
      <c r="O55" s="147"/>
      <c r="P55" s="113"/>
      <c r="Q55" s="18"/>
      <c r="R55" s="147"/>
      <c r="S55" s="104"/>
    </row>
    <row r="56" spans="1:19" x14ac:dyDescent="0.25">
      <c r="A56" s="267">
        <v>37</v>
      </c>
      <c r="B56" s="359" t="s">
        <v>102</v>
      </c>
      <c r="C56" s="259">
        <v>15730459</v>
      </c>
      <c r="D56" s="260">
        <v>43721</v>
      </c>
      <c r="E56" s="260">
        <v>45181</v>
      </c>
      <c r="F56" s="268">
        <v>69.5</v>
      </c>
      <c r="G56" s="193">
        <v>20.737709562837761</v>
      </c>
      <c r="H56" s="261">
        <v>42561</v>
      </c>
      <c r="I56" s="261">
        <v>43306</v>
      </c>
      <c r="J56" s="266">
        <v>745</v>
      </c>
      <c r="K56" s="262">
        <v>0.64069999999999994</v>
      </c>
      <c r="L56" s="263"/>
      <c r="M56" s="263">
        <v>0</v>
      </c>
      <c r="N56" s="264">
        <v>0.64069999999999994</v>
      </c>
      <c r="O56" s="147"/>
      <c r="P56" s="113"/>
      <c r="Q56" s="18"/>
      <c r="R56" s="147"/>
      <c r="S56" s="104"/>
    </row>
    <row r="57" spans="1:19" x14ac:dyDescent="0.25">
      <c r="A57" s="318">
        <v>38</v>
      </c>
      <c r="B57" s="319" t="s">
        <v>103</v>
      </c>
      <c r="C57" s="360">
        <v>91504423</v>
      </c>
      <c r="D57" s="321">
        <v>43731</v>
      </c>
      <c r="E57" s="321">
        <v>45191</v>
      </c>
      <c r="F57" s="330">
        <v>47</v>
      </c>
      <c r="G57" s="323">
        <v>14.024062582062944</v>
      </c>
      <c r="H57" s="261">
        <v>1.3069999999999999</v>
      </c>
      <c r="I57" s="261">
        <v>1.3340000000000001</v>
      </c>
      <c r="J57" s="324">
        <v>2.7000000000000135E-2</v>
      </c>
      <c r="K57" s="324">
        <v>2.7000000000000135E-2</v>
      </c>
      <c r="L57" s="325"/>
      <c r="M57" s="325">
        <v>0</v>
      </c>
      <c r="N57" s="326">
        <v>2.7000000000000135E-2</v>
      </c>
      <c r="O57" s="147"/>
      <c r="P57" s="113"/>
      <c r="Q57" s="18"/>
      <c r="R57" s="147"/>
      <c r="S57" s="104"/>
    </row>
    <row r="58" spans="1:19" x14ac:dyDescent="0.25">
      <c r="A58" s="318">
        <v>39</v>
      </c>
      <c r="B58" s="332" t="s">
        <v>104</v>
      </c>
      <c r="C58" s="320">
        <v>17232469</v>
      </c>
      <c r="D58" s="321">
        <v>43159</v>
      </c>
      <c r="E58" s="321">
        <v>44619</v>
      </c>
      <c r="F58" s="330">
        <v>43.1</v>
      </c>
      <c r="G58" s="323">
        <v>12.860363772061978</v>
      </c>
      <c r="H58" s="261">
        <v>8286</v>
      </c>
      <c r="I58" s="261">
        <v>8598</v>
      </c>
      <c r="J58" s="331">
        <v>312</v>
      </c>
      <c r="K58" s="324">
        <v>0.26832</v>
      </c>
      <c r="L58" s="325"/>
      <c r="M58" s="325">
        <v>0</v>
      </c>
      <c r="N58" s="326">
        <v>0.26832</v>
      </c>
      <c r="O58" s="147"/>
      <c r="P58" s="113"/>
      <c r="Q58" s="18"/>
      <c r="R58" s="147"/>
      <c r="S58" s="104"/>
    </row>
    <row r="59" spans="1:19" x14ac:dyDescent="0.25">
      <c r="A59" s="258">
        <v>40</v>
      </c>
      <c r="B59" s="306" t="s">
        <v>105</v>
      </c>
      <c r="C59" s="259">
        <v>81501777</v>
      </c>
      <c r="D59" s="260">
        <v>43504</v>
      </c>
      <c r="E59" s="260">
        <v>44964</v>
      </c>
      <c r="F59" s="265">
        <v>41.4</v>
      </c>
      <c r="G59" s="193">
        <v>12.353110444625658</v>
      </c>
      <c r="H59" s="261">
        <v>5.7530000000000001</v>
      </c>
      <c r="I59" s="261">
        <v>5.7530000000000001</v>
      </c>
      <c r="J59" s="262">
        <v>0</v>
      </c>
      <c r="K59" s="262">
        <v>0</v>
      </c>
      <c r="L59" s="263"/>
      <c r="M59" s="263">
        <v>0</v>
      </c>
      <c r="N59" s="264">
        <v>0</v>
      </c>
      <c r="O59" s="147"/>
      <c r="P59" s="113"/>
      <c r="Q59" s="18"/>
      <c r="R59" s="147"/>
      <c r="S59" s="104"/>
    </row>
    <row r="60" spans="1:19" x14ac:dyDescent="0.25">
      <c r="A60" s="318">
        <v>41</v>
      </c>
      <c r="B60" s="319" t="s">
        <v>106</v>
      </c>
      <c r="C60" s="320">
        <v>476415</v>
      </c>
      <c r="D60" s="321">
        <v>43698</v>
      </c>
      <c r="E60" s="321">
        <v>45889</v>
      </c>
      <c r="F60" s="330">
        <v>45.9</v>
      </c>
      <c r="G60" s="323">
        <v>13.69583984078062</v>
      </c>
      <c r="H60" s="261">
        <v>5.431</v>
      </c>
      <c r="I60" s="261">
        <v>5.7009999999999996</v>
      </c>
      <c r="J60" s="324">
        <v>0.26999999999999957</v>
      </c>
      <c r="K60" s="324">
        <v>0.26999999999999957</v>
      </c>
      <c r="L60" s="325"/>
      <c r="M60" s="325">
        <v>0</v>
      </c>
      <c r="N60" s="326">
        <v>0.26999999999999957</v>
      </c>
      <c r="O60" s="147"/>
      <c r="P60" s="113"/>
      <c r="Q60" s="18"/>
      <c r="R60" s="147"/>
      <c r="S60" s="104"/>
    </row>
    <row r="61" spans="1:19" x14ac:dyDescent="0.25">
      <c r="A61" s="307">
        <v>42</v>
      </c>
      <c r="B61" s="308" t="s">
        <v>107</v>
      </c>
      <c r="C61" s="309">
        <v>15705552</v>
      </c>
      <c r="D61" s="310"/>
      <c r="E61" s="310"/>
      <c r="F61" s="327">
        <v>60.8</v>
      </c>
      <c r="G61" s="312">
        <v>18.14176606360483</v>
      </c>
      <c r="H61" s="313">
        <v>35843</v>
      </c>
      <c r="I61" s="313">
        <v>36497</v>
      </c>
      <c r="J61" s="314"/>
      <c r="K61" s="315"/>
      <c r="L61" s="316">
        <v>0.30959051607195504</v>
      </c>
      <c r="M61" s="316">
        <v>0</v>
      </c>
      <c r="N61" s="317">
        <v>0.30959051607195504</v>
      </c>
      <c r="O61" s="147"/>
      <c r="P61" s="113"/>
      <c r="Q61" s="18"/>
      <c r="R61" s="147"/>
      <c r="S61" s="104"/>
    </row>
    <row r="62" spans="1:19" x14ac:dyDescent="0.25">
      <c r="A62" s="318">
        <v>43</v>
      </c>
      <c r="B62" s="332" t="s">
        <v>108</v>
      </c>
      <c r="C62" s="329" t="s">
        <v>49</v>
      </c>
      <c r="D62" s="321">
        <v>43698</v>
      </c>
      <c r="E62" s="321">
        <v>45158</v>
      </c>
      <c r="F62" s="330">
        <v>72.2</v>
      </c>
      <c r="G62" s="323">
        <v>21.543347200530739</v>
      </c>
      <c r="H62" s="261">
        <v>3.726</v>
      </c>
      <c r="I62" s="261">
        <v>3.87</v>
      </c>
      <c r="J62" s="324">
        <v>0.14400000000000013</v>
      </c>
      <c r="K62" s="324">
        <v>0.14400000000000013</v>
      </c>
      <c r="L62" s="325"/>
      <c r="M62" s="325">
        <v>0</v>
      </c>
      <c r="N62" s="326">
        <v>0.14400000000000013</v>
      </c>
      <c r="O62" s="147"/>
      <c r="P62" s="113"/>
      <c r="Q62" s="18"/>
      <c r="R62" s="147"/>
      <c r="S62" s="104"/>
    </row>
    <row r="63" spans="1:19" x14ac:dyDescent="0.25">
      <c r="A63" s="258">
        <v>44</v>
      </c>
      <c r="B63" s="306" t="s">
        <v>109</v>
      </c>
      <c r="C63" s="329" t="s">
        <v>55</v>
      </c>
      <c r="D63" s="260"/>
      <c r="E63" s="260"/>
      <c r="F63" s="265">
        <v>46.3</v>
      </c>
      <c r="G63" s="193">
        <v>13.815193564883282</v>
      </c>
      <c r="H63" s="261">
        <v>6.8040000000000003</v>
      </c>
      <c r="I63" s="261">
        <v>7.1630000000000003</v>
      </c>
      <c r="J63" s="324">
        <v>0.35899999999999999</v>
      </c>
      <c r="K63" s="324">
        <v>0.35899999999999999</v>
      </c>
      <c r="L63" s="263"/>
      <c r="M63" s="263">
        <v>0</v>
      </c>
      <c r="N63" s="264">
        <v>0.35899999999999999</v>
      </c>
      <c r="O63" s="147"/>
      <c r="P63" s="113"/>
      <c r="Q63" s="18"/>
      <c r="R63" s="147"/>
      <c r="S63" s="104"/>
    </row>
    <row r="64" spans="1:19" x14ac:dyDescent="0.25">
      <c r="A64" s="318">
        <v>45</v>
      </c>
      <c r="B64" s="319" t="s">
        <v>110</v>
      </c>
      <c r="C64" s="320">
        <v>15705549</v>
      </c>
      <c r="D64" s="321">
        <v>43699</v>
      </c>
      <c r="E64" s="321">
        <v>45159</v>
      </c>
      <c r="F64" s="330">
        <v>69.7</v>
      </c>
      <c r="G64" s="323">
        <v>20.797386424889094</v>
      </c>
      <c r="H64" s="261">
        <v>37457</v>
      </c>
      <c r="I64" s="261">
        <v>38011</v>
      </c>
      <c r="J64" s="331">
        <v>554</v>
      </c>
      <c r="K64" s="324">
        <v>0.47643999999999997</v>
      </c>
      <c r="L64" s="325"/>
      <c r="M64" s="325">
        <v>0</v>
      </c>
      <c r="N64" s="326">
        <v>0.47643999999999997</v>
      </c>
      <c r="O64" s="147"/>
      <c r="P64" s="113"/>
      <c r="Q64" s="18"/>
      <c r="R64" s="147"/>
      <c r="S64" s="104"/>
    </row>
    <row r="65" spans="1:19" x14ac:dyDescent="0.25">
      <c r="A65" s="318">
        <v>46</v>
      </c>
      <c r="B65" s="319" t="s">
        <v>111</v>
      </c>
      <c r="C65" s="329" t="s">
        <v>50</v>
      </c>
      <c r="D65" s="321">
        <v>43418</v>
      </c>
      <c r="E65" s="321">
        <v>44878</v>
      </c>
      <c r="F65" s="330">
        <v>47.9</v>
      </c>
      <c r="G65" s="323">
        <v>14.292608461293938</v>
      </c>
      <c r="H65" s="261">
        <v>4.282</v>
      </c>
      <c r="I65" s="261">
        <v>4.5990000000000002</v>
      </c>
      <c r="J65" s="324">
        <v>0.31700000000000017</v>
      </c>
      <c r="K65" s="324">
        <v>0.31700000000000017</v>
      </c>
      <c r="L65" s="325"/>
      <c r="M65" s="325">
        <v>0</v>
      </c>
      <c r="N65" s="326">
        <v>0.31700000000000017</v>
      </c>
      <c r="O65" s="147"/>
      <c r="P65" s="113"/>
      <c r="Q65" s="18"/>
      <c r="R65" s="147"/>
      <c r="S65" s="104"/>
    </row>
    <row r="66" spans="1:19" x14ac:dyDescent="0.25">
      <c r="A66" s="345">
        <v>47</v>
      </c>
      <c r="B66" s="346" t="s">
        <v>112</v>
      </c>
      <c r="C66" s="361">
        <v>41260018</v>
      </c>
      <c r="D66" s="348">
        <v>43719</v>
      </c>
      <c r="E66" s="348">
        <v>45179</v>
      </c>
      <c r="F66" s="349">
        <v>42.4</v>
      </c>
      <c r="G66" s="350">
        <v>12.651494754882316</v>
      </c>
      <c r="H66" s="362">
        <v>0</v>
      </c>
      <c r="I66" s="362">
        <v>0</v>
      </c>
      <c r="J66" s="351"/>
      <c r="K66" s="352"/>
      <c r="L66" s="353">
        <v>0.21589864936596867</v>
      </c>
      <c r="M66" s="353">
        <v>0</v>
      </c>
      <c r="N66" s="354">
        <v>0.21589864936596867</v>
      </c>
      <c r="O66" s="147"/>
      <c r="P66" s="113"/>
      <c r="Q66" s="18"/>
      <c r="R66" s="147"/>
      <c r="S66" s="104"/>
    </row>
    <row r="67" spans="1:19" x14ac:dyDescent="0.25">
      <c r="A67" s="318">
        <v>48</v>
      </c>
      <c r="B67" s="319" t="s">
        <v>105</v>
      </c>
      <c r="C67" s="320">
        <v>1267515</v>
      </c>
      <c r="D67" s="321">
        <v>43698</v>
      </c>
      <c r="E67" s="321">
        <v>45158</v>
      </c>
      <c r="F67" s="330">
        <v>41.7</v>
      </c>
      <c r="G67" s="323">
        <v>12.442625737702656</v>
      </c>
      <c r="H67" s="261">
        <v>3.28</v>
      </c>
      <c r="I67" s="261">
        <v>3.3250000000000002</v>
      </c>
      <c r="J67" s="324">
        <v>4.5000000000000373E-2</v>
      </c>
      <c r="K67" s="324">
        <v>4.5000000000000373E-2</v>
      </c>
      <c r="L67" s="325"/>
      <c r="M67" s="325">
        <v>0</v>
      </c>
      <c r="N67" s="326">
        <v>4.5000000000000373E-2</v>
      </c>
      <c r="O67" s="147"/>
      <c r="P67" s="113"/>
      <c r="Q67" s="18"/>
      <c r="R67" s="147"/>
      <c r="S67" s="104"/>
    </row>
    <row r="68" spans="1:19" x14ac:dyDescent="0.25">
      <c r="A68" s="307">
        <v>49</v>
      </c>
      <c r="B68" s="308" t="s">
        <v>113</v>
      </c>
      <c r="C68" s="309">
        <v>15705689</v>
      </c>
      <c r="D68" s="310"/>
      <c r="E68" s="310"/>
      <c r="F68" s="327">
        <v>45.7</v>
      </c>
      <c r="G68" s="312">
        <v>13.63616297872929</v>
      </c>
      <c r="H68" s="313">
        <v>17380</v>
      </c>
      <c r="I68" s="313">
        <v>17915</v>
      </c>
      <c r="J68" s="314"/>
      <c r="K68" s="315"/>
      <c r="L68" s="316">
        <v>0.23270208198171621</v>
      </c>
      <c r="M68" s="316">
        <v>0</v>
      </c>
      <c r="N68" s="317">
        <v>0.23270208198171621</v>
      </c>
      <c r="O68" s="147"/>
      <c r="P68" s="113"/>
      <c r="Q68" s="18"/>
      <c r="R68" s="147"/>
      <c r="S68" s="104"/>
    </row>
    <row r="69" spans="1:19" x14ac:dyDescent="0.25">
      <c r="A69" s="307">
        <v>50</v>
      </c>
      <c r="B69" s="308" t="s">
        <v>114</v>
      </c>
      <c r="C69" s="309">
        <v>15705596</v>
      </c>
      <c r="D69" s="310"/>
      <c r="E69" s="310"/>
      <c r="F69" s="327">
        <v>60.9</v>
      </c>
      <c r="G69" s="312">
        <v>18.171604494630497</v>
      </c>
      <c r="H69" s="313">
        <v>34561</v>
      </c>
      <c r="I69" s="313">
        <v>35287</v>
      </c>
      <c r="J69" s="314"/>
      <c r="K69" s="315"/>
      <c r="L69" s="316">
        <v>0.31009971099970496</v>
      </c>
      <c r="M69" s="316">
        <v>0</v>
      </c>
      <c r="N69" s="317">
        <v>0.31009971099970496</v>
      </c>
      <c r="O69" s="147"/>
      <c r="P69" s="113"/>
      <c r="Q69" s="18"/>
      <c r="R69" s="147"/>
      <c r="S69" s="104"/>
    </row>
    <row r="70" spans="1:19" x14ac:dyDescent="0.25">
      <c r="A70" s="318">
        <v>51</v>
      </c>
      <c r="B70" s="319" t="s">
        <v>115</v>
      </c>
      <c r="C70" s="320">
        <v>19000880</v>
      </c>
      <c r="D70" s="321">
        <v>43775</v>
      </c>
      <c r="E70" s="321">
        <v>45966</v>
      </c>
      <c r="F70" s="330">
        <v>71.7</v>
      </c>
      <c r="G70" s="323">
        <v>21.394155045402407</v>
      </c>
      <c r="H70" s="261">
        <v>7.8010000000000002</v>
      </c>
      <c r="I70" s="261">
        <v>8.3279999999999994</v>
      </c>
      <c r="J70" s="324">
        <v>0.52699999999999925</v>
      </c>
      <c r="K70" s="324">
        <v>0.52699999999999925</v>
      </c>
      <c r="L70" s="325"/>
      <c r="M70" s="325">
        <v>0</v>
      </c>
      <c r="N70" s="326">
        <v>0.52699999999999925</v>
      </c>
      <c r="O70" s="147"/>
      <c r="P70" s="113"/>
      <c r="Q70" s="18"/>
      <c r="R70" s="147"/>
      <c r="S70" s="104"/>
    </row>
    <row r="71" spans="1:19" x14ac:dyDescent="0.25">
      <c r="A71" s="318">
        <v>52</v>
      </c>
      <c r="B71" s="319" t="s">
        <v>116</v>
      </c>
      <c r="C71" s="320">
        <v>15705736</v>
      </c>
      <c r="D71" s="321">
        <v>43698</v>
      </c>
      <c r="E71" s="321">
        <v>45158</v>
      </c>
      <c r="F71" s="330">
        <v>46.2</v>
      </c>
      <c r="G71" s="323">
        <v>13.785355133857619</v>
      </c>
      <c r="H71" s="261">
        <v>33460</v>
      </c>
      <c r="I71" s="261">
        <v>34116</v>
      </c>
      <c r="J71" s="331">
        <v>656</v>
      </c>
      <c r="K71" s="324">
        <v>0.56415999999999999</v>
      </c>
      <c r="L71" s="325"/>
      <c r="M71" s="325">
        <v>0</v>
      </c>
      <c r="N71" s="326">
        <v>0.56415999999999999</v>
      </c>
      <c r="O71" s="147"/>
      <c r="P71" s="113"/>
      <c r="Q71" s="18"/>
      <c r="R71" s="147"/>
      <c r="S71" s="104"/>
    </row>
    <row r="72" spans="1:19" x14ac:dyDescent="0.25">
      <c r="A72" s="345">
        <v>53</v>
      </c>
      <c r="B72" s="346" t="s">
        <v>117</v>
      </c>
      <c r="C72" s="361">
        <v>15708051</v>
      </c>
      <c r="D72" s="348">
        <v>43707</v>
      </c>
      <c r="E72" s="348">
        <v>45167</v>
      </c>
      <c r="F72" s="349">
        <v>69.8</v>
      </c>
      <c r="G72" s="350">
        <v>20.827224855914757</v>
      </c>
      <c r="H72" s="362">
        <v>54740</v>
      </c>
      <c r="I72" s="362">
        <v>54740</v>
      </c>
      <c r="J72" s="351">
        <v>0</v>
      </c>
      <c r="K72" s="352">
        <v>0</v>
      </c>
      <c r="L72" s="353">
        <v>0.35541805956944839</v>
      </c>
      <c r="M72" s="353">
        <v>0</v>
      </c>
      <c r="N72" s="354">
        <v>0.35541805956944839</v>
      </c>
      <c r="O72" s="147"/>
      <c r="P72" s="113"/>
      <c r="Q72" s="18"/>
      <c r="R72" s="147"/>
      <c r="S72" s="104"/>
    </row>
    <row r="73" spans="1:19" x14ac:dyDescent="0.25">
      <c r="A73" s="345">
        <v>54</v>
      </c>
      <c r="B73" s="363" t="s">
        <v>107</v>
      </c>
      <c r="C73" s="361">
        <v>18008957</v>
      </c>
      <c r="D73" s="348">
        <v>43530</v>
      </c>
      <c r="E73" s="348">
        <v>44990</v>
      </c>
      <c r="F73" s="349">
        <v>47.4</v>
      </c>
      <c r="G73" s="350">
        <v>14.143416306165609</v>
      </c>
      <c r="H73" s="362">
        <v>6.6820000000000004</v>
      </c>
      <c r="I73" s="362">
        <v>6.6820000000000004</v>
      </c>
      <c r="J73" s="352">
        <v>0</v>
      </c>
      <c r="K73" s="352">
        <v>0</v>
      </c>
      <c r="L73" s="353">
        <v>0.24135839575346496</v>
      </c>
      <c r="M73" s="353">
        <v>0</v>
      </c>
      <c r="N73" s="354">
        <v>0.24135839575346496</v>
      </c>
      <c r="O73" s="147"/>
      <c r="P73" s="113"/>
      <c r="Q73" s="18"/>
      <c r="R73" s="147"/>
      <c r="S73" s="104"/>
    </row>
    <row r="74" spans="1:19" x14ac:dyDescent="0.25">
      <c r="A74" s="307">
        <v>55</v>
      </c>
      <c r="B74" s="308" t="s">
        <v>118</v>
      </c>
      <c r="C74" s="309">
        <v>15708071</v>
      </c>
      <c r="D74" s="310"/>
      <c r="E74" s="310"/>
      <c r="F74" s="327">
        <v>42.1</v>
      </c>
      <c r="G74" s="312">
        <v>12.561979461805318</v>
      </c>
      <c r="H74" s="313"/>
      <c r="I74" s="313"/>
      <c r="J74" s="314"/>
      <c r="K74" s="315"/>
      <c r="L74" s="316">
        <v>0.21437106458271887</v>
      </c>
      <c r="M74" s="316">
        <v>0</v>
      </c>
      <c r="N74" s="317">
        <v>0.21437106458271887</v>
      </c>
      <c r="O74" s="147"/>
      <c r="P74" s="113"/>
      <c r="Q74" s="18"/>
      <c r="R74" s="147"/>
      <c r="S74" s="104"/>
    </row>
    <row r="75" spans="1:19" x14ac:dyDescent="0.25">
      <c r="A75" s="318">
        <v>56</v>
      </c>
      <c r="B75" s="319" t="s">
        <v>105</v>
      </c>
      <c r="C75" s="320">
        <v>17232611</v>
      </c>
      <c r="D75" s="321">
        <v>43430</v>
      </c>
      <c r="E75" s="321">
        <v>44890</v>
      </c>
      <c r="F75" s="330">
        <v>41.6</v>
      </c>
      <c r="G75" s="323">
        <v>12.412787306676989</v>
      </c>
      <c r="H75" s="261">
        <v>9086</v>
      </c>
      <c r="I75" s="261">
        <v>9109</v>
      </c>
      <c r="J75" s="331">
        <v>23</v>
      </c>
      <c r="K75" s="324">
        <v>1.9779999999999999E-2</v>
      </c>
      <c r="L75" s="325"/>
      <c r="M75" s="325">
        <v>0</v>
      </c>
      <c r="N75" s="326">
        <v>1.9779999999999999E-2</v>
      </c>
      <c r="O75" s="147"/>
      <c r="P75" s="113"/>
      <c r="Q75" s="18"/>
      <c r="R75" s="147"/>
      <c r="S75" s="104"/>
    </row>
    <row r="76" spans="1:19" x14ac:dyDescent="0.25">
      <c r="A76" s="328">
        <v>57</v>
      </c>
      <c r="B76" s="364" t="s">
        <v>119</v>
      </c>
      <c r="C76" s="309">
        <v>15730776</v>
      </c>
      <c r="D76" s="310"/>
      <c r="E76" s="310"/>
      <c r="F76" s="327">
        <v>45.9</v>
      </c>
      <c r="G76" s="312">
        <v>13.69583984078062</v>
      </c>
      <c r="H76" s="313">
        <v>29631</v>
      </c>
      <c r="I76" s="313">
        <v>29992</v>
      </c>
      <c r="J76" s="314"/>
      <c r="K76" s="315"/>
      <c r="L76" s="316">
        <v>0.23372047183721606</v>
      </c>
      <c r="M76" s="316">
        <v>0</v>
      </c>
      <c r="N76" s="317">
        <v>0.23372047183721606</v>
      </c>
      <c r="O76" s="147"/>
      <c r="P76" s="113"/>
      <c r="Q76" s="18"/>
      <c r="R76" s="147"/>
      <c r="S76" s="104"/>
    </row>
    <row r="77" spans="1:19" x14ac:dyDescent="0.25">
      <c r="A77" s="307">
        <v>58</v>
      </c>
      <c r="B77" s="308" t="s">
        <v>120</v>
      </c>
      <c r="C77" s="309">
        <v>15705638</v>
      </c>
      <c r="D77" s="310"/>
      <c r="E77" s="310"/>
      <c r="F77" s="327">
        <v>60.3</v>
      </c>
      <c r="G77" s="312">
        <v>17.992573908476501</v>
      </c>
      <c r="H77" s="313">
        <v>34410</v>
      </c>
      <c r="I77" s="313">
        <v>35154</v>
      </c>
      <c r="J77" s="314"/>
      <c r="K77" s="315"/>
      <c r="L77" s="316">
        <v>0.30704454143320536</v>
      </c>
      <c r="M77" s="316">
        <v>0</v>
      </c>
      <c r="N77" s="317">
        <v>0.30704454143320536</v>
      </c>
      <c r="O77" s="147"/>
      <c r="P77" s="113"/>
      <c r="Q77" s="18"/>
      <c r="R77" s="147"/>
      <c r="S77" s="104"/>
    </row>
    <row r="78" spans="1:19" x14ac:dyDescent="0.25">
      <c r="A78" s="318">
        <v>59</v>
      </c>
      <c r="B78" s="319" t="s">
        <v>121</v>
      </c>
      <c r="C78" s="320">
        <v>15705679</v>
      </c>
      <c r="D78" s="321">
        <v>43713</v>
      </c>
      <c r="E78" s="321">
        <v>45173</v>
      </c>
      <c r="F78" s="330">
        <v>71.7</v>
      </c>
      <c r="G78" s="323">
        <v>21.394155045402407</v>
      </c>
      <c r="H78" s="261">
        <v>38569</v>
      </c>
      <c r="I78" s="261">
        <v>39331</v>
      </c>
      <c r="J78" s="331">
        <v>762</v>
      </c>
      <c r="K78" s="324">
        <v>0.65532000000000001</v>
      </c>
      <c r="L78" s="325"/>
      <c r="M78" s="325">
        <v>0</v>
      </c>
      <c r="N78" s="326">
        <v>0.65532000000000001</v>
      </c>
      <c r="O78" s="147"/>
      <c r="P78" s="113"/>
      <c r="Q78" s="18"/>
      <c r="R78" s="147"/>
      <c r="S78" s="104"/>
    </row>
    <row r="79" spans="1:19" x14ac:dyDescent="0.25">
      <c r="A79" s="318">
        <v>60</v>
      </c>
      <c r="B79" s="319" t="s">
        <v>122</v>
      </c>
      <c r="C79" s="320">
        <v>18009256</v>
      </c>
      <c r="D79" s="321">
        <v>43530</v>
      </c>
      <c r="E79" s="321">
        <v>45721</v>
      </c>
      <c r="F79" s="330">
        <v>46</v>
      </c>
      <c r="G79" s="323">
        <v>13.725678271806288</v>
      </c>
      <c r="H79" s="261">
        <v>4.3540000000000001</v>
      </c>
      <c r="I79" s="261">
        <v>4.46</v>
      </c>
      <c r="J79" s="324">
        <v>0.10599999999999987</v>
      </c>
      <c r="K79" s="324">
        <v>0.10599999999999987</v>
      </c>
      <c r="L79" s="325"/>
      <c r="M79" s="325">
        <v>0</v>
      </c>
      <c r="N79" s="326">
        <v>0.10599999999999987</v>
      </c>
      <c r="O79" s="147"/>
      <c r="P79" s="113"/>
      <c r="Q79" s="18"/>
      <c r="R79" s="147"/>
      <c r="S79" s="104"/>
    </row>
    <row r="80" spans="1:19" x14ac:dyDescent="0.25">
      <c r="A80" s="307">
        <v>61</v>
      </c>
      <c r="B80" s="308" t="s">
        <v>123</v>
      </c>
      <c r="C80" s="309">
        <v>15705714</v>
      </c>
      <c r="D80" s="310"/>
      <c r="E80" s="310"/>
      <c r="F80" s="327">
        <v>71.5</v>
      </c>
      <c r="G80" s="312">
        <v>21.334478183351077</v>
      </c>
      <c r="H80" s="313">
        <v>34917</v>
      </c>
      <c r="I80" s="313">
        <v>34917</v>
      </c>
      <c r="J80" s="314"/>
      <c r="K80" s="315"/>
      <c r="L80" s="316">
        <v>0.36407437334119713</v>
      </c>
      <c r="M80" s="316">
        <v>0</v>
      </c>
      <c r="N80" s="317">
        <v>0.36407437334119713</v>
      </c>
      <c r="O80" s="147"/>
      <c r="P80" s="113"/>
      <c r="Q80" s="18"/>
      <c r="R80" s="147"/>
      <c r="S80" s="104"/>
    </row>
    <row r="81" spans="1:19" x14ac:dyDescent="0.25">
      <c r="A81" s="318">
        <v>62</v>
      </c>
      <c r="B81" s="319" t="s">
        <v>124</v>
      </c>
      <c r="C81" s="320">
        <v>1584615</v>
      </c>
      <c r="D81" s="321">
        <v>43718</v>
      </c>
      <c r="E81" s="321">
        <v>45178</v>
      </c>
      <c r="F81" s="330">
        <v>47.9</v>
      </c>
      <c r="G81" s="323">
        <v>14.292608461293938</v>
      </c>
      <c r="H81" s="261">
        <v>5.1559999999999997</v>
      </c>
      <c r="I81" s="261">
        <v>5.2679999999999998</v>
      </c>
      <c r="J81" s="324">
        <v>0.1120000000000001</v>
      </c>
      <c r="K81" s="324">
        <v>0.1120000000000001</v>
      </c>
      <c r="L81" s="325"/>
      <c r="M81" s="325">
        <v>0</v>
      </c>
      <c r="N81" s="326">
        <v>0.1120000000000001</v>
      </c>
      <c r="O81" s="147"/>
      <c r="P81" s="113"/>
      <c r="Q81" s="18"/>
      <c r="R81" s="147"/>
      <c r="S81" s="104"/>
    </row>
    <row r="82" spans="1:19" x14ac:dyDescent="0.25">
      <c r="A82" s="334">
        <v>63</v>
      </c>
      <c r="B82" s="335" t="s">
        <v>125</v>
      </c>
      <c r="C82" s="336">
        <v>15705848</v>
      </c>
      <c r="D82" s="337">
        <v>43697</v>
      </c>
      <c r="E82" s="337">
        <v>45157</v>
      </c>
      <c r="F82" s="338">
        <v>41.4</v>
      </c>
      <c r="G82" s="339">
        <v>12.353110444625658</v>
      </c>
      <c r="H82" s="340">
        <v>5750</v>
      </c>
      <c r="I82" s="340">
        <v>5750</v>
      </c>
      <c r="J82" s="358">
        <v>0</v>
      </c>
      <c r="K82" s="341">
        <v>0</v>
      </c>
      <c r="L82" s="342">
        <v>0.106</v>
      </c>
      <c r="M82" s="342">
        <v>0</v>
      </c>
      <c r="N82" s="343">
        <v>0.106</v>
      </c>
      <c r="O82" s="147"/>
      <c r="P82" s="113"/>
      <c r="Q82" s="18"/>
      <c r="R82" s="147"/>
      <c r="S82" s="104"/>
    </row>
    <row r="83" spans="1:19" x14ac:dyDescent="0.25">
      <c r="A83" s="318">
        <v>64</v>
      </c>
      <c r="B83" s="319" t="s">
        <v>126</v>
      </c>
      <c r="C83" s="320">
        <v>15705656</v>
      </c>
      <c r="D83" s="321">
        <v>43727</v>
      </c>
      <c r="E83" s="321">
        <v>45918</v>
      </c>
      <c r="F83" s="330">
        <v>42.2</v>
      </c>
      <c r="G83" s="323">
        <v>12.591817892830987</v>
      </c>
      <c r="H83" s="261">
        <v>26491</v>
      </c>
      <c r="I83" s="261">
        <v>26949</v>
      </c>
      <c r="J83" s="331">
        <v>458</v>
      </c>
      <c r="K83" s="324">
        <v>0.39388000000000001</v>
      </c>
      <c r="L83" s="325"/>
      <c r="M83" s="325">
        <v>0</v>
      </c>
      <c r="N83" s="326">
        <v>0.39388000000000001</v>
      </c>
      <c r="O83" s="147"/>
      <c r="P83" s="113"/>
      <c r="Q83" s="18"/>
      <c r="R83" s="147"/>
      <c r="S83" s="104"/>
    </row>
    <row r="84" spans="1:19" x14ac:dyDescent="0.25">
      <c r="A84" s="318">
        <v>65</v>
      </c>
      <c r="B84" s="319" t="s">
        <v>127</v>
      </c>
      <c r="C84" s="320">
        <v>15708142</v>
      </c>
      <c r="D84" s="321">
        <v>43712</v>
      </c>
      <c r="E84" s="321">
        <v>45172</v>
      </c>
      <c r="F84" s="330">
        <v>45.4</v>
      </c>
      <c r="G84" s="323">
        <v>13.546647685652291</v>
      </c>
      <c r="H84" s="261">
        <v>23268</v>
      </c>
      <c r="I84" s="261">
        <v>23651</v>
      </c>
      <c r="J84" s="331">
        <v>383</v>
      </c>
      <c r="K84" s="324">
        <v>0.32938000000000001</v>
      </c>
      <c r="L84" s="325"/>
      <c r="M84" s="325">
        <v>0</v>
      </c>
      <c r="N84" s="326">
        <v>0.32938000000000001</v>
      </c>
      <c r="O84" s="147"/>
      <c r="P84" s="113"/>
      <c r="Q84" s="18"/>
      <c r="R84" s="147"/>
      <c r="S84" s="104"/>
    </row>
    <row r="85" spans="1:19" x14ac:dyDescent="0.25">
      <c r="A85" s="307">
        <v>66</v>
      </c>
      <c r="B85" s="308" t="s">
        <v>128</v>
      </c>
      <c r="C85" s="309">
        <v>15708645</v>
      </c>
      <c r="D85" s="310"/>
      <c r="E85" s="310"/>
      <c r="F85" s="327">
        <v>60.2</v>
      </c>
      <c r="G85" s="312">
        <v>17.962735477450838</v>
      </c>
      <c r="H85" s="313">
        <v>26265</v>
      </c>
      <c r="I85" s="313">
        <v>26448</v>
      </c>
      <c r="J85" s="314"/>
      <c r="K85" s="315"/>
      <c r="L85" s="316">
        <v>0.3065353465054555</v>
      </c>
      <c r="M85" s="316">
        <v>0</v>
      </c>
      <c r="N85" s="317">
        <v>0.3065353465054555</v>
      </c>
      <c r="O85" s="147"/>
      <c r="P85" s="113"/>
      <c r="Q85" s="18"/>
      <c r="R85" s="147"/>
      <c r="S85" s="104"/>
    </row>
    <row r="86" spans="1:19" x14ac:dyDescent="0.25">
      <c r="A86" s="318">
        <v>67</v>
      </c>
      <c r="B86" s="319" t="s">
        <v>129</v>
      </c>
      <c r="C86" s="320">
        <v>15708109</v>
      </c>
      <c r="D86" s="321">
        <v>43711</v>
      </c>
      <c r="E86" s="321">
        <v>45171</v>
      </c>
      <c r="F86" s="330">
        <v>71.5</v>
      </c>
      <c r="G86" s="323">
        <v>21.334478183351077</v>
      </c>
      <c r="H86" s="261">
        <v>30302</v>
      </c>
      <c r="I86" s="261">
        <v>30333</v>
      </c>
      <c r="J86" s="331">
        <v>31</v>
      </c>
      <c r="K86" s="324">
        <v>2.666E-2</v>
      </c>
      <c r="L86" s="325"/>
      <c r="M86" s="325">
        <v>0</v>
      </c>
      <c r="N86" s="326">
        <v>2.666E-2</v>
      </c>
      <c r="O86" s="147"/>
      <c r="P86" s="113"/>
      <c r="Q86" s="18"/>
      <c r="R86" s="113"/>
      <c r="S86" s="104"/>
    </row>
    <row r="87" spans="1:19" x14ac:dyDescent="0.25">
      <c r="A87" s="307">
        <v>68</v>
      </c>
      <c r="B87" s="308" t="s">
        <v>130</v>
      </c>
      <c r="C87" s="309">
        <v>15705797</v>
      </c>
      <c r="D87" s="310"/>
      <c r="E87" s="310"/>
      <c r="F87" s="327">
        <v>45.7</v>
      </c>
      <c r="G87" s="312">
        <v>13.63616297872929</v>
      </c>
      <c r="H87" s="313">
        <v>15855</v>
      </c>
      <c r="I87" s="313">
        <v>16034</v>
      </c>
      <c r="J87" s="314"/>
      <c r="K87" s="315"/>
      <c r="L87" s="316">
        <v>0.23270208198171621</v>
      </c>
      <c r="M87" s="316">
        <v>0</v>
      </c>
      <c r="N87" s="317">
        <v>0.23270208198171621</v>
      </c>
      <c r="O87" s="147"/>
      <c r="P87" s="113"/>
      <c r="Q87" s="18"/>
      <c r="R87" s="147"/>
      <c r="S87" s="104"/>
    </row>
    <row r="88" spans="1:19" x14ac:dyDescent="0.25">
      <c r="A88" s="318">
        <v>69</v>
      </c>
      <c r="B88" s="319" t="s">
        <v>131</v>
      </c>
      <c r="C88" s="320">
        <v>17715788</v>
      </c>
      <c r="D88" s="321">
        <v>43734</v>
      </c>
      <c r="E88" s="321">
        <v>45194</v>
      </c>
      <c r="F88" s="330">
        <v>70.599999999999994</v>
      </c>
      <c r="G88" s="323">
        <v>21.065932304120082</v>
      </c>
      <c r="H88" s="261">
        <v>41178</v>
      </c>
      <c r="I88" s="261">
        <v>42485</v>
      </c>
      <c r="J88" s="331">
        <v>1307</v>
      </c>
      <c r="K88" s="324">
        <v>1.12402</v>
      </c>
      <c r="L88" s="325"/>
      <c r="M88" s="325">
        <v>0</v>
      </c>
      <c r="N88" s="326">
        <v>1.12402</v>
      </c>
      <c r="O88" s="147"/>
      <c r="P88" s="113"/>
      <c r="Q88" s="18"/>
      <c r="R88" s="147"/>
      <c r="S88" s="104"/>
    </row>
    <row r="89" spans="1:19" x14ac:dyDescent="0.25">
      <c r="A89" s="318">
        <v>70</v>
      </c>
      <c r="B89" s="319" t="s">
        <v>132</v>
      </c>
      <c r="C89" s="320">
        <v>41183618</v>
      </c>
      <c r="D89" s="321">
        <v>43710</v>
      </c>
      <c r="E89" s="321">
        <v>45901</v>
      </c>
      <c r="F89" s="330">
        <v>46.6</v>
      </c>
      <c r="G89" s="323">
        <v>13.904708857960282</v>
      </c>
      <c r="H89" s="261">
        <v>3.8959999999999999</v>
      </c>
      <c r="I89" s="261">
        <v>4.0590000000000002</v>
      </c>
      <c r="J89" s="324">
        <v>0.16300000000000026</v>
      </c>
      <c r="K89" s="324">
        <v>0.16300000000000026</v>
      </c>
      <c r="L89" s="333"/>
      <c r="M89" s="325">
        <v>0</v>
      </c>
      <c r="N89" s="326">
        <v>0.16300000000000026</v>
      </c>
      <c r="O89" s="147"/>
      <c r="P89" s="113"/>
      <c r="Q89" s="18"/>
      <c r="R89" s="147"/>
      <c r="S89" s="104"/>
    </row>
    <row r="90" spans="1:19" x14ac:dyDescent="0.25">
      <c r="A90" s="318">
        <v>71</v>
      </c>
      <c r="B90" s="319" t="s">
        <v>133</v>
      </c>
      <c r="C90" s="320">
        <v>81501776</v>
      </c>
      <c r="D90" s="321">
        <v>43679</v>
      </c>
      <c r="E90" s="321">
        <v>45870</v>
      </c>
      <c r="F90" s="330">
        <v>42.2</v>
      </c>
      <c r="G90" s="323">
        <v>12.591817892830987</v>
      </c>
      <c r="H90" s="261">
        <v>8.7330000000000005</v>
      </c>
      <c r="I90" s="261">
        <v>9.1620000000000008</v>
      </c>
      <c r="J90" s="324">
        <v>0.42900000000000027</v>
      </c>
      <c r="K90" s="324">
        <v>0.42900000000000027</v>
      </c>
      <c r="L90" s="325"/>
      <c r="M90" s="325">
        <v>0</v>
      </c>
      <c r="N90" s="326">
        <v>0.42900000000000027</v>
      </c>
      <c r="O90" s="147"/>
      <c r="P90" s="113"/>
      <c r="Q90" s="18"/>
      <c r="R90" s="147"/>
      <c r="S90" s="104"/>
    </row>
    <row r="91" spans="1:19" x14ac:dyDescent="0.25">
      <c r="A91" s="307">
        <v>72</v>
      </c>
      <c r="B91" s="308" t="s">
        <v>134</v>
      </c>
      <c r="C91" s="309">
        <v>15705545</v>
      </c>
      <c r="D91" s="310"/>
      <c r="E91" s="310"/>
      <c r="F91" s="327">
        <v>41.9</v>
      </c>
      <c r="G91" s="312">
        <v>12.502302599753987</v>
      </c>
      <c r="H91" s="313">
        <v>26309</v>
      </c>
      <c r="I91" s="313">
        <v>26972</v>
      </c>
      <c r="J91" s="314"/>
      <c r="K91" s="315"/>
      <c r="L91" s="316">
        <v>0.21335267472721903</v>
      </c>
      <c r="M91" s="316">
        <v>0</v>
      </c>
      <c r="N91" s="317">
        <v>0.21335267472721903</v>
      </c>
      <c r="O91" s="147"/>
      <c r="P91" s="113"/>
      <c r="Q91" s="18"/>
      <c r="R91" s="147"/>
      <c r="S91" s="104"/>
    </row>
    <row r="92" spans="1:19" x14ac:dyDescent="0.25">
      <c r="A92" s="334">
        <v>73</v>
      </c>
      <c r="B92" s="335" t="s">
        <v>135</v>
      </c>
      <c r="C92" s="336">
        <v>19000758</v>
      </c>
      <c r="D92" s="337">
        <v>43852</v>
      </c>
      <c r="E92" s="337">
        <v>46043</v>
      </c>
      <c r="F92" s="338">
        <v>45.8</v>
      </c>
      <c r="G92" s="339">
        <v>13.666001409754953</v>
      </c>
      <c r="H92" s="340">
        <v>2.36</v>
      </c>
      <c r="I92" s="340">
        <v>2.3660000000000001</v>
      </c>
      <c r="J92" s="341"/>
      <c r="K92" s="341"/>
      <c r="L92" s="342">
        <v>0.39300000000000002</v>
      </c>
      <c r="M92" s="342">
        <v>0</v>
      </c>
      <c r="N92" s="343">
        <v>0.39300000000000002</v>
      </c>
      <c r="O92" s="147"/>
      <c r="P92" s="113"/>
      <c r="Q92" s="18"/>
      <c r="R92" s="147"/>
      <c r="S92" s="104"/>
    </row>
    <row r="93" spans="1:19" x14ac:dyDescent="0.25">
      <c r="A93" s="334">
        <v>74</v>
      </c>
      <c r="B93" s="335" t="s">
        <v>136</v>
      </c>
      <c r="C93" s="336">
        <v>15708197</v>
      </c>
      <c r="D93" s="337">
        <v>43698</v>
      </c>
      <c r="E93" s="337">
        <v>45158</v>
      </c>
      <c r="F93" s="338">
        <v>60.7</v>
      </c>
      <c r="G93" s="339">
        <v>18.111927632579167</v>
      </c>
      <c r="H93" s="340">
        <v>19381</v>
      </c>
      <c r="I93" s="340">
        <v>19382</v>
      </c>
      <c r="J93" s="358"/>
      <c r="K93" s="341"/>
      <c r="L93" s="342">
        <v>0.29299999999999998</v>
      </c>
      <c r="M93" s="342">
        <v>0</v>
      </c>
      <c r="N93" s="343">
        <v>0.29299999999999998</v>
      </c>
      <c r="O93" s="147"/>
      <c r="P93" s="113"/>
      <c r="Q93" s="18"/>
      <c r="R93" s="147"/>
      <c r="S93" s="104"/>
    </row>
    <row r="94" spans="1:19" x14ac:dyDescent="0.25">
      <c r="A94" s="307">
        <v>75</v>
      </c>
      <c r="B94" s="308" t="s">
        <v>137</v>
      </c>
      <c r="C94" s="309">
        <v>15708099</v>
      </c>
      <c r="D94" s="310"/>
      <c r="E94" s="310"/>
      <c r="F94" s="327">
        <v>72.099999999999994</v>
      </c>
      <c r="G94" s="312">
        <v>21.513508769505069</v>
      </c>
      <c r="H94" s="313">
        <v>36476</v>
      </c>
      <c r="I94" s="313">
        <v>37223</v>
      </c>
      <c r="J94" s="314"/>
      <c r="K94" s="315"/>
      <c r="L94" s="316">
        <v>0.36712954290769667</v>
      </c>
      <c r="M94" s="316">
        <v>0</v>
      </c>
      <c r="N94" s="317">
        <v>0.36712954290769667</v>
      </c>
      <c r="O94" s="147"/>
      <c r="P94" s="113"/>
      <c r="Q94" s="18"/>
      <c r="R94" s="147"/>
      <c r="S94" s="104"/>
    </row>
    <row r="95" spans="1:19" x14ac:dyDescent="0.25">
      <c r="A95" s="307">
        <v>76</v>
      </c>
      <c r="B95" s="308" t="s">
        <v>138</v>
      </c>
      <c r="C95" s="309">
        <v>15708563</v>
      </c>
      <c r="D95" s="310"/>
      <c r="E95" s="310"/>
      <c r="F95" s="327">
        <v>45.9</v>
      </c>
      <c r="G95" s="312">
        <v>13.69583984078062</v>
      </c>
      <c r="H95" s="313">
        <v>38019</v>
      </c>
      <c r="I95" s="313">
        <v>38340</v>
      </c>
      <c r="J95" s="314"/>
      <c r="K95" s="315"/>
      <c r="L95" s="316">
        <v>0.23372047183721606</v>
      </c>
      <c r="M95" s="316">
        <v>0</v>
      </c>
      <c r="N95" s="317">
        <v>0.23372047183721606</v>
      </c>
      <c r="O95" s="147"/>
      <c r="P95" s="113"/>
      <c r="Q95" s="18"/>
      <c r="R95" s="147"/>
      <c r="S95" s="104"/>
    </row>
    <row r="96" spans="1:19" x14ac:dyDescent="0.25">
      <c r="A96" s="318">
        <v>77</v>
      </c>
      <c r="B96" s="319" t="s">
        <v>139</v>
      </c>
      <c r="C96" s="329" t="s">
        <v>51</v>
      </c>
      <c r="D96" s="321">
        <v>44161</v>
      </c>
      <c r="E96" s="321">
        <v>46352</v>
      </c>
      <c r="F96" s="330">
        <v>71</v>
      </c>
      <c r="G96" s="323">
        <v>21.185286028222745</v>
      </c>
      <c r="H96" s="261">
        <v>6.42</v>
      </c>
      <c r="I96" s="261">
        <v>7.0469999999999997</v>
      </c>
      <c r="J96" s="324">
        <v>0.62699999999999978</v>
      </c>
      <c r="K96" s="324">
        <v>0.62699999999999978</v>
      </c>
      <c r="L96" s="325"/>
      <c r="M96" s="325">
        <v>0</v>
      </c>
      <c r="N96" s="326">
        <v>0.62699999999999978</v>
      </c>
      <c r="O96" s="147"/>
      <c r="P96" s="113"/>
      <c r="Q96" s="18"/>
      <c r="R96" s="147"/>
      <c r="S96" s="104"/>
    </row>
    <row r="97" spans="1:19" x14ac:dyDescent="0.25">
      <c r="A97" s="345">
        <v>78</v>
      </c>
      <c r="B97" s="346" t="s">
        <v>140</v>
      </c>
      <c r="C97" s="361">
        <v>15708441</v>
      </c>
      <c r="D97" s="348">
        <v>43712</v>
      </c>
      <c r="E97" s="348">
        <v>45172</v>
      </c>
      <c r="F97" s="349">
        <v>47.6</v>
      </c>
      <c r="G97" s="350">
        <v>14.203093168216942</v>
      </c>
      <c r="H97" s="362">
        <v>15523</v>
      </c>
      <c r="I97" s="362">
        <v>15523</v>
      </c>
      <c r="J97" s="351"/>
      <c r="K97" s="352"/>
      <c r="L97" s="353">
        <v>0.24237678560896481</v>
      </c>
      <c r="M97" s="353">
        <v>0</v>
      </c>
      <c r="N97" s="354">
        <v>0.24237678560896481</v>
      </c>
      <c r="O97" s="147"/>
      <c r="P97" s="113"/>
      <c r="Q97" s="18"/>
      <c r="R97" s="147"/>
      <c r="S97" s="104"/>
    </row>
    <row r="98" spans="1:19" x14ac:dyDescent="0.25">
      <c r="A98" s="318">
        <v>79</v>
      </c>
      <c r="B98" s="319" t="s">
        <v>141</v>
      </c>
      <c r="C98" s="320">
        <v>415315</v>
      </c>
      <c r="D98" s="321">
        <v>43719</v>
      </c>
      <c r="E98" s="321">
        <v>45910</v>
      </c>
      <c r="F98" s="330">
        <v>42.3</v>
      </c>
      <c r="G98" s="323">
        <v>12.62165632385665</v>
      </c>
      <c r="H98" s="261">
        <v>2.4889999999999999</v>
      </c>
      <c r="I98" s="261">
        <v>2.6070000000000002</v>
      </c>
      <c r="J98" s="324">
        <v>0.11800000000000033</v>
      </c>
      <c r="K98" s="324">
        <v>0.11800000000000033</v>
      </c>
      <c r="L98" s="325"/>
      <c r="M98" s="325">
        <v>0</v>
      </c>
      <c r="N98" s="326">
        <v>0.11800000000000033</v>
      </c>
      <c r="O98" s="147"/>
      <c r="P98" s="113"/>
      <c r="Q98" s="18"/>
      <c r="R98" s="147"/>
      <c r="S98" s="104"/>
    </row>
    <row r="99" spans="1:19" x14ac:dyDescent="0.25">
      <c r="A99" s="334">
        <v>80</v>
      </c>
      <c r="B99" s="335" t="s">
        <v>142</v>
      </c>
      <c r="C99" s="336">
        <v>15708455</v>
      </c>
      <c r="D99" s="337">
        <v>43726</v>
      </c>
      <c r="E99" s="337">
        <v>45186</v>
      </c>
      <c r="F99" s="338">
        <v>41.9</v>
      </c>
      <c r="G99" s="339">
        <v>12.502302599753987</v>
      </c>
      <c r="H99" s="340">
        <v>12876</v>
      </c>
      <c r="I99" s="340">
        <v>12876</v>
      </c>
      <c r="J99" s="358">
        <v>0</v>
      </c>
      <c r="K99" s="341">
        <v>0</v>
      </c>
      <c r="L99" s="342">
        <v>0.371</v>
      </c>
      <c r="M99" s="342">
        <v>0</v>
      </c>
      <c r="N99" s="343">
        <v>0.371</v>
      </c>
      <c r="O99" s="147"/>
      <c r="P99" s="113"/>
      <c r="Q99" s="18"/>
      <c r="R99" s="147"/>
      <c r="S99" s="104"/>
    </row>
    <row r="100" spans="1:19" x14ac:dyDescent="0.25">
      <c r="A100" s="318">
        <v>81</v>
      </c>
      <c r="B100" s="319" t="s">
        <v>143</v>
      </c>
      <c r="C100" s="320">
        <v>91504480</v>
      </c>
      <c r="D100" s="321">
        <v>43689</v>
      </c>
      <c r="E100" s="321">
        <v>45149</v>
      </c>
      <c r="F100" s="330">
        <v>45.7</v>
      </c>
      <c r="G100" s="323">
        <v>13.63616297872929</v>
      </c>
      <c r="H100" s="261">
        <v>9.9580000000000002</v>
      </c>
      <c r="I100" s="261">
        <v>10.513999999999999</v>
      </c>
      <c r="J100" s="324">
        <v>0.55599999999999916</v>
      </c>
      <c r="K100" s="324">
        <v>0.55599999999999916</v>
      </c>
      <c r="L100" s="325"/>
      <c r="M100" s="325">
        <v>0</v>
      </c>
      <c r="N100" s="326">
        <v>0.55599999999999916</v>
      </c>
      <c r="O100" s="147"/>
      <c r="P100" s="113"/>
      <c r="Q100" s="18"/>
      <c r="R100" s="147"/>
      <c r="S100" s="104"/>
    </row>
    <row r="101" spans="1:19" x14ac:dyDescent="0.25">
      <c r="A101" s="318">
        <v>82</v>
      </c>
      <c r="B101" s="319" t="s">
        <v>144</v>
      </c>
      <c r="C101" s="320">
        <v>15708727</v>
      </c>
      <c r="D101" s="321">
        <v>43689</v>
      </c>
      <c r="E101" s="321">
        <v>45149</v>
      </c>
      <c r="F101" s="330">
        <v>60.7</v>
      </c>
      <c r="G101" s="323">
        <v>18.111927632579167</v>
      </c>
      <c r="H101" s="261">
        <v>41597</v>
      </c>
      <c r="I101" s="261">
        <v>42096</v>
      </c>
      <c r="J101" s="331">
        <v>499</v>
      </c>
      <c r="K101" s="324">
        <v>0.42913999999999997</v>
      </c>
      <c r="L101" s="325"/>
      <c r="M101" s="325">
        <v>0</v>
      </c>
      <c r="N101" s="326">
        <v>0.42913999999999997</v>
      </c>
      <c r="O101" s="147"/>
      <c r="P101" s="113"/>
      <c r="Q101" s="18"/>
      <c r="R101" s="147"/>
      <c r="S101" s="104"/>
    </row>
    <row r="102" spans="1:19" x14ac:dyDescent="0.25">
      <c r="A102" s="318">
        <v>83</v>
      </c>
      <c r="B102" s="319" t="s">
        <v>145</v>
      </c>
      <c r="C102" s="320">
        <v>15705611</v>
      </c>
      <c r="D102" s="321">
        <v>43689</v>
      </c>
      <c r="E102" s="321">
        <v>45149</v>
      </c>
      <c r="F102" s="330">
        <v>71.900000000000006</v>
      </c>
      <c r="G102" s="323">
        <v>21.453831907453743</v>
      </c>
      <c r="H102" s="261">
        <v>18654</v>
      </c>
      <c r="I102" s="261">
        <v>19024</v>
      </c>
      <c r="J102" s="331">
        <v>370</v>
      </c>
      <c r="K102" s="324">
        <v>0.31819999999999998</v>
      </c>
      <c r="L102" s="325"/>
      <c r="M102" s="325">
        <v>0</v>
      </c>
      <c r="N102" s="326">
        <v>0.31819999999999998</v>
      </c>
      <c r="O102" s="147"/>
      <c r="P102" s="113"/>
      <c r="Q102" s="18"/>
      <c r="R102" s="147"/>
      <c r="S102" s="104"/>
    </row>
    <row r="103" spans="1:19" x14ac:dyDescent="0.25">
      <c r="A103" s="307">
        <v>84</v>
      </c>
      <c r="B103" s="308" t="s">
        <v>146</v>
      </c>
      <c r="C103" s="309">
        <v>15708134</v>
      </c>
      <c r="D103" s="310"/>
      <c r="E103" s="310"/>
      <c r="F103" s="327">
        <v>45.6</v>
      </c>
      <c r="G103" s="312">
        <v>13.606324547703624</v>
      </c>
      <c r="H103" s="313">
        <v>31369</v>
      </c>
      <c r="I103" s="313">
        <v>32035</v>
      </c>
      <c r="J103" s="314"/>
      <c r="K103" s="315"/>
      <c r="L103" s="316">
        <v>0.23219288705396629</v>
      </c>
      <c r="M103" s="316">
        <v>0</v>
      </c>
      <c r="N103" s="317">
        <v>0.23219288705396629</v>
      </c>
      <c r="O103" s="147"/>
      <c r="P103" s="113"/>
      <c r="Q103" s="18"/>
      <c r="R103" s="147"/>
      <c r="S103" s="104"/>
    </row>
    <row r="104" spans="1:19" x14ac:dyDescent="0.25">
      <c r="A104" s="318">
        <v>85</v>
      </c>
      <c r="B104" s="319" t="s">
        <v>147</v>
      </c>
      <c r="C104" s="320">
        <v>15705763</v>
      </c>
      <c r="D104" s="321">
        <v>43691</v>
      </c>
      <c r="E104" s="321">
        <v>45151</v>
      </c>
      <c r="F104" s="330">
        <v>70.7</v>
      </c>
      <c r="G104" s="323">
        <v>21.095770735145749</v>
      </c>
      <c r="H104" s="261">
        <v>37186</v>
      </c>
      <c r="I104" s="261">
        <v>37255</v>
      </c>
      <c r="J104" s="331">
        <v>69</v>
      </c>
      <c r="K104" s="324">
        <v>5.9339999999999997E-2</v>
      </c>
      <c r="L104" s="325"/>
      <c r="M104" s="325">
        <v>0</v>
      </c>
      <c r="N104" s="326">
        <v>5.9339999999999997E-2</v>
      </c>
      <c r="O104" s="147"/>
      <c r="P104" s="113"/>
      <c r="Q104" s="18"/>
      <c r="R104" s="147"/>
      <c r="S104" s="104"/>
    </row>
    <row r="105" spans="1:19" x14ac:dyDescent="0.25">
      <c r="A105" s="318">
        <v>86</v>
      </c>
      <c r="B105" s="319" t="s">
        <v>148</v>
      </c>
      <c r="C105" s="320">
        <v>15708293</v>
      </c>
      <c r="D105" s="321">
        <v>43746</v>
      </c>
      <c r="E105" s="321">
        <v>45206</v>
      </c>
      <c r="F105" s="330">
        <v>47.5</v>
      </c>
      <c r="G105" s="323">
        <v>14.173254737191273</v>
      </c>
      <c r="H105" s="261">
        <v>30469</v>
      </c>
      <c r="I105" s="261">
        <v>31044</v>
      </c>
      <c r="J105" s="331">
        <v>575</v>
      </c>
      <c r="K105" s="324">
        <v>0.4945</v>
      </c>
      <c r="L105" s="325"/>
      <c r="M105" s="325">
        <v>0</v>
      </c>
      <c r="N105" s="326">
        <v>0.4945</v>
      </c>
      <c r="O105" s="147"/>
      <c r="P105" s="113"/>
      <c r="Q105" s="18"/>
      <c r="R105" s="147"/>
      <c r="S105" s="104"/>
    </row>
    <row r="106" spans="1:19" x14ac:dyDescent="0.25">
      <c r="A106" s="307">
        <v>87</v>
      </c>
      <c r="B106" s="308" t="s">
        <v>149</v>
      </c>
      <c r="C106" s="309">
        <v>15708499</v>
      </c>
      <c r="D106" s="310"/>
      <c r="E106" s="310"/>
      <c r="F106" s="327">
        <v>42</v>
      </c>
      <c r="G106" s="312">
        <v>12.532141030779654</v>
      </c>
      <c r="H106" s="313">
        <v>22205</v>
      </c>
      <c r="I106" s="313">
        <v>22680</v>
      </c>
      <c r="J106" s="314"/>
      <c r="K106" s="315"/>
      <c r="L106" s="316">
        <v>0.21386186965496892</v>
      </c>
      <c r="M106" s="316">
        <v>0</v>
      </c>
      <c r="N106" s="317">
        <v>0.21386186965496892</v>
      </c>
      <c r="O106" s="147"/>
      <c r="P106" s="113"/>
      <c r="Q106" s="18"/>
      <c r="R106" s="147"/>
      <c r="S106" s="104"/>
    </row>
    <row r="107" spans="1:19" x14ac:dyDescent="0.25">
      <c r="A107" s="307">
        <v>88</v>
      </c>
      <c r="B107" s="308" t="s">
        <v>69</v>
      </c>
      <c r="C107" s="365">
        <v>15708190</v>
      </c>
      <c r="D107" s="310"/>
      <c r="E107" s="310"/>
      <c r="F107" s="327">
        <v>41.1</v>
      </c>
      <c r="G107" s="312">
        <v>12.26359515154866</v>
      </c>
      <c r="H107" s="313">
        <v>12547</v>
      </c>
      <c r="I107" s="313">
        <v>12560</v>
      </c>
      <c r="J107" s="314"/>
      <c r="K107" s="315"/>
      <c r="L107" s="316">
        <v>0.20927911530521962</v>
      </c>
      <c r="M107" s="316">
        <v>0</v>
      </c>
      <c r="N107" s="317">
        <v>0.20927911530521962</v>
      </c>
      <c r="O107" s="147"/>
      <c r="P107" s="113"/>
      <c r="Q107" s="18"/>
      <c r="R107" s="147"/>
      <c r="S107" s="104"/>
    </row>
    <row r="108" spans="1:19" ht="18.75" x14ac:dyDescent="0.3">
      <c r="A108" s="318">
        <v>89</v>
      </c>
      <c r="B108" s="319" t="s">
        <v>150</v>
      </c>
      <c r="C108" s="344">
        <v>15708095</v>
      </c>
      <c r="D108" s="321">
        <v>43714</v>
      </c>
      <c r="E108" s="321">
        <v>45174</v>
      </c>
      <c r="F108" s="330">
        <v>45.5</v>
      </c>
      <c r="G108" s="323">
        <v>13.576486116677957</v>
      </c>
      <c r="H108" s="261">
        <v>36972</v>
      </c>
      <c r="I108" s="261">
        <v>37648</v>
      </c>
      <c r="J108" s="331">
        <v>676</v>
      </c>
      <c r="K108" s="324">
        <v>0.58135999999999999</v>
      </c>
      <c r="L108" s="325"/>
      <c r="M108" s="325">
        <v>0</v>
      </c>
      <c r="N108" s="326">
        <v>0.58135999999999999</v>
      </c>
      <c r="O108" s="147"/>
      <c r="P108" s="113"/>
      <c r="Q108" s="18"/>
      <c r="R108" s="160"/>
      <c r="S108" s="104"/>
    </row>
    <row r="109" spans="1:19" x14ac:dyDescent="0.25">
      <c r="A109" s="318">
        <v>90</v>
      </c>
      <c r="B109" s="319" t="s">
        <v>151</v>
      </c>
      <c r="C109" s="344">
        <v>15708008</v>
      </c>
      <c r="D109" s="321">
        <v>43699</v>
      </c>
      <c r="E109" s="321">
        <v>45159</v>
      </c>
      <c r="F109" s="330">
        <v>61</v>
      </c>
      <c r="G109" s="323">
        <v>18.20144292565616</v>
      </c>
      <c r="H109" s="261">
        <v>44458</v>
      </c>
      <c r="I109" s="261">
        <v>45295</v>
      </c>
      <c r="J109" s="331">
        <v>837</v>
      </c>
      <c r="K109" s="324">
        <v>0.71982000000000002</v>
      </c>
      <c r="L109" s="325"/>
      <c r="M109" s="325">
        <v>0</v>
      </c>
      <c r="N109" s="326">
        <v>0.71982000000000002</v>
      </c>
      <c r="O109" s="147"/>
      <c r="P109" s="113"/>
      <c r="Q109" s="18"/>
      <c r="R109" s="161"/>
      <c r="S109" s="104"/>
    </row>
    <row r="110" spans="1:19" x14ac:dyDescent="0.25">
      <c r="A110" s="318">
        <v>91</v>
      </c>
      <c r="B110" s="332" t="s">
        <v>152</v>
      </c>
      <c r="C110" s="344">
        <v>15708063</v>
      </c>
      <c r="D110" s="321">
        <v>43685</v>
      </c>
      <c r="E110" s="321">
        <v>45145</v>
      </c>
      <c r="F110" s="330">
        <v>71.8</v>
      </c>
      <c r="G110" s="323">
        <v>21.42399347642807</v>
      </c>
      <c r="H110" s="261">
        <v>31887</v>
      </c>
      <c r="I110" s="261">
        <v>32245</v>
      </c>
      <c r="J110" s="331">
        <v>358</v>
      </c>
      <c r="K110" s="324">
        <v>0.30787999999999999</v>
      </c>
      <c r="L110" s="325"/>
      <c r="M110" s="325">
        <v>0</v>
      </c>
      <c r="N110" s="326">
        <v>0.30787999999999999</v>
      </c>
      <c r="O110" s="147"/>
      <c r="P110" s="113"/>
      <c r="Q110" s="18"/>
      <c r="R110" s="147"/>
      <c r="S110" s="104"/>
    </row>
    <row r="111" spans="1:19" x14ac:dyDescent="0.25">
      <c r="A111" s="307">
        <v>92</v>
      </c>
      <c r="B111" s="308" t="s">
        <v>153</v>
      </c>
      <c r="C111" s="366">
        <v>15708016</v>
      </c>
      <c r="D111" s="310"/>
      <c r="E111" s="310"/>
      <c r="F111" s="327">
        <v>45.4</v>
      </c>
      <c r="G111" s="312">
        <v>13.546647685652291</v>
      </c>
      <c r="H111" s="313">
        <v>25372</v>
      </c>
      <c r="I111" s="313">
        <v>25372</v>
      </c>
      <c r="J111" s="314"/>
      <c r="K111" s="315"/>
      <c r="L111" s="316">
        <v>0.23117449719846642</v>
      </c>
      <c r="M111" s="316">
        <v>0</v>
      </c>
      <c r="N111" s="317">
        <v>0.23117449719846642</v>
      </c>
      <c r="O111" s="147"/>
      <c r="P111" s="113"/>
      <c r="Q111" s="18"/>
      <c r="R111" s="147"/>
      <c r="S111" s="104"/>
    </row>
    <row r="112" spans="1:19" x14ac:dyDescent="0.25">
      <c r="A112" s="318">
        <v>93</v>
      </c>
      <c r="B112" s="332" t="s">
        <v>154</v>
      </c>
      <c r="C112" s="344">
        <v>18008991</v>
      </c>
      <c r="D112" s="321">
        <v>43530</v>
      </c>
      <c r="E112" s="321">
        <v>45721</v>
      </c>
      <c r="F112" s="330">
        <v>70.599999999999994</v>
      </c>
      <c r="G112" s="323">
        <v>21.065932304120082</v>
      </c>
      <c r="H112" s="261">
        <v>1.8029999999999999</v>
      </c>
      <c r="I112" s="261">
        <v>1.84</v>
      </c>
      <c r="J112" s="324">
        <v>3.7000000000000144E-2</v>
      </c>
      <c r="K112" s="324">
        <v>3.7000000000000144E-2</v>
      </c>
      <c r="L112" s="325"/>
      <c r="M112" s="325">
        <v>0</v>
      </c>
      <c r="N112" s="326">
        <v>3.7000000000000144E-2</v>
      </c>
      <c r="O112" s="147"/>
      <c r="P112" s="113"/>
      <c r="Q112" s="18"/>
      <c r="R112" s="147"/>
      <c r="S112" s="104"/>
    </row>
    <row r="113" spans="1:19" x14ac:dyDescent="0.25">
      <c r="A113" s="307">
        <v>94</v>
      </c>
      <c r="B113" s="308" t="s">
        <v>155</v>
      </c>
      <c r="C113" s="366">
        <v>15705706</v>
      </c>
      <c r="D113" s="310"/>
      <c r="E113" s="310"/>
      <c r="F113" s="327">
        <v>47.4</v>
      </c>
      <c r="G113" s="312">
        <v>14.143416306165609</v>
      </c>
      <c r="H113" s="313">
        <v>26.431000000000001</v>
      </c>
      <c r="I113" s="313">
        <v>27.079000000000001</v>
      </c>
      <c r="J113" s="314"/>
      <c r="K113" s="315"/>
      <c r="L113" s="316">
        <v>0.24135839575346496</v>
      </c>
      <c r="M113" s="316">
        <v>0</v>
      </c>
      <c r="N113" s="317">
        <v>0.24135839575346496</v>
      </c>
      <c r="O113" s="147"/>
      <c r="P113" s="113"/>
      <c r="Q113" s="18"/>
      <c r="R113" s="147"/>
      <c r="S113" s="104"/>
    </row>
    <row r="114" spans="1:19" x14ac:dyDescent="0.25">
      <c r="A114" s="334">
        <v>95</v>
      </c>
      <c r="B114" s="335" t="s">
        <v>156</v>
      </c>
      <c r="C114" s="367">
        <v>15708352</v>
      </c>
      <c r="D114" s="337">
        <v>43727</v>
      </c>
      <c r="E114" s="337">
        <v>45187</v>
      </c>
      <c r="F114" s="338">
        <v>42</v>
      </c>
      <c r="G114" s="339">
        <v>12.532141030779654</v>
      </c>
      <c r="H114" s="340">
        <v>2822</v>
      </c>
      <c r="I114" s="340">
        <v>2827</v>
      </c>
      <c r="J114" s="358"/>
      <c r="K114" s="341"/>
      <c r="L114" s="342">
        <v>0.13200000000000001</v>
      </c>
      <c r="M114" s="342">
        <v>0</v>
      </c>
      <c r="N114" s="343">
        <v>0.13200000000000001</v>
      </c>
      <c r="O114" s="147"/>
      <c r="P114" s="113"/>
      <c r="Q114" s="18"/>
      <c r="R114" s="147"/>
      <c r="S114" s="104"/>
    </row>
    <row r="115" spans="1:19" x14ac:dyDescent="0.25">
      <c r="A115" s="318">
        <v>96</v>
      </c>
      <c r="B115" s="319" t="s">
        <v>157</v>
      </c>
      <c r="C115" s="344">
        <v>15708616</v>
      </c>
      <c r="D115" s="321">
        <v>43697</v>
      </c>
      <c r="E115" s="321">
        <v>45157</v>
      </c>
      <c r="F115" s="330">
        <v>41.6</v>
      </c>
      <c r="G115" s="323">
        <v>12.412787306676989</v>
      </c>
      <c r="H115" s="261">
        <v>36907</v>
      </c>
      <c r="I115" s="261">
        <v>37564</v>
      </c>
      <c r="J115" s="331">
        <v>657</v>
      </c>
      <c r="K115" s="324">
        <v>0.56501999999999997</v>
      </c>
      <c r="L115" s="325"/>
      <c r="M115" s="325">
        <v>0</v>
      </c>
      <c r="N115" s="326">
        <v>0.56501999999999997</v>
      </c>
      <c r="O115" s="147"/>
      <c r="P115" s="113"/>
      <c r="Q115" s="18"/>
      <c r="R115" s="147"/>
      <c r="S115" s="104"/>
    </row>
    <row r="116" spans="1:19" x14ac:dyDescent="0.25">
      <c r="A116" s="318">
        <v>97</v>
      </c>
      <c r="B116" s="332" t="s">
        <v>158</v>
      </c>
      <c r="C116" s="368">
        <v>15705517</v>
      </c>
      <c r="D116" s="321">
        <v>43691</v>
      </c>
      <c r="E116" s="321">
        <v>45151</v>
      </c>
      <c r="F116" s="330">
        <v>45.3</v>
      </c>
      <c r="G116" s="323">
        <v>13.516809254626626</v>
      </c>
      <c r="H116" s="261">
        <v>17205</v>
      </c>
      <c r="I116" s="261">
        <v>17491</v>
      </c>
      <c r="J116" s="331">
        <v>286</v>
      </c>
      <c r="K116" s="324">
        <v>0.24595999999999998</v>
      </c>
      <c r="L116" s="325"/>
      <c r="M116" s="325">
        <v>0</v>
      </c>
      <c r="N116" s="326">
        <v>0.24595999999999998</v>
      </c>
      <c r="O116" s="147"/>
      <c r="P116" s="113"/>
      <c r="Q116" s="18"/>
      <c r="R116" s="147"/>
      <c r="S116" s="104"/>
    </row>
    <row r="117" spans="1:19" x14ac:dyDescent="0.25">
      <c r="A117" s="334">
        <v>98</v>
      </c>
      <c r="B117" s="335" t="s">
        <v>159</v>
      </c>
      <c r="C117" s="369">
        <v>15708462</v>
      </c>
      <c r="D117" s="337">
        <v>43707</v>
      </c>
      <c r="E117" s="337">
        <v>45168</v>
      </c>
      <c r="F117" s="338">
        <v>60.1</v>
      </c>
      <c r="G117" s="339">
        <v>17.932897046425172</v>
      </c>
      <c r="H117" s="340">
        <v>17058</v>
      </c>
      <c r="I117" s="340">
        <v>17058</v>
      </c>
      <c r="J117" s="358">
        <v>0</v>
      </c>
      <c r="K117" s="341">
        <v>0</v>
      </c>
      <c r="L117" s="342">
        <v>0.35099999999999998</v>
      </c>
      <c r="M117" s="342">
        <v>0</v>
      </c>
      <c r="N117" s="343">
        <v>0.35099999999999998</v>
      </c>
      <c r="O117" s="147"/>
      <c r="P117" s="113"/>
      <c r="Q117" s="18"/>
      <c r="R117" s="147"/>
      <c r="S117" s="104"/>
    </row>
    <row r="118" spans="1:19" x14ac:dyDescent="0.25">
      <c r="A118" s="318">
        <v>99</v>
      </c>
      <c r="B118" s="332" t="s">
        <v>160</v>
      </c>
      <c r="C118" s="368">
        <v>15705826</v>
      </c>
      <c r="D118" s="321">
        <v>43685</v>
      </c>
      <c r="E118" s="321">
        <v>45145</v>
      </c>
      <c r="F118" s="330">
        <v>71.2</v>
      </c>
      <c r="G118" s="323">
        <v>21.244962890274081</v>
      </c>
      <c r="H118" s="261">
        <v>14184</v>
      </c>
      <c r="I118" s="261">
        <v>14200</v>
      </c>
      <c r="J118" s="331">
        <v>16</v>
      </c>
      <c r="K118" s="324">
        <v>1.376E-2</v>
      </c>
      <c r="L118" s="325"/>
      <c r="M118" s="325">
        <v>0</v>
      </c>
      <c r="N118" s="326">
        <v>1.376E-2</v>
      </c>
      <c r="O118" s="147"/>
      <c r="P118" s="113"/>
      <c r="Q118" s="18"/>
      <c r="R118" s="147"/>
      <c r="S118" s="104"/>
    </row>
    <row r="119" spans="1:19" x14ac:dyDescent="0.25">
      <c r="A119" s="258">
        <v>100</v>
      </c>
      <c r="B119" s="306" t="s">
        <v>161</v>
      </c>
      <c r="C119" s="269">
        <v>15708503</v>
      </c>
      <c r="D119" s="260">
        <v>43707</v>
      </c>
      <c r="E119" s="260">
        <v>45167</v>
      </c>
      <c r="F119" s="265">
        <v>45.7</v>
      </c>
      <c r="G119" s="193">
        <v>13.63616297872929</v>
      </c>
      <c r="H119" s="261">
        <v>4098</v>
      </c>
      <c r="I119" s="261">
        <v>4098</v>
      </c>
      <c r="J119" s="266">
        <v>0</v>
      </c>
      <c r="K119" s="262">
        <v>0</v>
      </c>
      <c r="L119" s="263"/>
      <c r="M119" s="263">
        <v>0</v>
      </c>
      <c r="N119" s="264">
        <v>0</v>
      </c>
      <c r="O119" s="147"/>
      <c r="P119" s="113"/>
      <c r="Q119" s="18"/>
      <c r="R119" s="147"/>
      <c r="S119" s="104"/>
    </row>
    <row r="120" spans="1:19" x14ac:dyDescent="0.25">
      <c r="A120" s="318">
        <v>101</v>
      </c>
      <c r="B120" s="319" t="s">
        <v>162</v>
      </c>
      <c r="C120" s="368">
        <v>15708066</v>
      </c>
      <c r="D120" s="321">
        <v>43685</v>
      </c>
      <c r="E120" s="321">
        <v>45145</v>
      </c>
      <c r="F120" s="330">
        <v>70.5</v>
      </c>
      <c r="G120" s="323">
        <v>21.036093873094419</v>
      </c>
      <c r="H120" s="261">
        <v>38235</v>
      </c>
      <c r="I120" s="261">
        <v>38968</v>
      </c>
      <c r="J120" s="331">
        <v>733</v>
      </c>
      <c r="K120" s="324">
        <v>0.63037999999999994</v>
      </c>
      <c r="L120" s="325"/>
      <c r="M120" s="325">
        <v>0</v>
      </c>
      <c r="N120" s="326">
        <v>0.63037999999999994</v>
      </c>
      <c r="O120" s="147"/>
      <c r="P120" s="113"/>
      <c r="Q120" s="18"/>
      <c r="R120" s="147"/>
      <c r="S120" s="104"/>
    </row>
    <row r="121" spans="1:19" x14ac:dyDescent="0.25">
      <c r="A121" s="307">
        <v>102</v>
      </c>
      <c r="B121" s="308" t="s">
        <v>163</v>
      </c>
      <c r="C121" s="366">
        <v>15708622</v>
      </c>
      <c r="D121" s="310"/>
      <c r="E121" s="310"/>
      <c r="F121" s="327">
        <v>47.6</v>
      </c>
      <c r="G121" s="312">
        <v>14.203093168216942</v>
      </c>
      <c r="H121" s="313">
        <v>20117</v>
      </c>
      <c r="I121" s="313">
        <v>20489</v>
      </c>
      <c r="J121" s="314"/>
      <c r="K121" s="315"/>
      <c r="L121" s="316">
        <v>0.24237678560896481</v>
      </c>
      <c r="M121" s="316">
        <v>0</v>
      </c>
      <c r="N121" s="317">
        <v>0.24237678560896481</v>
      </c>
      <c r="O121" s="147"/>
      <c r="P121" s="113"/>
      <c r="Q121" s="18"/>
      <c r="R121" s="147"/>
      <c r="S121" s="104"/>
    </row>
    <row r="122" spans="1:19" x14ac:dyDescent="0.25">
      <c r="A122" s="318">
        <v>103</v>
      </c>
      <c r="B122" s="319" t="s">
        <v>164</v>
      </c>
      <c r="C122" s="344">
        <v>16721764</v>
      </c>
      <c r="D122" s="321">
        <v>43697</v>
      </c>
      <c r="E122" s="321">
        <v>45157</v>
      </c>
      <c r="F122" s="330">
        <v>41.8</v>
      </c>
      <c r="G122" s="323">
        <v>12.472464168728321</v>
      </c>
      <c r="H122" s="261">
        <v>6657</v>
      </c>
      <c r="I122" s="261">
        <v>6749</v>
      </c>
      <c r="J122" s="331">
        <v>92</v>
      </c>
      <c r="K122" s="324">
        <v>7.9119999999999996E-2</v>
      </c>
      <c r="L122" s="325"/>
      <c r="M122" s="325">
        <v>0</v>
      </c>
      <c r="N122" s="326">
        <v>7.9119999999999996E-2</v>
      </c>
      <c r="O122" s="147"/>
      <c r="P122" s="113"/>
      <c r="Q122" s="18"/>
      <c r="R122" s="147"/>
      <c r="S122" s="104"/>
    </row>
    <row r="123" spans="1:19" x14ac:dyDescent="0.25">
      <c r="A123" s="258">
        <v>104</v>
      </c>
      <c r="B123" s="306" t="s">
        <v>165</v>
      </c>
      <c r="C123" s="271" t="s">
        <v>56</v>
      </c>
      <c r="D123" s="260"/>
      <c r="E123" s="260"/>
      <c r="F123" s="265">
        <v>41.4</v>
      </c>
      <c r="G123" s="193">
        <v>12.353110444625658</v>
      </c>
      <c r="H123" s="261">
        <v>8.3960000000000008</v>
      </c>
      <c r="I123" s="261">
        <v>8.7769999999999992</v>
      </c>
      <c r="J123" s="324">
        <v>0.38099999999999845</v>
      </c>
      <c r="K123" s="324">
        <v>0.38099999999999845</v>
      </c>
      <c r="L123" s="325"/>
      <c r="M123" s="263">
        <v>0</v>
      </c>
      <c r="N123" s="264">
        <v>0.38099999999999845</v>
      </c>
      <c r="O123" s="147"/>
      <c r="P123" s="113"/>
      <c r="Q123" s="18"/>
      <c r="R123" s="147"/>
      <c r="S123" s="104"/>
    </row>
    <row r="124" spans="1:19" x14ac:dyDescent="0.25">
      <c r="A124" s="318">
        <v>105</v>
      </c>
      <c r="B124" s="319" t="s">
        <v>166</v>
      </c>
      <c r="C124" s="344">
        <v>15708121</v>
      </c>
      <c r="D124" s="321">
        <v>43733</v>
      </c>
      <c r="E124" s="321">
        <v>45193</v>
      </c>
      <c r="F124" s="330">
        <v>45.4</v>
      </c>
      <c r="G124" s="323">
        <v>13.546647685652291</v>
      </c>
      <c r="H124" s="261">
        <v>27032</v>
      </c>
      <c r="I124" s="261">
        <v>27713</v>
      </c>
      <c r="J124" s="331">
        <v>681</v>
      </c>
      <c r="K124" s="324">
        <v>0.58565999999999996</v>
      </c>
      <c r="L124" s="325"/>
      <c r="M124" s="325">
        <v>0</v>
      </c>
      <c r="N124" s="326">
        <v>0.58565999999999996</v>
      </c>
      <c r="O124" s="147"/>
      <c r="P124" s="113"/>
      <c r="Q124" s="18"/>
      <c r="R124" s="147"/>
      <c r="S124" s="104"/>
    </row>
    <row r="125" spans="1:19" x14ac:dyDescent="0.25">
      <c r="A125" s="318">
        <v>106</v>
      </c>
      <c r="B125" s="319" t="s">
        <v>167</v>
      </c>
      <c r="C125" s="344">
        <v>15708043</v>
      </c>
      <c r="D125" s="321">
        <v>43697</v>
      </c>
      <c r="E125" s="321">
        <v>45157</v>
      </c>
      <c r="F125" s="330">
        <v>60.2</v>
      </c>
      <c r="G125" s="323">
        <v>17.962735477450838</v>
      </c>
      <c r="H125" s="261">
        <v>45682</v>
      </c>
      <c r="I125" s="261">
        <v>46449</v>
      </c>
      <c r="J125" s="331">
        <v>767</v>
      </c>
      <c r="K125" s="324">
        <v>0.65961999999999998</v>
      </c>
      <c r="L125" s="325"/>
      <c r="M125" s="325">
        <v>0</v>
      </c>
      <c r="N125" s="326">
        <v>0.65961999999999998</v>
      </c>
      <c r="O125" s="147"/>
      <c r="P125" s="113"/>
      <c r="Q125" s="18"/>
      <c r="R125" s="147"/>
      <c r="S125" s="104"/>
    </row>
    <row r="126" spans="1:19" x14ac:dyDescent="0.25">
      <c r="A126" s="318">
        <v>107</v>
      </c>
      <c r="B126" s="332" t="s">
        <v>168</v>
      </c>
      <c r="C126" s="344">
        <v>15708227</v>
      </c>
      <c r="D126" s="321">
        <v>43684</v>
      </c>
      <c r="E126" s="321">
        <v>45144</v>
      </c>
      <c r="F126" s="330">
        <v>71.3</v>
      </c>
      <c r="G126" s="323">
        <v>21.274801321299744</v>
      </c>
      <c r="H126" s="261">
        <v>27142</v>
      </c>
      <c r="I126" s="261">
        <v>27550</v>
      </c>
      <c r="J126" s="331">
        <v>408</v>
      </c>
      <c r="K126" s="324">
        <v>0.35087999999999997</v>
      </c>
      <c r="L126" s="325"/>
      <c r="M126" s="325">
        <v>0</v>
      </c>
      <c r="N126" s="326">
        <v>0.35087999999999997</v>
      </c>
      <c r="O126" s="147"/>
      <c r="P126" s="113"/>
      <c r="Q126" s="18"/>
      <c r="R126" s="147"/>
      <c r="S126" s="104"/>
    </row>
    <row r="127" spans="1:19" x14ac:dyDescent="0.25">
      <c r="A127" s="318">
        <v>108</v>
      </c>
      <c r="B127" s="319" t="s">
        <v>169</v>
      </c>
      <c r="C127" s="344">
        <v>15708438</v>
      </c>
      <c r="D127" s="321">
        <v>43707</v>
      </c>
      <c r="E127" s="321">
        <v>45167</v>
      </c>
      <c r="F127" s="330">
        <v>46</v>
      </c>
      <c r="G127" s="323">
        <v>13.725678271806288</v>
      </c>
      <c r="H127" s="261">
        <v>30431</v>
      </c>
      <c r="I127" s="261">
        <v>31028</v>
      </c>
      <c r="J127" s="331">
        <v>597</v>
      </c>
      <c r="K127" s="324">
        <v>0.51341999999999999</v>
      </c>
      <c r="L127" s="333"/>
      <c r="M127" s="325">
        <v>0</v>
      </c>
      <c r="N127" s="326">
        <v>0.51341999999999999</v>
      </c>
      <c r="O127" s="147"/>
      <c r="P127" s="113"/>
      <c r="Q127" s="18"/>
      <c r="R127" s="147"/>
      <c r="S127" s="104"/>
    </row>
    <row r="128" spans="1:19" x14ac:dyDescent="0.25">
      <c r="A128" s="318">
        <v>109</v>
      </c>
      <c r="B128" s="332" t="s">
        <v>170</v>
      </c>
      <c r="C128" s="344">
        <v>18004224</v>
      </c>
      <c r="D128" s="321">
        <v>43689</v>
      </c>
      <c r="E128" s="321">
        <v>45880</v>
      </c>
      <c r="F128" s="330">
        <v>70.400000000000006</v>
      </c>
      <c r="G128" s="323">
        <v>21.006255442068756</v>
      </c>
      <c r="H128" s="261">
        <v>5.8140000000000001</v>
      </c>
      <c r="I128" s="261">
        <v>5.87</v>
      </c>
      <c r="J128" s="324">
        <v>5.600000000000005E-2</v>
      </c>
      <c r="K128" s="324">
        <v>5.600000000000005E-2</v>
      </c>
      <c r="L128" s="333"/>
      <c r="M128" s="325">
        <v>0</v>
      </c>
      <c r="N128" s="326">
        <v>5.600000000000005E-2</v>
      </c>
      <c r="O128" s="147"/>
      <c r="P128" s="162"/>
      <c r="Q128" s="18"/>
      <c r="R128" s="147"/>
      <c r="S128" s="104"/>
    </row>
    <row r="129" spans="1:19" x14ac:dyDescent="0.25">
      <c r="A129" s="334">
        <v>110</v>
      </c>
      <c r="B129" s="335" t="s">
        <v>171</v>
      </c>
      <c r="C129" s="367">
        <v>15708248</v>
      </c>
      <c r="D129" s="337">
        <v>43719</v>
      </c>
      <c r="E129" s="337">
        <v>45179</v>
      </c>
      <c r="F129" s="338">
        <v>47.7</v>
      </c>
      <c r="G129" s="339">
        <v>14.232931599242608</v>
      </c>
      <c r="H129" s="340">
        <v>15182</v>
      </c>
      <c r="I129" s="340">
        <v>15182</v>
      </c>
      <c r="J129" s="358">
        <v>0</v>
      </c>
      <c r="K129" s="341">
        <v>0</v>
      </c>
      <c r="L129" s="342">
        <v>0.432</v>
      </c>
      <c r="M129" s="342">
        <v>0</v>
      </c>
      <c r="N129" s="343">
        <v>0.432</v>
      </c>
      <c r="O129" s="147"/>
      <c r="P129" s="113"/>
      <c r="Q129" s="18"/>
      <c r="R129" s="147"/>
      <c r="S129" s="104"/>
    </row>
    <row r="130" spans="1:19" x14ac:dyDescent="0.25">
      <c r="A130" s="307">
        <v>111</v>
      </c>
      <c r="B130" s="308" t="s">
        <v>172</v>
      </c>
      <c r="C130" s="366">
        <v>15708011</v>
      </c>
      <c r="D130" s="310"/>
      <c r="E130" s="310"/>
      <c r="F130" s="327">
        <v>41.6</v>
      </c>
      <c r="G130" s="312">
        <v>12.412787306676989</v>
      </c>
      <c r="H130" s="313">
        <v>20446</v>
      </c>
      <c r="I130" s="313">
        <v>20528</v>
      </c>
      <c r="J130" s="314"/>
      <c r="K130" s="315"/>
      <c r="L130" s="316">
        <v>0.21182508994396923</v>
      </c>
      <c r="M130" s="316">
        <v>0</v>
      </c>
      <c r="N130" s="317">
        <v>0.21182508994396923</v>
      </c>
      <c r="O130" s="147"/>
      <c r="P130" s="113"/>
      <c r="Q130" s="18"/>
      <c r="R130" s="147"/>
      <c r="S130" s="104"/>
    </row>
    <row r="131" spans="1:19" x14ac:dyDescent="0.25">
      <c r="A131" s="318">
        <v>112</v>
      </c>
      <c r="B131" s="319" t="s">
        <v>173</v>
      </c>
      <c r="C131" s="344">
        <v>15708208</v>
      </c>
      <c r="D131" s="321">
        <v>43691</v>
      </c>
      <c r="E131" s="321">
        <v>45151</v>
      </c>
      <c r="F131" s="330">
        <v>41.7</v>
      </c>
      <c r="G131" s="323">
        <v>12.442625737702656</v>
      </c>
      <c r="H131" s="261">
        <v>23150</v>
      </c>
      <c r="I131" s="261">
        <v>23228</v>
      </c>
      <c r="J131" s="331">
        <v>78</v>
      </c>
      <c r="K131" s="324">
        <v>6.7080000000000001E-2</v>
      </c>
      <c r="L131" s="325"/>
      <c r="M131" s="325">
        <v>0</v>
      </c>
      <c r="N131" s="326">
        <v>6.7080000000000001E-2</v>
      </c>
      <c r="O131" s="147"/>
      <c r="P131" s="113"/>
      <c r="Q131" s="18"/>
      <c r="R131" s="147"/>
      <c r="S131" s="104"/>
    </row>
    <row r="132" spans="1:19" x14ac:dyDescent="0.25">
      <c r="A132" s="318">
        <v>113</v>
      </c>
      <c r="B132" s="319" t="s">
        <v>174</v>
      </c>
      <c r="C132" s="344">
        <v>473515</v>
      </c>
      <c r="D132" s="321">
        <v>43729</v>
      </c>
      <c r="E132" s="321">
        <v>45920</v>
      </c>
      <c r="F132" s="330">
        <v>45.7</v>
      </c>
      <c r="G132" s="323">
        <v>13.63616297872929</v>
      </c>
      <c r="H132" s="261">
        <v>6.7850000000000001</v>
      </c>
      <c r="I132" s="261">
        <v>7.0780000000000003</v>
      </c>
      <c r="J132" s="324">
        <v>0.29300000000000015</v>
      </c>
      <c r="K132" s="324">
        <v>0.29300000000000015</v>
      </c>
      <c r="L132" s="325"/>
      <c r="M132" s="325">
        <v>0</v>
      </c>
      <c r="N132" s="326">
        <v>0.29300000000000015</v>
      </c>
      <c r="O132" s="147"/>
      <c r="P132" s="113"/>
      <c r="Q132" s="18"/>
      <c r="R132" s="147"/>
      <c r="S132" s="104"/>
    </row>
    <row r="133" spans="1:19" x14ac:dyDescent="0.25">
      <c r="A133" s="318">
        <v>114</v>
      </c>
      <c r="B133" s="319" t="s">
        <v>175</v>
      </c>
      <c r="C133" s="344">
        <v>15705591</v>
      </c>
      <c r="D133" s="321">
        <v>43731</v>
      </c>
      <c r="E133" s="321">
        <v>45191</v>
      </c>
      <c r="F133" s="330">
        <v>59.9</v>
      </c>
      <c r="G133" s="323">
        <v>17.873220184373839</v>
      </c>
      <c r="H133" s="261">
        <v>43655</v>
      </c>
      <c r="I133" s="261">
        <v>43961</v>
      </c>
      <c r="J133" s="331">
        <v>306</v>
      </c>
      <c r="K133" s="324">
        <v>0.26316000000000001</v>
      </c>
      <c r="L133" s="325"/>
      <c r="M133" s="325">
        <v>0</v>
      </c>
      <c r="N133" s="326">
        <v>0.26316000000000001</v>
      </c>
      <c r="O133" s="147"/>
      <c r="P133" s="113"/>
      <c r="Q133" s="18"/>
      <c r="R133" s="147"/>
      <c r="S133" s="104"/>
    </row>
    <row r="134" spans="1:19" x14ac:dyDescent="0.25">
      <c r="A134" s="318">
        <v>115</v>
      </c>
      <c r="B134" s="319" t="s">
        <v>176</v>
      </c>
      <c r="C134" s="344">
        <v>675615</v>
      </c>
      <c r="D134" s="321">
        <v>43565</v>
      </c>
      <c r="E134" s="321">
        <v>45025</v>
      </c>
      <c r="F134" s="330">
        <v>70.5</v>
      </c>
      <c r="G134" s="323">
        <v>21.036093873094419</v>
      </c>
      <c r="H134" s="261">
        <v>8.6489999999999991</v>
      </c>
      <c r="I134" s="261">
        <v>9.1489999999999991</v>
      </c>
      <c r="J134" s="324">
        <v>0.5</v>
      </c>
      <c r="K134" s="324">
        <v>0.5</v>
      </c>
      <c r="L134" s="325"/>
      <c r="M134" s="325">
        <v>0</v>
      </c>
      <c r="N134" s="326">
        <v>0.5</v>
      </c>
      <c r="O134" s="147"/>
      <c r="P134" s="113"/>
      <c r="Q134" s="18"/>
      <c r="R134" s="147"/>
      <c r="S134" s="104"/>
    </row>
    <row r="135" spans="1:19" x14ac:dyDescent="0.25">
      <c r="A135" s="307">
        <v>116</v>
      </c>
      <c r="B135" s="308" t="s">
        <v>177</v>
      </c>
      <c r="C135" s="366">
        <v>15708601</v>
      </c>
      <c r="D135" s="310"/>
      <c r="E135" s="310"/>
      <c r="F135" s="327">
        <v>45.6</v>
      </c>
      <c r="G135" s="312">
        <v>13.606324547703624</v>
      </c>
      <c r="H135" s="313">
        <v>39440</v>
      </c>
      <c r="I135" s="313">
        <v>40157</v>
      </c>
      <c r="J135" s="314"/>
      <c r="K135" s="315"/>
      <c r="L135" s="316">
        <v>0.23219288705396629</v>
      </c>
      <c r="M135" s="316">
        <v>0</v>
      </c>
      <c r="N135" s="317">
        <v>0.23219288705396629</v>
      </c>
      <c r="O135" s="147"/>
      <c r="P135" s="113"/>
      <c r="Q135" s="18"/>
      <c r="R135" s="147"/>
      <c r="S135" s="104"/>
    </row>
    <row r="136" spans="1:19" x14ac:dyDescent="0.25">
      <c r="A136" s="318">
        <v>117</v>
      </c>
      <c r="B136" s="319" t="s">
        <v>178</v>
      </c>
      <c r="C136" s="344">
        <v>2991515</v>
      </c>
      <c r="D136" s="321">
        <v>43418</v>
      </c>
      <c r="E136" s="321">
        <v>44878</v>
      </c>
      <c r="F136" s="330">
        <v>70.599999999999994</v>
      </c>
      <c r="G136" s="323">
        <v>21.065932304120082</v>
      </c>
      <c r="H136" s="261">
        <v>9.3469999999999995</v>
      </c>
      <c r="I136" s="261">
        <v>9.8819999999999997</v>
      </c>
      <c r="J136" s="324">
        <v>0.53500000000000014</v>
      </c>
      <c r="K136" s="324">
        <v>0.53500000000000014</v>
      </c>
      <c r="L136" s="325"/>
      <c r="M136" s="325">
        <v>0</v>
      </c>
      <c r="N136" s="326">
        <v>0.53500000000000014</v>
      </c>
      <c r="O136" s="147"/>
      <c r="P136" s="113"/>
      <c r="Q136" s="18"/>
      <c r="R136" s="147"/>
      <c r="S136" s="104"/>
    </row>
    <row r="137" spans="1:19" x14ac:dyDescent="0.25">
      <c r="A137" s="318">
        <v>118</v>
      </c>
      <c r="B137" s="319" t="s">
        <v>179</v>
      </c>
      <c r="C137" s="344">
        <v>361115</v>
      </c>
      <c r="D137" s="321">
        <v>43592</v>
      </c>
      <c r="E137" s="321">
        <v>45052</v>
      </c>
      <c r="F137" s="330">
        <v>47</v>
      </c>
      <c r="G137" s="323">
        <v>14.024062582062944</v>
      </c>
      <c r="H137" s="261">
        <v>5.3289999999999997</v>
      </c>
      <c r="I137" s="261">
        <v>5.7389999999999999</v>
      </c>
      <c r="J137" s="324">
        <v>0.41000000000000014</v>
      </c>
      <c r="K137" s="324">
        <v>0.41000000000000014</v>
      </c>
      <c r="L137" s="325"/>
      <c r="M137" s="325">
        <v>0</v>
      </c>
      <c r="N137" s="326">
        <v>0.41000000000000014</v>
      </c>
      <c r="O137" s="147"/>
      <c r="P137" s="162"/>
      <c r="Q137" s="18"/>
      <c r="R137" s="163"/>
      <c r="S137" s="104"/>
    </row>
    <row r="138" spans="1:19" x14ac:dyDescent="0.25">
      <c r="A138" s="258">
        <v>119</v>
      </c>
      <c r="B138" s="306" t="s">
        <v>180</v>
      </c>
      <c r="C138" s="270">
        <v>3455716</v>
      </c>
      <c r="D138" s="260"/>
      <c r="E138" s="260"/>
      <c r="F138" s="265">
        <v>41.3</v>
      </c>
      <c r="G138" s="193">
        <v>12.32327201359999</v>
      </c>
      <c r="H138" s="261">
        <v>6.83</v>
      </c>
      <c r="I138" s="261">
        <v>7.1829999999999998</v>
      </c>
      <c r="J138" s="262">
        <v>0.35299999999999976</v>
      </c>
      <c r="K138" s="262">
        <v>0.35299999999999976</v>
      </c>
      <c r="L138" s="263"/>
      <c r="M138" s="263">
        <v>0</v>
      </c>
      <c r="N138" s="264">
        <v>0.35299999999999976</v>
      </c>
      <c r="O138" s="147"/>
      <c r="P138" s="113"/>
      <c r="Q138" s="18"/>
      <c r="R138" s="147"/>
      <c r="S138" s="104"/>
    </row>
    <row r="139" spans="1:19" x14ac:dyDescent="0.25">
      <c r="A139" s="318">
        <v>120</v>
      </c>
      <c r="B139" s="319" t="s">
        <v>181</v>
      </c>
      <c r="C139" s="344">
        <v>15705820</v>
      </c>
      <c r="D139" s="321">
        <v>43710</v>
      </c>
      <c r="E139" s="321">
        <v>45170</v>
      </c>
      <c r="F139" s="330">
        <v>41.7</v>
      </c>
      <c r="G139" s="323">
        <v>12.442625737702656</v>
      </c>
      <c r="H139" s="261">
        <v>29874</v>
      </c>
      <c r="I139" s="261">
        <v>30369</v>
      </c>
      <c r="J139" s="331">
        <v>495</v>
      </c>
      <c r="K139" s="324">
        <v>0.42569999999999997</v>
      </c>
      <c r="L139" s="325"/>
      <c r="M139" s="325">
        <v>0</v>
      </c>
      <c r="N139" s="326">
        <v>0.42569999999999997</v>
      </c>
      <c r="O139" s="147"/>
      <c r="P139" s="113"/>
      <c r="Q139" s="18"/>
      <c r="R139" s="147"/>
      <c r="S139" s="104"/>
    </row>
    <row r="140" spans="1:19" x14ac:dyDescent="0.25">
      <c r="A140" s="307">
        <v>121</v>
      </c>
      <c r="B140" s="308" t="s">
        <v>182</v>
      </c>
      <c r="C140" s="366">
        <v>15705777</v>
      </c>
      <c r="D140" s="310"/>
      <c r="E140" s="310"/>
      <c r="F140" s="327">
        <v>45.4</v>
      </c>
      <c r="G140" s="312">
        <v>13.546647685652291</v>
      </c>
      <c r="H140" s="313">
        <v>23089</v>
      </c>
      <c r="I140" s="313">
        <v>23813</v>
      </c>
      <c r="J140" s="314"/>
      <c r="K140" s="315"/>
      <c r="L140" s="316">
        <v>0.23117449719846642</v>
      </c>
      <c r="M140" s="316">
        <v>0</v>
      </c>
      <c r="N140" s="317">
        <v>0.23117449719846642</v>
      </c>
      <c r="O140" s="147"/>
      <c r="P140" s="113"/>
      <c r="Q140" s="18"/>
      <c r="R140" s="147"/>
      <c r="S140" s="104"/>
    </row>
    <row r="141" spans="1:19" x14ac:dyDescent="0.25">
      <c r="A141" s="318">
        <v>122</v>
      </c>
      <c r="B141" s="319" t="s">
        <v>183</v>
      </c>
      <c r="C141" s="344">
        <v>15708339</v>
      </c>
      <c r="D141" s="321">
        <v>43711</v>
      </c>
      <c r="E141" s="321">
        <v>45171</v>
      </c>
      <c r="F141" s="330">
        <v>60.2</v>
      </c>
      <c r="G141" s="323">
        <v>17.962735477450838</v>
      </c>
      <c r="H141" s="261">
        <v>32111</v>
      </c>
      <c r="I141" s="261">
        <v>32689</v>
      </c>
      <c r="J141" s="331">
        <v>578</v>
      </c>
      <c r="K141" s="324">
        <v>0.49707999999999997</v>
      </c>
      <c r="L141" s="325"/>
      <c r="M141" s="325">
        <v>0</v>
      </c>
      <c r="N141" s="326">
        <v>0.49707999999999997</v>
      </c>
      <c r="O141" s="147"/>
      <c r="P141" s="113"/>
      <c r="Q141" s="18"/>
      <c r="R141" s="147"/>
      <c r="S141" s="104"/>
    </row>
    <row r="142" spans="1:19" x14ac:dyDescent="0.25">
      <c r="A142" s="318">
        <v>123</v>
      </c>
      <c r="B142" s="319" t="s">
        <v>184</v>
      </c>
      <c r="C142" s="344">
        <v>15705781</v>
      </c>
      <c r="D142" s="321">
        <v>43747</v>
      </c>
      <c r="E142" s="321">
        <v>45206</v>
      </c>
      <c r="F142" s="330">
        <v>71</v>
      </c>
      <c r="G142" s="323">
        <v>21.185286028222745</v>
      </c>
      <c r="H142" s="261">
        <v>13399</v>
      </c>
      <c r="I142" s="261">
        <v>13542</v>
      </c>
      <c r="J142" s="331">
        <v>143</v>
      </c>
      <c r="K142" s="324">
        <v>0.12297999999999999</v>
      </c>
      <c r="L142" s="325"/>
      <c r="M142" s="325">
        <v>0</v>
      </c>
      <c r="N142" s="326">
        <v>0.12297999999999999</v>
      </c>
      <c r="O142" s="147"/>
      <c r="P142" s="113"/>
      <c r="Q142" s="18"/>
      <c r="R142" s="147"/>
      <c r="S142" s="104"/>
    </row>
    <row r="143" spans="1:19" x14ac:dyDescent="0.25">
      <c r="A143" s="307">
        <v>124</v>
      </c>
      <c r="B143" s="308" t="s">
        <v>185</v>
      </c>
      <c r="C143" s="370">
        <v>15705805</v>
      </c>
      <c r="D143" s="310"/>
      <c r="E143" s="310"/>
      <c r="F143" s="327">
        <v>46</v>
      </c>
      <c r="G143" s="312">
        <v>13.725678271806288</v>
      </c>
      <c r="H143" s="313">
        <v>36983</v>
      </c>
      <c r="I143" s="313">
        <v>37649</v>
      </c>
      <c r="J143" s="314"/>
      <c r="K143" s="315"/>
      <c r="L143" s="316">
        <v>0.23422966676496601</v>
      </c>
      <c r="M143" s="316">
        <v>0</v>
      </c>
      <c r="N143" s="317">
        <v>0.23422966676496601</v>
      </c>
      <c r="O143" s="147"/>
      <c r="P143" s="113"/>
      <c r="Q143" s="18"/>
      <c r="R143" s="147"/>
      <c r="S143" s="104"/>
    </row>
    <row r="144" spans="1:19" x14ac:dyDescent="0.25">
      <c r="A144" s="318">
        <v>125</v>
      </c>
      <c r="B144" s="319" t="s">
        <v>186</v>
      </c>
      <c r="C144" s="368">
        <v>15705540</v>
      </c>
      <c r="D144" s="321">
        <v>43689</v>
      </c>
      <c r="E144" s="321">
        <v>45150</v>
      </c>
      <c r="F144" s="330">
        <v>70.599999999999994</v>
      </c>
      <c r="G144" s="323">
        <v>21.065932304120082</v>
      </c>
      <c r="H144" s="261">
        <v>33132</v>
      </c>
      <c r="I144" s="261">
        <v>33665</v>
      </c>
      <c r="J144" s="331">
        <v>533</v>
      </c>
      <c r="K144" s="324">
        <v>0.45838000000000001</v>
      </c>
      <c r="L144" s="325"/>
      <c r="M144" s="325">
        <v>0</v>
      </c>
      <c r="N144" s="326">
        <v>0.45838000000000001</v>
      </c>
      <c r="O144" s="147"/>
      <c r="P144" s="113"/>
      <c r="Q144" s="18"/>
      <c r="R144" s="147"/>
      <c r="S144" s="104"/>
    </row>
    <row r="145" spans="1:19" x14ac:dyDescent="0.25">
      <c r="A145" s="307">
        <v>126</v>
      </c>
      <c r="B145" s="308" t="s">
        <v>187</v>
      </c>
      <c r="C145" s="365">
        <v>15705560</v>
      </c>
      <c r="D145" s="310"/>
      <c r="E145" s="310"/>
      <c r="F145" s="327">
        <v>47.3</v>
      </c>
      <c r="G145" s="312">
        <v>14.113577875139942</v>
      </c>
      <c r="H145" s="313">
        <v>11010</v>
      </c>
      <c r="I145" s="313">
        <v>11010</v>
      </c>
      <c r="J145" s="314"/>
      <c r="K145" s="315"/>
      <c r="L145" s="316">
        <v>0.24084920082571501</v>
      </c>
      <c r="M145" s="316">
        <v>0</v>
      </c>
      <c r="N145" s="317">
        <v>0.24084920082571501</v>
      </c>
      <c r="O145" s="147"/>
      <c r="P145" s="113"/>
      <c r="Q145" s="18"/>
      <c r="R145" s="147"/>
      <c r="S145" s="104"/>
    </row>
    <row r="146" spans="1:19" x14ac:dyDescent="0.25">
      <c r="A146" s="345">
        <v>127</v>
      </c>
      <c r="B146" s="346" t="s">
        <v>188</v>
      </c>
      <c r="C146" s="371">
        <v>15705687</v>
      </c>
      <c r="D146" s="348">
        <v>43733</v>
      </c>
      <c r="E146" s="348">
        <v>44981</v>
      </c>
      <c r="F146" s="349">
        <v>42.1</v>
      </c>
      <c r="G146" s="350">
        <v>12.561979461805318</v>
      </c>
      <c r="H146" s="362">
        <v>27176</v>
      </c>
      <c r="I146" s="362">
        <v>27177</v>
      </c>
      <c r="J146" s="351"/>
      <c r="K146" s="352"/>
      <c r="L146" s="353">
        <v>0.21437106458271887</v>
      </c>
      <c r="M146" s="353">
        <v>0</v>
      </c>
      <c r="N146" s="354">
        <v>0.21437106458271887</v>
      </c>
      <c r="O146" s="147"/>
      <c r="P146" s="113"/>
      <c r="Q146" s="18"/>
      <c r="R146" s="147"/>
      <c r="S146" s="104"/>
    </row>
    <row r="147" spans="1:19" x14ac:dyDescent="0.25">
      <c r="A147" s="334">
        <v>128</v>
      </c>
      <c r="B147" s="335" t="s">
        <v>189</v>
      </c>
      <c r="C147" s="369">
        <v>18009332</v>
      </c>
      <c r="D147" s="337">
        <v>43698</v>
      </c>
      <c r="E147" s="337">
        <v>45889</v>
      </c>
      <c r="F147" s="338">
        <v>41.7</v>
      </c>
      <c r="G147" s="339">
        <v>12.442625737702656</v>
      </c>
      <c r="H147" s="340">
        <v>3.0419999999999998</v>
      </c>
      <c r="I147" s="340">
        <v>3.0449999999999999</v>
      </c>
      <c r="J147" s="341"/>
      <c r="K147" s="341"/>
      <c r="L147" s="342">
        <v>0.28999999999999998</v>
      </c>
      <c r="M147" s="342">
        <v>0</v>
      </c>
      <c r="N147" s="343">
        <v>0.28999999999999998</v>
      </c>
      <c r="O147" s="147"/>
      <c r="P147" s="113"/>
      <c r="Q147" s="18"/>
      <c r="R147" s="113"/>
      <c r="S147" s="104"/>
    </row>
    <row r="148" spans="1:19" x14ac:dyDescent="0.25">
      <c r="A148" s="318">
        <v>129</v>
      </c>
      <c r="B148" s="319" t="s">
        <v>190</v>
      </c>
      <c r="C148" s="368">
        <v>15705523</v>
      </c>
      <c r="D148" s="321">
        <v>43731</v>
      </c>
      <c r="E148" s="321">
        <v>45007</v>
      </c>
      <c r="F148" s="330">
        <v>45.4</v>
      </c>
      <c r="G148" s="323">
        <v>13.546647685652291</v>
      </c>
      <c r="H148" s="261">
        <v>31136</v>
      </c>
      <c r="I148" s="261">
        <v>31302</v>
      </c>
      <c r="J148" s="331">
        <v>166</v>
      </c>
      <c r="K148" s="324">
        <v>0.14276</v>
      </c>
      <c r="L148" s="325"/>
      <c r="M148" s="325">
        <v>0</v>
      </c>
      <c r="N148" s="326">
        <v>0.14276</v>
      </c>
      <c r="O148" s="147"/>
      <c r="P148" s="113"/>
      <c r="Q148" s="18"/>
      <c r="R148" s="147"/>
      <c r="S148" s="104"/>
    </row>
    <row r="149" spans="1:19" x14ac:dyDescent="0.25">
      <c r="A149" s="372">
        <v>130</v>
      </c>
      <c r="B149" s="319" t="s">
        <v>191</v>
      </c>
      <c r="C149" s="368">
        <v>18008934</v>
      </c>
      <c r="D149" s="321">
        <v>43530</v>
      </c>
      <c r="E149" s="321">
        <v>45721</v>
      </c>
      <c r="F149" s="330">
        <v>59.9</v>
      </c>
      <c r="G149" s="323">
        <v>17.873220184373839</v>
      </c>
      <c r="H149" s="261">
        <v>9.6189999999999998</v>
      </c>
      <c r="I149" s="261">
        <v>10.098000000000001</v>
      </c>
      <c r="J149" s="324">
        <v>0.47900000000000098</v>
      </c>
      <c r="K149" s="324">
        <v>0.47900000000000098</v>
      </c>
      <c r="L149" s="325"/>
      <c r="M149" s="325">
        <v>0</v>
      </c>
      <c r="N149" s="326">
        <v>0.47900000000000098</v>
      </c>
      <c r="O149" s="147"/>
      <c r="P149" s="113"/>
      <c r="Q149" s="18"/>
      <c r="R149" s="147"/>
      <c r="S149" s="104"/>
    </row>
    <row r="150" spans="1:19" x14ac:dyDescent="0.25">
      <c r="A150" s="318">
        <v>131</v>
      </c>
      <c r="B150" s="319" t="s">
        <v>192</v>
      </c>
      <c r="C150" s="368">
        <v>15705803</v>
      </c>
      <c r="D150" s="321">
        <v>43698</v>
      </c>
      <c r="E150" s="321">
        <v>45158</v>
      </c>
      <c r="F150" s="330">
        <v>70.5</v>
      </c>
      <c r="G150" s="323">
        <v>21.036093873094419</v>
      </c>
      <c r="H150" s="261">
        <v>37671</v>
      </c>
      <c r="I150" s="261">
        <v>38286</v>
      </c>
      <c r="J150" s="331">
        <v>615</v>
      </c>
      <c r="K150" s="324">
        <v>0.52890000000000004</v>
      </c>
      <c r="L150" s="325"/>
      <c r="M150" s="325">
        <v>0</v>
      </c>
      <c r="N150" s="326">
        <v>0.52890000000000004</v>
      </c>
      <c r="O150" s="147"/>
      <c r="P150" s="113"/>
      <c r="Q150" s="18"/>
      <c r="R150" s="147"/>
      <c r="S150" s="104"/>
    </row>
    <row r="151" spans="1:19" x14ac:dyDescent="0.25">
      <c r="A151" s="318">
        <v>132</v>
      </c>
      <c r="B151" s="319" t="s">
        <v>193</v>
      </c>
      <c r="C151" s="368">
        <v>15705824</v>
      </c>
      <c r="D151" s="321">
        <v>43731</v>
      </c>
      <c r="E151" s="321">
        <v>45191</v>
      </c>
      <c r="F151" s="330">
        <v>45.1</v>
      </c>
      <c r="G151" s="323">
        <v>13.457132392575296</v>
      </c>
      <c r="H151" s="261">
        <v>37225</v>
      </c>
      <c r="I151" s="261">
        <v>37420</v>
      </c>
      <c r="J151" s="331">
        <v>195</v>
      </c>
      <c r="K151" s="324">
        <v>0.16769999999999999</v>
      </c>
      <c r="L151" s="325"/>
      <c r="M151" s="325">
        <v>0</v>
      </c>
      <c r="N151" s="326">
        <v>0.16769999999999999</v>
      </c>
      <c r="O151" s="147"/>
      <c r="P151" s="113"/>
      <c r="Q151" s="18"/>
      <c r="R151" s="147"/>
      <c r="S151" s="104"/>
    </row>
    <row r="152" spans="1:19" x14ac:dyDescent="0.25">
      <c r="A152" s="328">
        <v>133</v>
      </c>
      <c r="B152" s="364" t="s">
        <v>194</v>
      </c>
      <c r="C152" s="365">
        <v>15730639</v>
      </c>
      <c r="D152" s="310"/>
      <c r="E152" s="310"/>
      <c r="F152" s="373">
        <v>70.5</v>
      </c>
      <c r="G152" s="312">
        <v>21.036093873094419</v>
      </c>
      <c r="H152" s="313">
        <v>25930</v>
      </c>
      <c r="I152" s="313">
        <v>26212</v>
      </c>
      <c r="J152" s="314"/>
      <c r="K152" s="315"/>
      <c r="L152" s="316">
        <v>0.35898242406369785</v>
      </c>
      <c r="M152" s="316">
        <v>0</v>
      </c>
      <c r="N152" s="317">
        <v>0.35898242406369785</v>
      </c>
      <c r="O152" s="147"/>
      <c r="P152" s="113"/>
      <c r="Q152" s="18"/>
      <c r="R152" s="147"/>
      <c r="S152" s="104"/>
    </row>
    <row r="153" spans="1:19" x14ac:dyDescent="0.25">
      <c r="A153" s="307">
        <v>134</v>
      </c>
      <c r="B153" s="308" t="s">
        <v>187</v>
      </c>
      <c r="C153" s="365">
        <v>15705786</v>
      </c>
      <c r="D153" s="310"/>
      <c r="E153" s="310"/>
      <c r="F153" s="327">
        <v>46.9</v>
      </c>
      <c r="G153" s="312">
        <v>13.99422415103728</v>
      </c>
      <c r="H153" s="313">
        <v>21261</v>
      </c>
      <c r="I153" s="313">
        <v>21261</v>
      </c>
      <c r="J153" s="314"/>
      <c r="K153" s="315"/>
      <c r="L153" s="316">
        <v>0.23881242111471532</v>
      </c>
      <c r="M153" s="316">
        <v>0</v>
      </c>
      <c r="N153" s="317">
        <v>0.23881242111471532</v>
      </c>
      <c r="O153" s="147"/>
      <c r="P153" s="113"/>
      <c r="Q153" s="18"/>
      <c r="R153" s="147"/>
      <c r="S153" s="104"/>
    </row>
    <row r="154" spans="1:19" x14ac:dyDescent="0.25">
      <c r="A154" s="318">
        <v>135</v>
      </c>
      <c r="B154" s="319" t="s">
        <v>195</v>
      </c>
      <c r="C154" s="374" t="s">
        <v>52</v>
      </c>
      <c r="D154" s="321">
        <v>43689</v>
      </c>
      <c r="E154" s="321">
        <v>45149</v>
      </c>
      <c r="F154" s="330">
        <v>42.3</v>
      </c>
      <c r="G154" s="323">
        <v>12.62165632385665</v>
      </c>
      <c r="H154" s="261">
        <v>4.5540000000000003</v>
      </c>
      <c r="I154" s="261">
        <v>4.6970000000000001</v>
      </c>
      <c r="J154" s="324">
        <v>0.14299999999999979</v>
      </c>
      <c r="K154" s="324">
        <v>0.14299999999999979</v>
      </c>
      <c r="L154" s="325"/>
      <c r="M154" s="325">
        <v>0</v>
      </c>
      <c r="N154" s="326">
        <v>0.14299999999999979</v>
      </c>
      <c r="O154" s="147"/>
      <c r="P154" s="113"/>
      <c r="Q154" s="18"/>
      <c r="R154" s="147"/>
      <c r="S154" s="104"/>
    </row>
    <row r="155" spans="1:19" x14ac:dyDescent="0.25">
      <c r="A155" s="307">
        <v>136</v>
      </c>
      <c r="B155" s="308" t="s">
        <v>196</v>
      </c>
      <c r="C155" s="365">
        <v>15705635</v>
      </c>
      <c r="D155" s="310"/>
      <c r="E155" s="310"/>
      <c r="F155" s="327">
        <v>41.2</v>
      </c>
      <c r="G155" s="312">
        <v>12.293433582574327</v>
      </c>
      <c r="H155" s="313">
        <v>27198</v>
      </c>
      <c r="I155" s="313">
        <v>27967</v>
      </c>
      <c r="J155" s="314"/>
      <c r="K155" s="315"/>
      <c r="L155" s="316">
        <v>0.20978831023296954</v>
      </c>
      <c r="M155" s="316">
        <v>0</v>
      </c>
      <c r="N155" s="317">
        <v>0.20978831023296954</v>
      </c>
      <c r="O155" s="147"/>
      <c r="P155" s="113"/>
      <c r="Q155" s="18"/>
      <c r="R155" s="147"/>
      <c r="S155" s="104"/>
    </row>
    <row r="156" spans="1:19" ht="17.25" customHeight="1" x14ac:dyDescent="0.25">
      <c r="A156" s="503" t="s">
        <v>3</v>
      </c>
      <c r="B156" s="503"/>
      <c r="C156" s="504"/>
      <c r="D156" s="375"/>
      <c r="E156" s="375"/>
      <c r="F156" s="376">
        <v>7235.3</v>
      </c>
      <c r="G156" s="377">
        <v>2158.900000000001</v>
      </c>
      <c r="H156" s="376"/>
      <c r="I156" s="376"/>
      <c r="J156" s="376"/>
      <c r="K156" s="378">
        <v>30.202919999999995</v>
      </c>
      <c r="L156" s="378">
        <v>13.032079999999997</v>
      </c>
      <c r="M156" s="379">
        <v>0</v>
      </c>
      <c r="N156" s="378">
        <v>43.234999999999992</v>
      </c>
      <c r="O156" s="113"/>
      <c r="P156" s="17"/>
      <c r="Q156" s="18"/>
      <c r="R156" s="147"/>
      <c r="S156" s="104"/>
    </row>
    <row r="157" spans="1:19" x14ac:dyDescent="0.25">
      <c r="A157" s="23"/>
      <c r="B157" s="104"/>
      <c r="C157" s="104"/>
      <c r="D157" s="104"/>
      <c r="E157" s="104"/>
      <c r="F157" s="23"/>
      <c r="G157" s="23"/>
      <c r="H157" s="104"/>
      <c r="I157" s="104"/>
      <c r="J157" s="104"/>
      <c r="K157" s="170"/>
      <c r="L157" s="170"/>
      <c r="N157" s="171"/>
      <c r="O157" s="172"/>
      <c r="P157" s="173"/>
      <c r="Q157" s="18"/>
      <c r="R157" s="174"/>
      <c r="S157" s="104"/>
    </row>
    <row r="158" spans="1:19" x14ac:dyDescent="0.25">
      <c r="A158" s="13"/>
      <c r="B158" s="14"/>
      <c r="C158" s="14"/>
      <c r="D158" s="14"/>
      <c r="E158" s="14"/>
      <c r="F158" s="13"/>
      <c r="G158" s="13"/>
      <c r="H158" s="14"/>
      <c r="I158" s="14"/>
      <c r="J158" s="14"/>
      <c r="K158" s="13"/>
      <c r="L158" s="13"/>
      <c r="M158" s="15"/>
      <c r="N158" s="16"/>
      <c r="P158" s="17"/>
      <c r="Q158" s="18"/>
      <c r="R158" s="17"/>
    </row>
    <row r="159" spans="1:19" x14ac:dyDescent="0.25">
      <c r="A159" s="13"/>
      <c r="B159" s="14"/>
      <c r="C159" s="14"/>
      <c r="D159" s="14"/>
      <c r="E159" s="14"/>
      <c r="F159" s="13"/>
      <c r="G159" s="13"/>
      <c r="H159" s="14"/>
      <c r="I159" s="14"/>
      <c r="J159" s="14"/>
      <c r="K159" s="13"/>
      <c r="L159" s="13"/>
      <c r="M159" s="15"/>
      <c r="N159" s="16"/>
      <c r="P159" s="17"/>
      <c r="Q159" s="18"/>
      <c r="R159" s="17"/>
    </row>
    <row r="160" spans="1:19" x14ac:dyDescent="0.25">
      <c r="A160" s="13"/>
      <c r="B160" s="14"/>
      <c r="C160" s="14"/>
      <c r="D160" s="14"/>
      <c r="E160" s="14"/>
      <c r="F160" s="13"/>
      <c r="G160" s="13"/>
      <c r="H160" s="14"/>
      <c r="I160" s="14"/>
      <c r="J160" s="14"/>
      <c r="K160" s="13"/>
      <c r="L160" s="13"/>
      <c r="M160" s="15"/>
      <c r="N160" s="16"/>
      <c r="P160" s="17"/>
      <c r="Q160" s="18"/>
      <c r="R160" s="17"/>
    </row>
    <row r="161" spans="1:18" x14ac:dyDescent="0.25">
      <c r="A161" s="13"/>
      <c r="B161" s="14"/>
      <c r="C161" s="14"/>
      <c r="D161" s="14"/>
      <c r="E161" s="14"/>
      <c r="F161" s="13"/>
      <c r="G161" s="13"/>
      <c r="H161" s="14"/>
      <c r="I161" s="14"/>
      <c r="J161" s="14"/>
      <c r="K161" s="13"/>
      <c r="L161" s="13"/>
      <c r="M161" s="15"/>
      <c r="N161" s="16"/>
      <c r="P161" s="17"/>
      <c r="Q161" s="18"/>
      <c r="R161" s="17"/>
    </row>
    <row r="162" spans="1:18" x14ac:dyDescent="0.25">
      <c r="A162" s="13"/>
      <c r="B162" s="14"/>
      <c r="C162" s="14"/>
      <c r="D162" s="14"/>
      <c r="E162" s="14"/>
      <c r="F162" s="13"/>
      <c r="G162" s="13"/>
      <c r="H162" s="14"/>
      <c r="I162" s="14"/>
      <c r="J162" s="14"/>
      <c r="K162" s="13"/>
      <c r="L162" s="13"/>
      <c r="M162" s="15"/>
      <c r="N162" s="16"/>
      <c r="P162" s="17"/>
      <c r="Q162" s="18"/>
      <c r="R162" s="17"/>
    </row>
    <row r="163" spans="1:18" x14ac:dyDescent="0.25">
      <c r="A163" s="13"/>
      <c r="B163" s="14"/>
      <c r="C163" s="14"/>
      <c r="D163" s="14"/>
      <c r="E163" s="14"/>
      <c r="F163" s="13"/>
      <c r="G163" s="13"/>
      <c r="H163" s="14"/>
      <c r="I163" s="14"/>
      <c r="J163" s="14"/>
      <c r="K163" s="13"/>
      <c r="L163" s="13"/>
      <c r="M163" s="15"/>
      <c r="N163" s="16"/>
      <c r="P163" s="17"/>
      <c r="Q163" s="18"/>
      <c r="R163" s="17"/>
    </row>
    <row r="164" spans="1:18" x14ac:dyDescent="0.25">
      <c r="A164" s="13"/>
      <c r="B164" s="14"/>
      <c r="C164" s="14"/>
      <c r="D164" s="14"/>
      <c r="E164" s="14"/>
      <c r="F164" s="13"/>
      <c r="G164" s="13"/>
      <c r="H164" s="14"/>
      <c r="I164" s="14"/>
      <c r="J164" s="14"/>
      <c r="K164" s="13"/>
      <c r="L164" s="13"/>
      <c r="M164" s="15"/>
      <c r="N164" s="16"/>
      <c r="P164" s="17"/>
      <c r="Q164" s="18"/>
      <c r="R164" s="17"/>
    </row>
    <row r="165" spans="1:18" x14ac:dyDescent="0.25">
      <c r="A165" s="13"/>
      <c r="B165" s="14"/>
      <c r="C165" s="14"/>
      <c r="D165" s="14"/>
      <c r="E165" s="14"/>
      <c r="F165" s="13"/>
      <c r="G165" s="13"/>
      <c r="H165" s="14"/>
      <c r="I165" s="14"/>
      <c r="J165" s="14"/>
      <c r="K165" s="13"/>
      <c r="L165" s="13"/>
      <c r="M165" s="15"/>
      <c r="N165" s="16"/>
      <c r="P165" s="17"/>
      <c r="Q165" s="18"/>
      <c r="R165" s="17"/>
    </row>
    <row r="166" spans="1:18" x14ac:dyDescent="0.25">
      <c r="A166" s="13"/>
      <c r="B166" s="14"/>
      <c r="C166" s="14"/>
      <c r="D166" s="14"/>
      <c r="E166" s="14"/>
      <c r="F166" s="13"/>
      <c r="G166" s="13"/>
      <c r="H166" s="14"/>
      <c r="I166" s="14"/>
      <c r="J166" s="14"/>
      <c r="K166" s="13"/>
      <c r="L166" s="13"/>
      <c r="M166" s="15"/>
      <c r="N166" s="16"/>
      <c r="P166" s="17"/>
      <c r="Q166" s="18"/>
      <c r="R166" s="17"/>
    </row>
    <row r="167" spans="1:18" x14ac:dyDescent="0.25">
      <c r="A167" s="13"/>
      <c r="B167" s="14"/>
      <c r="C167" s="14"/>
      <c r="D167" s="14"/>
      <c r="E167" s="14"/>
      <c r="F167" s="13"/>
      <c r="G167" s="13"/>
      <c r="H167" s="14"/>
      <c r="I167" s="14"/>
      <c r="J167" s="14"/>
      <c r="K167" s="13"/>
      <c r="L167" s="13"/>
      <c r="M167" s="15"/>
      <c r="N167" s="16"/>
      <c r="P167" s="17"/>
      <c r="Q167" s="18"/>
      <c r="R167" s="17"/>
    </row>
    <row r="168" spans="1:18" x14ac:dyDescent="0.25">
      <c r="A168" s="13"/>
      <c r="B168" s="14"/>
      <c r="C168" s="14"/>
      <c r="D168" s="14"/>
      <c r="E168" s="14"/>
      <c r="F168" s="13"/>
      <c r="G168" s="13"/>
      <c r="H168" s="14"/>
      <c r="I168" s="14"/>
      <c r="J168" s="14"/>
      <c r="K168" s="13"/>
      <c r="L168" s="13"/>
      <c r="M168" s="15"/>
      <c r="N168" s="16"/>
      <c r="P168" s="17"/>
      <c r="Q168" s="18"/>
      <c r="R168" s="17"/>
    </row>
    <row r="169" spans="1:18" x14ac:dyDescent="0.25">
      <c r="A169" s="13"/>
      <c r="B169" s="14"/>
      <c r="C169" s="14"/>
      <c r="D169" s="14"/>
      <c r="E169" s="14"/>
      <c r="F169" s="13"/>
      <c r="G169" s="13"/>
      <c r="H169" s="14"/>
      <c r="I169" s="14"/>
      <c r="J169" s="14"/>
      <c r="K169" s="13"/>
      <c r="L169" s="13"/>
      <c r="M169" s="15"/>
      <c r="N169" s="16"/>
      <c r="P169" s="17"/>
      <c r="Q169" s="18"/>
      <c r="R169" s="17"/>
    </row>
    <row r="170" spans="1:18" x14ac:dyDescent="0.25">
      <c r="A170" s="13"/>
      <c r="B170" s="14"/>
      <c r="C170" s="14"/>
      <c r="D170" s="14"/>
      <c r="E170" s="14"/>
      <c r="F170" s="13"/>
      <c r="G170" s="13"/>
      <c r="H170" s="14"/>
      <c r="I170" s="14"/>
      <c r="J170" s="14"/>
      <c r="K170" s="13"/>
      <c r="L170" s="13"/>
      <c r="M170" s="15"/>
      <c r="N170" s="16"/>
      <c r="P170" s="17"/>
      <c r="Q170" s="18"/>
      <c r="R170" s="17"/>
    </row>
    <row r="171" spans="1:18" x14ac:dyDescent="0.25">
      <c r="A171" s="13"/>
      <c r="B171" s="14"/>
      <c r="C171" s="14"/>
      <c r="D171" s="14"/>
      <c r="E171" s="14"/>
      <c r="F171" s="13"/>
      <c r="G171" s="13"/>
      <c r="H171" s="14"/>
      <c r="I171" s="14"/>
      <c r="J171" s="14"/>
      <c r="K171" s="13"/>
      <c r="L171" s="13"/>
      <c r="M171" s="15"/>
      <c r="N171" s="16"/>
      <c r="P171" s="17"/>
      <c r="Q171" s="18"/>
      <c r="R171" s="17"/>
    </row>
    <row r="172" spans="1:18" x14ac:dyDescent="0.25">
      <c r="A172" s="13"/>
      <c r="B172" s="14"/>
      <c r="C172" s="14"/>
      <c r="D172" s="14"/>
      <c r="E172" s="14"/>
      <c r="F172" s="13"/>
      <c r="G172" s="13"/>
      <c r="H172" s="14"/>
      <c r="I172" s="14"/>
      <c r="J172" s="14"/>
      <c r="K172" s="13"/>
      <c r="L172" s="13"/>
      <c r="M172" s="15"/>
      <c r="N172" s="16"/>
      <c r="P172" s="17"/>
      <c r="Q172" s="18"/>
      <c r="R172" s="17"/>
    </row>
    <row r="173" spans="1:18" x14ac:dyDescent="0.25">
      <c r="A173" s="13"/>
      <c r="B173" s="14"/>
      <c r="C173" s="14"/>
      <c r="D173" s="14"/>
      <c r="E173" s="14"/>
      <c r="F173" s="13"/>
      <c r="G173" s="13"/>
      <c r="H173" s="14"/>
      <c r="I173" s="14"/>
      <c r="J173" s="14"/>
      <c r="K173" s="13"/>
      <c r="L173" s="13"/>
      <c r="M173" s="15"/>
      <c r="N173" s="16"/>
      <c r="P173" s="9"/>
      <c r="Q173" s="18"/>
      <c r="R173" s="9"/>
    </row>
    <row r="174" spans="1:18" x14ac:dyDescent="0.25">
      <c r="A174" s="13"/>
      <c r="B174" s="14"/>
      <c r="C174" s="14"/>
      <c r="D174" s="14"/>
      <c r="E174" s="14"/>
      <c r="F174" s="13"/>
      <c r="G174" s="13"/>
      <c r="H174" s="14"/>
      <c r="I174" s="14"/>
      <c r="J174" s="14"/>
      <c r="K174" s="13"/>
      <c r="L174" s="13"/>
      <c r="M174" s="15"/>
      <c r="N174" s="16"/>
      <c r="P174" s="9"/>
      <c r="Q174" s="18"/>
      <c r="R174" s="9"/>
    </row>
    <row r="175" spans="1:18" x14ac:dyDescent="0.25">
      <c r="A175" s="13"/>
      <c r="B175" s="14"/>
      <c r="C175" s="14"/>
      <c r="D175" s="14"/>
      <c r="E175" s="14"/>
      <c r="F175" s="13"/>
      <c r="G175" s="13"/>
      <c r="H175" s="14"/>
      <c r="I175" s="14"/>
      <c r="J175" s="14"/>
      <c r="K175" s="13"/>
      <c r="L175" s="13"/>
      <c r="M175" s="15"/>
      <c r="N175" s="16"/>
      <c r="P175" s="9"/>
      <c r="Q175" s="10"/>
      <c r="R175" s="9"/>
    </row>
    <row r="176" spans="1:18" x14ac:dyDescent="0.25">
      <c r="A176" s="13"/>
      <c r="B176" s="14"/>
      <c r="C176" s="14"/>
      <c r="D176" s="14"/>
      <c r="E176" s="14"/>
      <c r="F176" s="13"/>
      <c r="G176" s="13"/>
      <c r="H176" s="14"/>
      <c r="I176" s="14"/>
      <c r="J176" s="14"/>
      <c r="K176" s="13"/>
      <c r="L176" s="13"/>
      <c r="M176" s="15"/>
      <c r="N176" s="16"/>
      <c r="P176" s="9"/>
      <c r="Q176" s="10"/>
      <c r="R176" s="9"/>
    </row>
    <row r="177" spans="1:18" x14ac:dyDescent="0.25">
      <c r="A177" s="13"/>
      <c r="B177" s="14"/>
      <c r="C177" s="14"/>
      <c r="D177" s="14"/>
      <c r="E177" s="14"/>
      <c r="F177" s="13"/>
      <c r="G177" s="13"/>
      <c r="H177" s="14"/>
      <c r="I177" s="14"/>
      <c r="J177" s="14"/>
      <c r="K177" s="13"/>
      <c r="L177" s="13"/>
      <c r="M177" s="15"/>
      <c r="N177" s="16"/>
      <c r="P177" s="9"/>
      <c r="Q177" s="10"/>
      <c r="R177" s="9"/>
    </row>
    <row r="178" spans="1:18" x14ac:dyDescent="0.25">
      <c r="A178" s="13"/>
      <c r="B178" s="14"/>
      <c r="C178" s="14"/>
      <c r="D178" s="14"/>
      <c r="E178" s="14"/>
      <c r="F178" s="13"/>
      <c r="G178" s="13"/>
      <c r="H178" s="14"/>
      <c r="I178" s="14"/>
      <c r="J178" s="14"/>
      <c r="K178" s="13"/>
      <c r="L178" s="13"/>
      <c r="M178" s="15"/>
      <c r="N178" s="16"/>
      <c r="P178" s="9"/>
      <c r="Q178" s="10"/>
      <c r="R178" s="9"/>
    </row>
    <row r="179" spans="1:18" x14ac:dyDescent="0.25">
      <c r="A179" s="13"/>
      <c r="B179" s="14"/>
      <c r="C179" s="14"/>
      <c r="D179" s="14"/>
      <c r="E179" s="14"/>
      <c r="F179" s="13"/>
      <c r="G179" s="13"/>
      <c r="H179" s="14"/>
      <c r="I179" s="14"/>
      <c r="J179" s="14"/>
      <c r="K179" s="13"/>
      <c r="L179" s="13"/>
      <c r="M179" s="15"/>
      <c r="N179" s="16"/>
      <c r="P179" s="9"/>
      <c r="Q179" s="10"/>
      <c r="R179" s="9"/>
    </row>
    <row r="180" spans="1:18" x14ac:dyDescent="0.25">
      <c r="A180" s="13"/>
      <c r="B180" s="14"/>
      <c r="C180" s="14"/>
      <c r="D180" s="14"/>
      <c r="E180" s="14"/>
      <c r="F180" s="13"/>
      <c r="G180" s="13"/>
      <c r="H180" s="14"/>
      <c r="I180" s="14"/>
      <c r="J180" s="14"/>
      <c r="K180" s="13"/>
      <c r="L180" s="13"/>
      <c r="M180" s="15"/>
      <c r="N180" s="16"/>
      <c r="P180" s="9"/>
      <c r="Q180" s="10"/>
      <c r="R180" s="9"/>
    </row>
    <row r="181" spans="1:18" x14ac:dyDescent="0.25">
      <c r="A181" s="13"/>
      <c r="B181" s="14"/>
      <c r="C181" s="14"/>
      <c r="D181" s="14"/>
      <c r="E181" s="14"/>
      <c r="F181" s="13"/>
      <c r="G181" s="13"/>
      <c r="H181" s="14"/>
      <c r="I181" s="14"/>
      <c r="J181" s="14"/>
      <c r="K181" s="13"/>
      <c r="L181" s="13"/>
      <c r="M181" s="15"/>
      <c r="N181" s="16"/>
      <c r="P181" s="9"/>
      <c r="Q181" s="10"/>
      <c r="R181" s="9"/>
    </row>
    <row r="182" spans="1:18" x14ac:dyDescent="0.25">
      <c r="A182" s="13"/>
      <c r="B182" s="14"/>
      <c r="C182" s="14"/>
      <c r="D182" s="14"/>
      <c r="E182" s="14"/>
      <c r="F182" s="13"/>
      <c r="G182" s="13"/>
      <c r="H182" s="14"/>
      <c r="I182" s="14"/>
      <c r="J182" s="14"/>
      <c r="K182" s="13"/>
      <c r="L182" s="13"/>
      <c r="M182" s="15"/>
      <c r="N182" s="16"/>
      <c r="P182" s="9"/>
      <c r="Q182" s="10"/>
      <c r="R182" s="9"/>
    </row>
    <row r="183" spans="1:18" x14ac:dyDescent="0.25">
      <c r="A183" s="13"/>
      <c r="B183" s="14"/>
      <c r="C183" s="14"/>
      <c r="D183" s="14"/>
      <c r="E183" s="14"/>
      <c r="F183" s="13"/>
      <c r="G183" s="13"/>
      <c r="H183" s="14"/>
      <c r="I183" s="14"/>
      <c r="J183" s="14"/>
      <c r="K183" s="13"/>
      <c r="L183" s="13"/>
      <c r="M183" s="15"/>
      <c r="N183" s="16"/>
      <c r="P183" s="9"/>
      <c r="Q183" s="10"/>
      <c r="R183" s="9"/>
    </row>
    <row r="184" spans="1:18" x14ac:dyDescent="0.25">
      <c r="A184" s="13"/>
      <c r="B184" s="14"/>
      <c r="C184" s="14"/>
      <c r="D184" s="14"/>
      <c r="E184" s="14"/>
      <c r="F184" s="13"/>
      <c r="G184" s="13"/>
      <c r="H184" s="14"/>
      <c r="I184" s="14"/>
      <c r="J184" s="14"/>
      <c r="K184" s="13"/>
      <c r="L184" s="13"/>
      <c r="M184" s="15"/>
      <c r="N184" s="16"/>
      <c r="P184" s="11"/>
      <c r="Q184" s="12"/>
      <c r="R184" s="11"/>
    </row>
    <row r="185" spans="1:18" x14ac:dyDescent="0.25">
      <c r="A185" s="13"/>
      <c r="B185" s="14"/>
      <c r="C185" s="14"/>
      <c r="D185" s="14"/>
      <c r="E185" s="14"/>
      <c r="F185" s="13"/>
      <c r="G185" s="13"/>
      <c r="H185" s="14"/>
      <c r="I185" s="14"/>
      <c r="J185" s="14"/>
      <c r="K185" s="13"/>
      <c r="L185" s="13"/>
      <c r="M185" s="15"/>
      <c r="N185" s="16"/>
      <c r="P185" s="11"/>
      <c r="Q185" s="12"/>
      <c r="R185" s="11"/>
    </row>
    <row r="186" spans="1:18" x14ac:dyDescent="0.25">
      <c r="A186" s="13"/>
      <c r="B186" s="14"/>
      <c r="C186" s="14"/>
      <c r="D186" s="14"/>
      <c r="E186" s="14"/>
      <c r="F186" s="13"/>
      <c r="G186" s="13"/>
      <c r="H186" s="14"/>
      <c r="I186" s="14"/>
      <c r="J186" s="14"/>
      <c r="K186" s="13"/>
      <c r="L186" s="13"/>
      <c r="M186" s="15"/>
      <c r="N186" s="16"/>
      <c r="P186" s="11"/>
      <c r="Q186" s="12"/>
      <c r="R186" s="11"/>
    </row>
    <row r="187" spans="1:18" x14ac:dyDescent="0.25">
      <c r="P187" s="11"/>
      <c r="Q187" s="12"/>
      <c r="R187" s="11"/>
    </row>
    <row r="188" spans="1:18" x14ac:dyDescent="0.25">
      <c r="P188" s="5"/>
      <c r="Q188" s="3"/>
      <c r="R188" s="5"/>
    </row>
    <row r="189" spans="1:18" x14ac:dyDescent="0.25">
      <c r="P189" s="5"/>
      <c r="Q189" s="3"/>
      <c r="R189" s="5"/>
    </row>
    <row r="190" spans="1:18" x14ac:dyDescent="0.25">
      <c r="P190" s="5"/>
      <c r="Q190" s="3"/>
      <c r="R190" s="5"/>
    </row>
    <row r="191" spans="1:18" x14ac:dyDescent="0.25">
      <c r="P191" s="5"/>
      <c r="Q191" s="3"/>
      <c r="R191" s="5"/>
    </row>
    <row r="192" spans="1:18" x14ac:dyDescent="0.25">
      <c r="P192" s="9"/>
      <c r="Q192" s="10"/>
      <c r="R192" s="9"/>
    </row>
    <row r="193" spans="16:18" x14ac:dyDescent="0.25">
      <c r="P193" s="9"/>
      <c r="Q193" s="10"/>
      <c r="R193" s="9"/>
    </row>
  </sheetData>
  <mergeCells count="24">
    <mergeCell ref="I10:L10"/>
    <mergeCell ref="A1:N1"/>
    <mergeCell ref="A2:N2"/>
    <mergeCell ref="A3:N3"/>
    <mergeCell ref="A5:M5"/>
    <mergeCell ref="A6:H6"/>
    <mergeCell ref="I6:L6"/>
    <mergeCell ref="A7:H7"/>
    <mergeCell ref="I7:L7"/>
    <mergeCell ref="A8:H9"/>
    <mergeCell ref="I8:L8"/>
    <mergeCell ref="I9:L9"/>
    <mergeCell ref="D17:F17"/>
    <mergeCell ref="A156:C156"/>
    <mergeCell ref="D11:G11"/>
    <mergeCell ref="I11:L11"/>
    <mergeCell ref="A12:C17"/>
    <mergeCell ref="D12:F12"/>
    <mergeCell ref="I12:L12"/>
    <mergeCell ref="D13:F13"/>
    <mergeCell ref="K13:N17"/>
    <mergeCell ref="D14:F14"/>
    <mergeCell ref="D15:F15"/>
    <mergeCell ref="D16:F1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2"/>
  <sheetViews>
    <sheetView workbookViewId="0">
      <pane ySplit="18" topLeftCell="A19" activePane="bottomLeft" state="frozen"/>
      <selection pane="bottomLeft" activeCell="C27" sqref="C27"/>
    </sheetView>
  </sheetViews>
  <sheetFormatPr defaultRowHeight="15" x14ac:dyDescent="0.25"/>
  <cols>
    <col min="1" max="1" width="4.85546875" style="6" customWidth="1"/>
    <col min="2" max="2" width="12.140625" style="1" customWidth="1"/>
    <col min="3" max="4" width="11.28515625" style="1" customWidth="1"/>
    <col min="5" max="5" width="9.42578125" style="6" customWidth="1"/>
    <col min="6" max="6" width="8.5703125" style="6" customWidth="1"/>
    <col min="7" max="8" width="9.7109375" style="1" customWidth="1"/>
    <col min="9" max="9" width="9" style="1" customWidth="1"/>
    <col min="10" max="10" width="9" style="23" customWidth="1"/>
    <col min="11" max="11" width="10.28515625" style="23" customWidth="1"/>
    <col min="12" max="12" width="11.7109375" style="7" customWidth="1"/>
    <col min="13" max="13" width="14.85546875" style="8" customWidth="1"/>
    <col min="14" max="14" width="9.140625" style="19" customWidth="1"/>
    <col min="15" max="15" width="18.5703125" style="4" customWidth="1"/>
    <col min="16" max="16" width="14.85546875" style="2" customWidth="1"/>
    <col min="17" max="17" width="9.140625" style="4"/>
    <col min="18" max="16384" width="9.140625" style="1"/>
  </cols>
  <sheetData>
    <row r="1" spans="1:18" ht="20.25" x14ac:dyDescent="0.3">
      <c r="A1" s="494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102"/>
      <c r="O1" s="176"/>
      <c r="P1" s="18"/>
      <c r="Q1" s="17"/>
      <c r="R1" s="104"/>
    </row>
    <row r="2" spans="1:18" ht="18.75" x14ac:dyDescent="0.25">
      <c r="A2" s="496" t="s">
        <v>17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105"/>
      <c r="O2" s="105"/>
      <c r="P2" s="18"/>
      <c r="Q2" s="17"/>
      <c r="R2" s="104"/>
    </row>
    <row r="3" spans="1:18" ht="18.75" customHeight="1" x14ac:dyDescent="0.25">
      <c r="A3" s="469" t="s">
        <v>43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105"/>
      <c r="O3" s="105"/>
      <c r="P3" s="18"/>
      <c r="Q3" s="17"/>
      <c r="R3" s="104"/>
    </row>
    <row r="4" spans="1:18" ht="18.75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250"/>
      <c r="N4" s="105"/>
      <c r="O4" s="105"/>
      <c r="P4" s="18"/>
      <c r="Q4" s="17"/>
      <c r="R4" s="104"/>
    </row>
    <row r="5" spans="1:18" ht="15" customHeight="1" x14ac:dyDescent="0.25">
      <c r="A5" s="497" t="s">
        <v>9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9"/>
      <c r="M5" s="180"/>
      <c r="N5" s="106"/>
      <c r="O5" s="107"/>
      <c r="P5" s="18"/>
      <c r="Q5" s="17"/>
      <c r="R5" s="104"/>
    </row>
    <row r="6" spans="1:18" ht="16.5" customHeight="1" x14ac:dyDescent="0.25">
      <c r="A6" s="500" t="s">
        <v>4</v>
      </c>
      <c r="B6" s="500"/>
      <c r="C6" s="500"/>
      <c r="D6" s="500"/>
      <c r="E6" s="500"/>
      <c r="F6" s="500"/>
      <c r="G6" s="500"/>
      <c r="H6" s="497" t="s">
        <v>5</v>
      </c>
      <c r="I6" s="498"/>
      <c r="J6" s="498"/>
      <c r="K6" s="499"/>
      <c r="L6" s="108" t="s">
        <v>44</v>
      </c>
      <c r="M6" s="181"/>
      <c r="N6" s="106"/>
      <c r="O6" s="107"/>
      <c r="P6" s="18"/>
      <c r="Q6" s="17"/>
      <c r="R6" s="104"/>
    </row>
    <row r="7" spans="1:18" ht="16.5" customHeight="1" x14ac:dyDescent="0.25">
      <c r="A7" s="487" t="s">
        <v>15</v>
      </c>
      <c r="B7" s="487"/>
      <c r="C7" s="487"/>
      <c r="D7" s="487"/>
      <c r="E7" s="487"/>
      <c r="F7" s="487"/>
      <c r="G7" s="487"/>
      <c r="H7" s="492" t="s">
        <v>16</v>
      </c>
      <c r="I7" s="493"/>
      <c r="J7" s="493"/>
      <c r="K7" s="520"/>
      <c r="L7" s="109">
        <v>98.290999999999997</v>
      </c>
      <c r="M7" s="181"/>
      <c r="N7" s="106"/>
      <c r="O7" s="107"/>
      <c r="P7" s="18"/>
      <c r="Q7" s="17"/>
      <c r="R7" s="104"/>
    </row>
    <row r="8" spans="1:18" ht="16.5" customHeight="1" x14ac:dyDescent="0.25">
      <c r="A8" s="501" t="s">
        <v>6</v>
      </c>
      <c r="B8" s="501"/>
      <c r="C8" s="501"/>
      <c r="D8" s="501"/>
      <c r="E8" s="501"/>
      <c r="F8" s="501"/>
      <c r="G8" s="501"/>
      <c r="H8" s="492" t="s">
        <v>10</v>
      </c>
      <c r="I8" s="493"/>
      <c r="J8" s="493"/>
      <c r="K8" s="520"/>
      <c r="L8" s="109">
        <v>82.826081980636886</v>
      </c>
      <c r="M8" s="181"/>
      <c r="N8" s="106"/>
      <c r="O8" s="107"/>
      <c r="P8" s="18"/>
      <c r="Q8" s="17"/>
      <c r="R8" s="104"/>
    </row>
    <row r="9" spans="1:18" ht="16.5" customHeight="1" x14ac:dyDescent="0.25">
      <c r="A9" s="501"/>
      <c r="B9" s="501"/>
      <c r="C9" s="501"/>
      <c r="D9" s="501"/>
      <c r="E9" s="501"/>
      <c r="F9" s="501"/>
      <c r="G9" s="501"/>
      <c r="H9" s="492" t="s">
        <v>11</v>
      </c>
      <c r="I9" s="493"/>
      <c r="J9" s="493"/>
      <c r="K9" s="520"/>
      <c r="L9" s="109">
        <v>15.464918019363111</v>
      </c>
      <c r="M9" s="181"/>
      <c r="N9" s="106"/>
      <c r="O9" s="107"/>
      <c r="P9" s="18"/>
      <c r="Q9" s="17"/>
      <c r="R9" s="104"/>
    </row>
    <row r="10" spans="1:18" ht="16.5" customHeight="1" x14ac:dyDescent="0.25">
      <c r="A10" s="110"/>
      <c r="B10" s="111"/>
      <c r="C10" s="111"/>
      <c r="D10" s="111"/>
      <c r="E10" s="111"/>
      <c r="F10" s="111"/>
      <c r="G10" s="112"/>
      <c r="H10" s="492" t="s">
        <v>26</v>
      </c>
      <c r="I10" s="493"/>
      <c r="J10" s="493"/>
      <c r="K10" s="520"/>
      <c r="L10" s="109">
        <v>58.88364</v>
      </c>
      <c r="M10" s="181"/>
      <c r="N10" s="106"/>
      <c r="O10" s="107"/>
      <c r="P10" s="18"/>
      <c r="Q10" s="113"/>
      <c r="R10" s="104"/>
    </row>
    <row r="11" spans="1:18" ht="16.5" customHeight="1" x14ac:dyDescent="0.25">
      <c r="A11" s="114"/>
      <c r="B11" s="115"/>
      <c r="C11" s="486" t="s">
        <v>13</v>
      </c>
      <c r="D11" s="486"/>
      <c r="E11" s="486"/>
      <c r="F11" s="486"/>
      <c r="G11" s="116"/>
      <c r="H11" s="487" t="s">
        <v>35</v>
      </c>
      <c r="I11" s="487"/>
      <c r="J11" s="487"/>
      <c r="K11" s="487"/>
      <c r="L11" s="109">
        <v>23.94244198063689</v>
      </c>
      <c r="M11" s="181"/>
      <c r="N11" s="106"/>
      <c r="O11" s="117"/>
      <c r="P11" s="18"/>
      <c r="Q11" s="17"/>
      <c r="R11" s="104"/>
    </row>
    <row r="12" spans="1:18" ht="16.5" customHeight="1" x14ac:dyDescent="0.25">
      <c r="A12" s="488" t="s">
        <v>22</v>
      </c>
      <c r="B12" s="489"/>
      <c r="C12" s="487" t="s">
        <v>23</v>
      </c>
      <c r="D12" s="487"/>
      <c r="E12" s="487"/>
      <c r="F12" s="251">
        <v>7235.2999999999984</v>
      </c>
      <c r="G12" s="114"/>
      <c r="H12" s="490"/>
      <c r="I12" s="490"/>
      <c r="J12" s="490"/>
      <c r="K12" s="490"/>
      <c r="L12" s="119"/>
      <c r="M12" s="120"/>
      <c r="N12" s="106"/>
      <c r="O12" s="121"/>
      <c r="P12" s="18"/>
      <c r="Q12" s="17"/>
      <c r="R12" s="104"/>
    </row>
    <row r="13" spans="1:18" ht="15" customHeight="1" x14ac:dyDescent="0.25">
      <c r="A13" s="453"/>
      <c r="B13" s="454"/>
      <c r="C13" s="487" t="s">
        <v>24</v>
      </c>
      <c r="D13" s="487"/>
      <c r="E13" s="487"/>
      <c r="F13" s="252">
        <v>2158.9</v>
      </c>
      <c r="G13" s="123"/>
      <c r="H13" s="123"/>
      <c r="I13" s="123"/>
      <c r="J13" s="510" t="s">
        <v>45</v>
      </c>
      <c r="K13" s="511"/>
      <c r="L13" s="511"/>
      <c r="M13" s="512"/>
      <c r="N13" s="106"/>
      <c r="O13" s="117"/>
      <c r="P13" s="18"/>
      <c r="Q13" s="17"/>
      <c r="R13" s="104"/>
    </row>
    <row r="14" spans="1:18" ht="15" customHeight="1" x14ac:dyDescent="0.25">
      <c r="A14" s="453"/>
      <c r="B14" s="454"/>
      <c r="C14" s="491" t="s">
        <v>46</v>
      </c>
      <c r="D14" s="491"/>
      <c r="E14" s="491"/>
      <c r="F14" s="252">
        <v>5143.7999999999984</v>
      </c>
      <c r="G14" s="123"/>
      <c r="H14" s="123"/>
      <c r="I14" s="123"/>
      <c r="J14" s="513"/>
      <c r="K14" s="465"/>
      <c r="L14" s="465"/>
      <c r="M14" s="514"/>
      <c r="N14" s="106"/>
      <c r="O14" s="117"/>
      <c r="P14" s="18"/>
      <c r="Q14" s="17"/>
      <c r="R14" s="104"/>
    </row>
    <row r="15" spans="1:18" ht="15" customHeight="1" x14ac:dyDescent="0.25">
      <c r="A15" s="453"/>
      <c r="B15" s="454"/>
      <c r="C15" s="518" t="s">
        <v>61</v>
      </c>
      <c r="D15" s="518"/>
      <c r="E15" s="518"/>
      <c r="F15" s="253">
        <v>1844.2</v>
      </c>
      <c r="G15" s="124"/>
      <c r="H15" s="123"/>
      <c r="I15" s="123"/>
      <c r="J15" s="513"/>
      <c r="K15" s="465"/>
      <c r="L15" s="465"/>
      <c r="M15" s="514"/>
      <c r="N15" s="106"/>
      <c r="O15" s="107"/>
      <c r="P15" s="18"/>
      <c r="Q15" s="17"/>
      <c r="R15" s="104"/>
    </row>
    <row r="16" spans="1:18" ht="15" customHeight="1" x14ac:dyDescent="0.25">
      <c r="A16" s="507"/>
      <c r="B16" s="509"/>
      <c r="C16" s="502" t="s">
        <v>62</v>
      </c>
      <c r="D16" s="502"/>
      <c r="E16" s="502"/>
      <c r="F16" s="254">
        <v>247.3</v>
      </c>
      <c r="G16" s="125"/>
      <c r="H16" s="123"/>
      <c r="I16" s="123"/>
      <c r="J16" s="515"/>
      <c r="K16" s="516"/>
      <c r="L16" s="516"/>
      <c r="M16" s="517"/>
      <c r="N16" s="106"/>
      <c r="O16" s="107"/>
      <c r="P16" s="18"/>
      <c r="Q16" s="17"/>
      <c r="R16" s="104"/>
    </row>
    <row r="17" spans="1:18" x14ac:dyDescent="0.25">
      <c r="A17" s="115"/>
      <c r="B17" s="115"/>
      <c r="C17" s="115"/>
      <c r="D17" s="115"/>
      <c r="E17" s="115"/>
      <c r="F17" s="126"/>
      <c r="G17" s="115"/>
      <c r="H17" s="179"/>
      <c r="I17" s="179"/>
      <c r="J17" s="179"/>
      <c r="K17" s="179"/>
      <c r="L17" s="119"/>
      <c r="M17" s="128"/>
      <c r="N17" s="106"/>
      <c r="O17" s="107"/>
      <c r="P17" s="18"/>
      <c r="Q17" s="17"/>
      <c r="R17" s="104"/>
    </row>
    <row r="18" spans="1:18" ht="39.75" customHeight="1" x14ac:dyDescent="0.25">
      <c r="A18" s="182" t="s">
        <v>0</v>
      </c>
      <c r="B18" s="183" t="s">
        <v>1</v>
      </c>
      <c r="C18" s="184" t="s">
        <v>19</v>
      </c>
      <c r="D18" s="184" t="s">
        <v>20</v>
      </c>
      <c r="E18" s="182" t="s">
        <v>2</v>
      </c>
      <c r="F18" s="182" t="s">
        <v>27</v>
      </c>
      <c r="G18" s="185" t="s">
        <v>38</v>
      </c>
      <c r="H18" s="185" t="s">
        <v>47</v>
      </c>
      <c r="I18" s="185" t="s">
        <v>21</v>
      </c>
      <c r="J18" s="185" t="s">
        <v>18</v>
      </c>
      <c r="K18" s="186" t="s">
        <v>54</v>
      </c>
      <c r="L18" s="187" t="s">
        <v>7</v>
      </c>
      <c r="M18" s="188" t="s">
        <v>14</v>
      </c>
      <c r="N18" s="135"/>
      <c r="O18" s="136"/>
      <c r="P18" s="137"/>
      <c r="Q18" s="136"/>
      <c r="R18" s="104"/>
    </row>
    <row r="19" spans="1:18" x14ac:dyDescent="0.25">
      <c r="A19" s="189">
        <v>1</v>
      </c>
      <c r="B19" s="190">
        <v>91504425</v>
      </c>
      <c r="C19" s="191">
        <v>43731</v>
      </c>
      <c r="D19" s="191">
        <v>45191</v>
      </c>
      <c r="E19" s="192">
        <v>45.2</v>
      </c>
      <c r="F19" s="193">
        <v>13.486970823600961</v>
      </c>
      <c r="G19" s="194">
        <v>4.9240000000000004</v>
      </c>
      <c r="H19" s="194">
        <v>5.4829999999999997</v>
      </c>
      <c r="I19" s="195">
        <v>0.55899999999999928</v>
      </c>
      <c r="J19" s="195">
        <v>0.55899999999999928</v>
      </c>
      <c r="K19" s="196"/>
      <c r="L19" s="196">
        <v>9.6611653210677217E-2</v>
      </c>
      <c r="M19" s="197">
        <v>0.65561165321067649</v>
      </c>
      <c r="N19" s="147"/>
      <c r="O19" s="148"/>
      <c r="P19" s="18"/>
      <c r="Q19" s="147"/>
      <c r="R19" s="104"/>
    </row>
    <row r="20" spans="1:18" x14ac:dyDescent="0.25">
      <c r="A20" s="198">
        <v>2</v>
      </c>
      <c r="B20" s="199">
        <v>15705811</v>
      </c>
      <c r="C20" s="200"/>
      <c r="D20" s="200"/>
      <c r="E20" s="201">
        <v>62</v>
      </c>
      <c r="F20" s="202">
        <v>18.499827235912822</v>
      </c>
      <c r="G20" s="203">
        <v>15908</v>
      </c>
      <c r="H20" s="204">
        <v>15908</v>
      </c>
      <c r="I20" s="203"/>
      <c r="J20" s="205"/>
      <c r="K20" s="206">
        <v>0.70974487343986958</v>
      </c>
      <c r="L20" s="206">
        <v>0.13252040927128289</v>
      </c>
      <c r="M20" s="207">
        <v>0.84226528271115253</v>
      </c>
      <c r="N20" s="147"/>
      <c r="O20" s="113"/>
      <c r="P20" s="18"/>
      <c r="Q20" s="147"/>
      <c r="R20" s="104"/>
    </row>
    <row r="21" spans="1:18" x14ac:dyDescent="0.25">
      <c r="A21" s="208">
        <v>3</v>
      </c>
      <c r="B21" s="209">
        <v>1564015</v>
      </c>
      <c r="C21" s="210">
        <v>43621</v>
      </c>
      <c r="D21" s="210">
        <v>45081</v>
      </c>
      <c r="E21" s="211">
        <v>72.7</v>
      </c>
      <c r="F21" s="212">
        <v>21.692539355659065</v>
      </c>
      <c r="G21" s="213">
        <v>8.1129999999999995</v>
      </c>
      <c r="H21" s="194">
        <v>8.9320000000000004</v>
      </c>
      <c r="I21" s="214">
        <v>0.81900000000000084</v>
      </c>
      <c r="J21" s="214">
        <v>0.81900000000000084</v>
      </c>
      <c r="K21" s="215"/>
      <c r="L21" s="215">
        <v>0.15539086700035915</v>
      </c>
      <c r="M21" s="216">
        <v>0.97439086700036004</v>
      </c>
      <c r="N21" s="147"/>
      <c r="O21" s="113"/>
      <c r="P21" s="18"/>
      <c r="Q21" s="147"/>
      <c r="R21" s="104"/>
    </row>
    <row r="22" spans="1:18" x14ac:dyDescent="0.25">
      <c r="A22" s="198">
        <v>4</v>
      </c>
      <c r="B22" s="199">
        <v>15705532</v>
      </c>
      <c r="C22" s="200"/>
      <c r="D22" s="200"/>
      <c r="E22" s="217">
        <v>46.9</v>
      </c>
      <c r="F22" s="202">
        <v>13.99422415103728</v>
      </c>
      <c r="G22" s="204">
        <v>23254</v>
      </c>
      <c r="H22" s="204">
        <v>23954</v>
      </c>
      <c r="I22" s="203"/>
      <c r="J22" s="205"/>
      <c r="K22" s="206">
        <v>0.53688765426338525</v>
      </c>
      <c r="L22" s="206">
        <v>0.10024527733585754</v>
      </c>
      <c r="M22" s="207">
        <v>0.63713293159924278</v>
      </c>
      <c r="N22" s="147"/>
      <c r="O22" s="113"/>
      <c r="P22" s="18"/>
      <c r="Q22" s="147"/>
      <c r="R22" s="104"/>
    </row>
    <row r="23" spans="1:18" x14ac:dyDescent="0.25">
      <c r="A23" s="218">
        <v>5</v>
      </c>
      <c r="B23" s="199">
        <v>15705673</v>
      </c>
      <c r="C23" s="200"/>
      <c r="D23" s="200"/>
      <c r="E23" s="217">
        <v>70.599999999999994</v>
      </c>
      <c r="F23" s="202">
        <v>21.065932304120082</v>
      </c>
      <c r="G23" s="204">
        <v>57056</v>
      </c>
      <c r="H23" s="204">
        <v>58810</v>
      </c>
      <c r="I23" s="203"/>
      <c r="J23" s="205"/>
      <c r="K23" s="206">
        <v>0.80819335588475472</v>
      </c>
      <c r="L23" s="206">
        <v>0.15090227249278343</v>
      </c>
      <c r="M23" s="207">
        <v>0.95909562837753815</v>
      </c>
      <c r="N23" s="147"/>
      <c r="O23" s="113"/>
      <c r="P23" s="18"/>
      <c r="Q23" s="147"/>
      <c r="R23" s="104"/>
    </row>
    <row r="24" spans="1:18" x14ac:dyDescent="0.25">
      <c r="A24" s="208">
        <v>6</v>
      </c>
      <c r="B24" s="271" t="s">
        <v>48</v>
      </c>
      <c r="C24" s="210">
        <v>43822</v>
      </c>
      <c r="D24" s="210">
        <v>46013</v>
      </c>
      <c r="E24" s="219">
        <v>47.4</v>
      </c>
      <c r="F24" s="212">
        <v>14.143416306165609</v>
      </c>
      <c r="G24" s="213">
        <v>2.5720000000000001</v>
      </c>
      <c r="H24" s="194">
        <v>3.0670000000000002</v>
      </c>
      <c r="I24" s="214">
        <v>0.49500000000000011</v>
      </c>
      <c r="J24" s="214">
        <v>0.49500000000000011</v>
      </c>
      <c r="K24" s="215"/>
      <c r="L24" s="215">
        <v>0.10131399031385177</v>
      </c>
      <c r="M24" s="216">
        <v>0.5963139903138519</v>
      </c>
      <c r="N24" s="147"/>
      <c r="O24" s="113"/>
      <c r="P24" s="18"/>
      <c r="Q24" s="147"/>
      <c r="R24" s="104"/>
    </row>
    <row r="25" spans="1:18" x14ac:dyDescent="0.25">
      <c r="A25" s="208">
        <v>7</v>
      </c>
      <c r="B25" s="209">
        <v>18008983</v>
      </c>
      <c r="C25" s="210">
        <v>43714</v>
      </c>
      <c r="D25" s="210">
        <v>45721</v>
      </c>
      <c r="E25" s="219">
        <v>42.2</v>
      </c>
      <c r="F25" s="212">
        <v>12.591817892830987</v>
      </c>
      <c r="G25" s="213">
        <v>7.4809999999999999</v>
      </c>
      <c r="H25" s="194">
        <v>8.26</v>
      </c>
      <c r="I25" s="214">
        <v>0.77899999999999991</v>
      </c>
      <c r="J25" s="214">
        <v>0.77899999999999991</v>
      </c>
      <c r="K25" s="215"/>
      <c r="L25" s="215">
        <v>9.0199375342711913E-2</v>
      </c>
      <c r="M25" s="216">
        <v>0.86919937534271186</v>
      </c>
      <c r="N25" s="147"/>
      <c r="O25" s="113"/>
      <c r="P25" s="18"/>
      <c r="Q25" s="147"/>
      <c r="R25" s="104"/>
    </row>
    <row r="26" spans="1:18" x14ac:dyDescent="0.25">
      <c r="A26" s="208">
        <v>8</v>
      </c>
      <c r="B26" s="209">
        <v>15705529</v>
      </c>
      <c r="C26" s="210">
        <v>43689</v>
      </c>
      <c r="D26" s="210">
        <v>45149</v>
      </c>
      <c r="E26" s="219">
        <v>41.9</v>
      </c>
      <c r="F26" s="212">
        <v>12.502302599753987</v>
      </c>
      <c r="G26" s="213">
        <v>36258</v>
      </c>
      <c r="H26" s="194">
        <v>37189</v>
      </c>
      <c r="I26" s="175">
        <v>931</v>
      </c>
      <c r="J26" s="214">
        <v>0.80065999999999993</v>
      </c>
      <c r="K26" s="215"/>
      <c r="L26" s="215">
        <v>8.9558147555915374E-2</v>
      </c>
      <c r="M26" s="216">
        <v>0.89021814755591533</v>
      </c>
      <c r="N26" s="147"/>
      <c r="O26" s="113"/>
      <c r="P26" s="18"/>
      <c r="Q26" s="147"/>
      <c r="R26" s="104"/>
    </row>
    <row r="27" spans="1:18" x14ac:dyDescent="0.25">
      <c r="A27" s="208">
        <v>9</v>
      </c>
      <c r="B27" s="209">
        <v>18009297</v>
      </c>
      <c r="C27" s="210">
        <v>43530</v>
      </c>
      <c r="D27" s="210">
        <v>45721</v>
      </c>
      <c r="E27" s="219">
        <v>44.8</v>
      </c>
      <c r="F27" s="212">
        <v>13.367617099498297</v>
      </c>
      <c r="G27" s="213">
        <v>8.7970000000000006</v>
      </c>
      <c r="H27" s="194">
        <v>9.56</v>
      </c>
      <c r="I27" s="214">
        <v>0.7629999999999999</v>
      </c>
      <c r="J27" s="214">
        <v>0.7629999999999999</v>
      </c>
      <c r="K27" s="215"/>
      <c r="L27" s="215">
        <v>9.5756682828281828E-2</v>
      </c>
      <c r="M27" s="216">
        <v>0.85875668282828177</v>
      </c>
      <c r="N27" s="147"/>
      <c r="O27" s="113"/>
      <c r="P27" s="18"/>
      <c r="Q27" s="147"/>
      <c r="R27" s="104"/>
    </row>
    <row r="28" spans="1:18" x14ac:dyDescent="0.25">
      <c r="A28" s="198">
        <v>10</v>
      </c>
      <c r="B28" s="199">
        <v>15705614</v>
      </c>
      <c r="C28" s="200"/>
      <c r="D28" s="200"/>
      <c r="E28" s="217">
        <v>62.1</v>
      </c>
      <c r="F28" s="202">
        <v>18.529665666938488</v>
      </c>
      <c r="G28" s="204">
        <v>18438</v>
      </c>
      <c r="H28" s="204">
        <v>19281</v>
      </c>
      <c r="I28" s="203"/>
      <c r="J28" s="205"/>
      <c r="K28" s="206">
        <v>0.71088962323574034</v>
      </c>
      <c r="L28" s="206">
        <v>0.13273415186688176</v>
      </c>
      <c r="M28" s="207">
        <v>0.8436237751026221</v>
      </c>
      <c r="N28" s="147"/>
      <c r="O28" s="113"/>
      <c r="P28" s="18"/>
      <c r="Q28" s="147"/>
      <c r="R28" s="104"/>
    </row>
    <row r="29" spans="1:18" x14ac:dyDescent="0.25">
      <c r="A29" s="208">
        <v>11</v>
      </c>
      <c r="B29" s="209">
        <v>18009390</v>
      </c>
      <c r="C29" s="210">
        <v>43530</v>
      </c>
      <c r="D29" s="210">
        <v>45721</v>
      </c>
      <c r="E29" s="219">
        <v>72.8</v>
      </c>
      <c r="F29" s="212">
        <v>21.722377786684731</v>
      </c>
      <c r="G29" s="213">
        <v>8.5690000000000008</v>
      </c>
      <c r="H29" s="194">
        <v>9.3360000000000003</v>
      </c>
      <c r="I29" s="214">
        <v>0.76699999999999946</v>
      </c>
      <c r="J29" s="214">
        <v>0.76699999999999946</v>
      </c>
      <c r="K29" s="215"/>
      <c r="L29" s="215">
        <v>0.15560460959595798</v>
      </c>
      <c r="M29" s="216">
        <v>0.92260460959595747</v>
      </c>
      <c r="N29" s="147"/>
      <c r="O29" s="113"/>
      <c r="P29" s="18"/>
      <c r="Q29" s="147"/>
      <c r="R29" s="104"/>
    </row>
    <row r="30" spans="1:18" x14ac:dyDescent="0.25">
      <c r="A30" s="208">
        <v>12</v>
      </c>
      <c r="B30" s="209">
        <v>15705671</v>
      </c>
      <c r="C30" s="210">
        <v>43693</v>
      </c>
      <c r="D30" s="210">
        <v>45153</v>
      </c>
      <c r="E30" s="219">
        <v>47</v>
      </c>
      <c r="F30" s="212">
        <v>14.024062582062944</v>
      </c>
      <c r="G30" s="213">
        <v>42139</v>
      </c>
      <c r="H30" s="194">
        <v>43176</v>
      </c>
      <c r="I30" s="175">
        <v>1037</v>
      </c>
      <c r="J30" s="214">
        <v>0.89181999999999995</v>
      </c>
      <c r="K30" s="215"/>
      <c r="L30" s="215">
        <v>0.10045901993145639</v>
      </c>
      <c r="M30" s="216">
        <v>0.9922790199314564</v>
      </c>
      <c r="N30" s="147"/>
      <c r="O30" s="113"/>
      <c r="P30" s="18"/>
      <c r="Q30" s="147"/>
      <c r="R30" s="104"/>
    </row>
    <row r="31" spans="1:18" x14ac:dyDescent="0.25">
      <c r="A31" s="208">
        <v>13</v>
      </c>
      <c r="B31" s="209">
        <v>41262618</v>
      </c>
      <c r="C31" s="210">
        <v>43719</v>
      </c>
      <c r="D31" s="210">
        <v>45910</v>
      </c>
      <c r="E31" s="219">
        <v>70.599999999999994</v>
      </c>
      <c r="F31" s="212">
        <v>21.065932304120082</v>
      </c>
      <c r="G31" s="213">
        <v>9.7199000000000009</v>
      </c>
      <c r="H31" s="194">
        <v>10.811</v>
      </c>
      <c r="I31" s="214">
        <v>1.0910999999999991</v>
      </c>
      <c r="J31" s="214">
        <v>1.0910999999999991</v>
      </c>
      <c r="K31" s="215"/>
      <c r="L31" s="215">
        <v>0.15090227249278343</v>
      </c>
      <c r="M31" s="216">
        <v>1.2420022724927824</v>
      </c>
      <c r="N31" s="147"/>
      <c r="O31" s="113"/>
      <c r="P31" s="18"/>
      <c r="Q31" s="147"/>
      <c r="R31" s="104"/>
    </row>
    <row r="32" spans="1:18" x14ac:dyDescent="0.25">
      <c r="A32" s="208">
        <v>14</v>
      </c>
      <c r="B32" s="209">
        <v>1732319</v>
      </c>
      <c r="C32" s="210">
        <v>43887</v>
      </c>
      <c r="D32" s="210">
        <v>46078</v>
      </c>
      <c r="E32" s="219">
        <v>47</v>
      </c>
      <c r="F32" s="212">
        <v>14.024062582062944</v>
      </c>
      <c r="G32" s="213">
        <v>2.4529999999999998</v>
      </c>
      <c r="H32" s="194">
        <v>2.9460000000000002</v>
      </c>
      <c r="I32" s="214">
        <v>0.49300000000000033</v>
      </c>
      <c r="J32" s="214">
        <v>0.49300000000000033</v>
      </c>
      <c r="K32" s="220"/>
      <c r="L32" s="215">
        <v>0.10045901993145639</v>
      </c>
      <c r="M32" s="216">
        <v>0.59345901993145667</v>
      </c>
      <c r="N32" s="147"/>
      <c r="O32" s="113"/>
      <c r="P32" s="18"/>
      <c r="Q32" s="147"/>
      <c r="R32" s="104"/>
    </row>
    <row r="33" spans="1:18" x14ac:dyDescent="0.25">
      <c r="A33" s="208">
        <v>15</v>
      </c>
      <c r="B33" s="209">
        <v>18004025</v>
      </c>
      <c r="C33" s="210">
        <v>43488</v>
      </c>
      <c r="D33" s="210">
        <v>45679</v>
      </c>
      <c r="E33" s="219">
        <v>42.2</v>
      </c>
      <c r="F33" s="212">
        <v>12.591817892830987</v>
      </c>
      <c r="G33" s="213">
        <v>1.377</v>
      </c>
      <c r="H33" s="194">
        <v>1.421</v>
      </c>
      <c r="I33" s="214">
        <v>4.4000000000000039E-2</v>
      </c>
      <c r="J33" s="214">
        <v>4.4000000000000039E-2</v>
      </c>
      <c r="K33" s="215"/>
      <c r="L33" s="215">
        <v>9.0199375342711913E-2</v>
      </c>
      <c r="M33" s="216">
        <v>0.13419937534271195</v>
      </c>
      <c r="N33" s="147"/>
      <c r="O33" s="113"/>
      <c r="P33" s="18"/>
      <c r="Q33" s="147"/>
      <c r="R33" s="104"/>
    </row>
    <row r="34" spans="1:18" x14ac:dyDescent="0.25">
      <c r="A34" s="208">
        <v>16</v>
      </c>
      <c r="B34" s="209">
        <v>19000535</v>
      </c>
      <c r="C34" s="210">
        <v>43677</v>
      </c>
      <c r="D34" s="210">
        <v>45868</v>
      </c>
      <c r="E34" s="219">
        <v>42.8</v>
      </c>
      <c r="F34" s="212">
        <v>12.770848478984979</v>
      </c>
      <c r="G34" s="213">
        <v>6.0659999999999998</v>
      </c>
      <c r="H34" s="194">
        <v>6.8559999999999999</v>
      </c>
      <c r="I34" s="214">
        <v>0.79</v>
      </c>
      <c r="J34" s="214">
        <v>0.79</v>
      </c>
      <c r="K34" s="215"/>
      <c r="L34" s="215">
        <v>9.1481830916304963E-2</v>
      </c>
      <c r="M34" s="216">
        <v>0.88148183091630505</v>
      </c>
      <c r="N34" s="147"/>
      <c r="O34" s="113"/>
      <c r="P34" s="18"/>
      <c r="Q34" s="147"/>
      <c r="R34" s="104"/>
    </row>
    <row r="35" spans="1:18" x14ac:dyDescent="0.25">
      <c r="A35" s="208">
        <v>17</v>
      </c>
      <c r="B35" s="209">
        <v>15705659</v>
      </c>
      <c r="C35" s="210">
        <v>43719</v>
      </c>
      <c r="D35" s="210">
        <v>45179</v>
      </c>
      <c r="E35" s="219">
        <v>45.8</v>
      </c>
      <c r="F35" s="212">
        <v>13.666001409754953</v>
      </c>
      <c r="G35" s="213">
        <v>10132</v>
      </c>
      <c r="H35" s="194">
        <v>10606</v>
      </c>
      <c r="I35" s="175">
        <v>474</v>
      </c>
      <c r="J35" s="214">
        <v>0.40764</v>
      </c>
      <c r="K35" s="215"/>
      <c r="L35" s="215">
        <v>9.7894108784270267E-2</v>
      </c>
      <c r="M35" s="216">
        <v>0.5055341087842703</v>
      </c>
      <c r="N35" s="147"/>
      <c r="O35" s="113"/>
      <c r="P35" s="18"/>
      <c r="Q35" s="147"/>
      <c r="R35" s="104"/>
    </row>
    <row r="36" spans="1:18" x14ac:dyDescent="0.25">
      <c r="A36" s="208">
        <v>18</v>
      </c>
      <c r="B36" s="209">
        <v>15708273</v>
      </c>
      <c r="C36" s="210">
        <v>43697</v>
      </c>
      <c r="D36" s="210">
        <v>45158</v>
      </c>
      <c r="E36" s="219">
        <v>60.6</v>
      </c>
      <c r="F36" s="212">
        <v>18.082089201553501</v>
      </c>
      <c r="G36" s="213">
        <v>45417</v>
      </c>
      <c r="H36" s="194">
        <v>46469</v>
      </c>
      <c r="I36" s="175">
        <v>1052</v>
      </c>
      <c r="J36" s="214">
        <v>0.90471999999999997</v>
      </c>
      <c r="K36" s="215"/>
      <c r="L36" s="215">
        <v>0.12952801293289909</v>
      </c>
      <c r="M36" s="216">
        <v>1.034248012932899</v>
      </c>
      <c r="N36" s="147"/>
      <c r="O36" s="113"/>
      <c r="P36" s="18"/>
      <c r="Q36" s="147"/>
      <c r="R36" s="104"/>
    </row>
    <row r="37" spans="1:18" x14ac:dyDescent="0.25">
      <c r="A37" s="208">
        <v>19</v>
      </c>
      <c r="B37" s="221">
        <v>18008964</v>
      </c>
      <c r="C37" s="210">
        <v>43530</v>
      </c>
      <c r="D37" s="210">
        <v>45721</v>
      </c>
      <c r="E37" s="219">
        <v>71.599999999999994</v>
      </c>
      <c r="F37" s="212">
        <v>21.36431661437674</v>
      </c>
      <c r="G37" s="213">
        <v>5.6829999999999998</v>
      </c>
      <c r="H37" s="194">
        <v>6.2489999999999997</v>
      </c>
      <c r="I37" s="214">
        <v>0.56599999999999984</v>
      </c>
      <c r="J37" s="214">
        <v>0.56599999999999984</v>
      </c>
      <c r="K37" s="215"/>
      <c r="L37" s="215">
        <v>0.15303969844877185</v>
      </c>
      <c r="M37" s="216">
        <v>0.71903969844877169</v>
      </c>
      <c r="N37" s="147"/>
      <c r="O37" s="113"/>
      <c r="P37" s="18"/>
      <c r="Q37" s="147"/>
      <c r="R37" s="104"/>
    </row>
    <row r="38" spans="1:18" x14ac:dyDescent="0.25">
      <c r="A38" s="208">
        <v>20</v>
      </c>
      <c r="B38" s="221">
        <v>15705665</v>
      </c>
      <c r="C38" s="210">
        <v>43685</v>
      </c>
      <c r="D38" s="210">
        <v>45145</v>
      </c>
      <c r="E38" s="219">
        <v>46.3</v>
      </c>
      <c r="F38" s="212">
        <v>13.815193564883282</v>
      </c>
      <c r="G38" s="213">
        <v>20504</v>
      </c>
      <c r="H38" s="194">
        <v>21145</v>
      </c>
      <c r="I38" s="175">
        <v>641</v>
      </c>
      <c r="J38" s="214">
        <v>0.55125999999999997</v>
      </c>
      <c r="K38" s="215"/>
      <c r="L38" s="215">
        <v>9.896282176226448E-2</v>
      </c>
      <c r="M38" s="216">
        <v>0.65022282176226442</v>
      </c>
      <c r="N38" s="147"/>
      <c r="O38" s="113"/>
      <c r="P38" s="18"/>
      <c r="Q38" s="147"/>
      <c r="R38" s="104"/>
    </row>
    <row r="39" spans="1:18" x14ac:dyDescent="0.25">
      <c r="A39" s="208">
        <v>21</v>
      </c>
      <c r="B39" s="221">
        <v>15708400</v>
      </c>
      <c r="C39" s="210">
        <v>43713</v>
      </c>
      <c r="D39" s="210">
        <v>45173</v>
      </c>
      <c r="E39" s="219">
        <v>70.099999999999994</v>
      </c>
      <c r="F39" s="212">
        <v>20.916740148991753</v>
      </c>
      <c r="G39" s="219">
        <v>16038</v>
      </c>
      <c r="H39" s="222">
        <v>16050</v>
      </c>
      <c r="I39" s="175">
        <v>12</v>
      </c>
      <c r="J39" s="214">
        <v>1.0319999999999999E-2</v>
      </c>
      <c r="K39" s="215"/>
      <c r="L39" s="215">
        <v>0.14983355951478922</v>
      </c>
      <c r="M39" s="216">
        <v>0.16015355951478921</v>
      </c>
      <c r="N39" s="147"/>
      <c r="O39" s="113"/>
      <c r="P39" s="18"/>
      <c r="Q39" s="147"/>
      <c r="R39" s="104"/>
    </row>
    <row r="40" spans="1:18" x14ac:dyDescent="0.25">
      <c r="A40" s="208">
        <v>22</v>
      </c>
      <c r="B40" s="221">
        <v>15705816</v>
      </c>
      <c r="C40" s="210">
        <v>43698</v>
      </c>
      <c r="D40" s="210">
        <v>45158</v>
      </c>
      <c r="E40" s="219">
        <v>48.1</v>
      </c>
      <c r="F40" s="212">
        <v>14.352285323345271</v>
      </c>
      <c r="G40" s="219">
        <v>14515</v>
      </c>
      <c r="H40" s="222">
        <v>14983</v>
      </c>
      <c r="I40" s="175">
        <v>468</v>
      </c>
      <c r="J40" s="214">
        <v>0.40248</v>
      </c>
      <c r="K40" s="215"/>
      <c r="L40" s="215">
        <v>0.10281018848304367</v>
      </c>
      <c r="M40" s="216">
        <v>0.50529018848304363</v>
      </c>
      <c r="N40" s="147"/>
      <c r="O40" s="113"/>
      <c r="P40" s="18"/>
      <c r="Q40" s="147"/>
      <c r="R40" s="104"/>
    </row>
    <row r="41" spans="1:18" x14ac:dyDescent="0.25">
      <c r="A41" s="208">
        <v>23</v>
      </c>
      <c r="B41" s="221">
        <v>15705524</v>
      </c>
      <c r="C41" s="210">
        <v>43699</v>
      </c>
      <c r="D41" s="210">
        <v>45890</v>
      </c>
      <c r="E41" s="219">
        <v>42</v>
      </c>
      <c r="F41" s="212">
        <v>12.532141030779654</v>
      </c>
      <c r="G41" s="219">
        <v>8.7100000000000009</v>
      </c>
      <c r="H41" s="222">
        <v>9.3849999999999998</v>
      </c>
      <c r="I41" s="214">
        <v>0.67499999999999893</v>
      </c>
      <c r="J41" s="214">
        <v>0.67499999999999893</v>
      </c>
      <c r="K41" s="215"/>
      <c r="L41" s="215">
        <v>8.9771890151514225E-2</v>
      </c>
      <c r="M41" s="216">
        <v>0.76477189015151315</v>
      </c>
      <c r="N41" s="147"/>
      <c r="O41" s="113"/>
      <c r="P41" s="18"/>
      <c r="Q41" s="147"/>
      <c r="R41" s="104"/>
    </row>
    <row r="42" spans="1:18" x14ac:dyDescent="0.25">
      <c r="A42" s="208">
        <v>24</v>
      </c>
      <c r="B42" s="221">
        <v>41260318</v>
      </c>
      <c r="C42" s="210">
        <v>43719</v>
      </c>
      <c r="D42" s="210">
        <v>45910</v>
      </c>
      <c r="E42" s="219">
        <v>41.4</v>
      </c>
      <c r="F42" s="212">
        <v>12.353110444625658</v>
      </c>
      <c r="G42" s="219">
        <v>5.1909999999999998</v>
      </c>
      <c r="H42" s="222">
        <v>5.7539999999999996</v>
      </c>
      <c r="I42" s="214">
        <v>0.56299999999999972</v>
      </c>
      <c r="J42" s="214">
        <v>0.56299999999999972</v>
      </c>
      <c r="K42" s="215"/>
      <c r="L42" s="215">
        <v>8.8489434577921161E-2</v>
      </c>
      <c r="M42" s="216">
        <v>0.65148943457792086</v>
      </c>
      <c r="N42" s="147"/>
      <c r="O42" s="113"/>
      <c r="P42" s="18"/>
      <c r="Q42" s="147"/>
      <c r="R42" s="104"/>
    </row>
    <row r="43" spans="1:18" x14ac:dyDescent="0.25">
      <c r="A43" s="223">
        <v>25</v>
      </c>
      <c r="B43" s="224">
        <v>15705746</v>
      </c>
      <c r="C43" s="225">
        <v>43719</v>
      </c>
      <c r="D43" s="225">
        <v>45179</v>
      </c>
      <c r="E43" s="226">
        <v>45.8</v>
      </c>
      <c r="F43" s="227">
        <v>13.666001409754953</v>
      </c>
      <c r="G43" s="228">
        <v>29586</v>
      </c>
      <c r="H43" s="228">
        <v>29586</v>
      </c>
      <c r="I43" s="229">
        <v>0</v>
      </c>
      <c r="J43" s="230">
        <v>0.52200000000000002</v>
      </c>
      <c r="K43" s="230"/>
      <c r="L43" s="230">
        <v>9.7894108784270267E-2</v>
      </c>
      <c r="M43" s="231">
        <v>0.61989410878427031</v>
      </c>
      <c r="N43" s="147"/>
      <c r="O43" s="113"/>
      <c r="P43" s="18"/>
      <c r="Q43" s="147"/>
      <c r="R43" s="104"/>
    </row>
    <row r="44" spans="1:18" x14ac:dyDescent="0.25">
      <c r="A44" s="198">
        <v>26</v>
      </c>
      <c r="B44" s="199">
        <v>15705829</v>
      </c>
      <c r="C44" s="200"/>
      <c r="D44" s="200"/>
      <c r="E44" s="217">
        <v>60.4</v>
      </c>
      <c r="F44" s="202">
        <v>18.022412339502168</v>
      </c>
      <c r="G44" s="204">
        <v>45407</v>
      </c>
      <c r="H44" s="204">
        <v>45928</v>
      </c>
      <c r="I44" s="203"/>
      <c r="J44" s="205"/>
      <c r="K44" s="206">
        <v>0.69142887670593745</v>
      </c>
      <c r="L44" s="206">
        <v>0.12910052774170142</v>
      </c>
      <c r="M44" s="207">
        <v>0.82052940444763889</v>
      </c>
      <c r="N44" s="147"/>
      <c r="O44" s="113"/>
      <c r="P44" s="18"/>
      <c r="Q44" s="147"/>
      <c r="R44" s="104"/>
    </row>
    <row r="45" spans="1:18" x14ac:dyDescent="0.25">
      <c r="A45" s="208">
        <v>27</v>
      </c>
      <c r="B45" s="209">
        <v>15705815</v>
      </c>
      <c r="C45" s="210">
        <v>43703</v>
      </c>
      <c r="D45" s="210">
        <v>45163</v>
      </c>
      <c r="E45" s="219">
        <v>72.099999999999994</v>
      </c>
      <c r="F45" s="212">
        <v>21.513508769505069</v>
      </c>
      <c r="G45" s="213">
        <v>38426</v>
      </c>
      <c r="H45" s="194">
        <v>39346</v>
      </c>
      <c r="I45" s="175">
        <v>920</v>
      </c>
      <c r="J45" s="214">
        <v>0.79120000000000001</v>
      </c>
      <c r="K45" s="215"/>
      <c r="L45" s="215">
        <v>0.15410841142676607</v>
      </c>
      <c r="M45" s="216">
        <v>0.94530841142676603</v>
      </c>
      <c r="N45" s="147"/>
      <c r="O45" s="113"/>
      <c r="P45" s="18"/>
      <c r="Q45" s="147"/>
      <c r="R45" s="104"/>
    </row>
    <row r="46" spans="1:18" x14ac:dyDescent="0.25">
      <c r="A46" s="208">
        <v>28</v>
      </c>
      <c r="B46" s="209">
        <v>19000640</v>
      </c>
      <c r="C46" s="210">
        <v>43677</v>
      </c>
      <c r="D46" s="210">
        <v>45868</v>
      </c>
      <c r="E46" s="219">
        <v>46.9</v>
      </c>
      <c r="F46" s="212">
        <v>13.99422415103728</v>
      </c>
      <c r="G46" s="213">
        <v>6.4669999999999996</v>
      </c>
      <c r="H46" s="194">
        <v>7.0380000000000003</v>
      </c>
      <c r="I46" s="214">
        <v>0.57100000000000062</v>
      </c>
      <c r="J46" s="214">
        <v>0.57100000000000062</v>
      </c>
      <c r="K46" s="215"/>
      <c r="L46" s="215">
        <v>0.10024527733585754</v>
      </c>
      <c r="M46" s="216">
        <v>0.67124527733585815</v>
      </c>
      <c r="N46" s="147"/>
      <c r="O46" s="113"/>
      <c r="P46" s="18"/>
      <c r="Q46" s="147"/>
      <c r="R46" s="104"/>
    </row>
    <row r="47" spans="1:18" x14ac:dyDescent="0.25">
      <c r="A47" s="189">
        <v>29</v>
      </c>
      <c r="B47" s="209">
        <v>16721754</v>
      </c>
      <c r="C47" s="210">
        <v>42768</v>
      </c>
      <c r="D47" s="210">
        <v>44228</v>
      </c>
      <c r="E47" s="219">
        <v>70</v>
      </c>
      <c r="F47" s="212">
        <v>20.886901717966087</v>
      </c>
      <c r="G47" s="213">
        <v>43797</v>
      </c>
      <c r="H47" s="194">
        <v>45593</v>
      </c>
      <c r="I47" s="175">
        <v>1796</v>
      </c>
      <c r="J47" s="214">
        <v>1.5445599999999999</v>
      </c>
      <c r="K47" s="215"/>
      <c r="L47" s="215">
        <v>0.14961981691919038</v>
      </c>
      <c r="M47" s="216">
        <v>1.6941798169191904</v>
      </c>
      <c r="N47" s="147"/>
      <c r="O47" s="113"/>
      <c r="P47" s="18"/>
      <c r="Q47" s="147"/>
      <c r="R47" s="104"/>
    </row>
    <row r="48" spans="1:18" x14ac:dyDescent="0.25">
      <c r="A48" s="208">
        <v>30</v>
      </c>
      <c r="B48" s="209">
        <v>18009086</v>
      </c>
      <c r="C48" s="210">
        <v>43530</v>
      </c>
      <c r="D48" s="210">
        <v>45721</v>
      </c>
      <c r="E48" s="219">
        <v>47.4</v>
      </c>
      <c r="F48" s="212">
        <v>14.143416306165609</v>
      </c>
      <c r="G48" s="213">
        <v>4.7629999999999999</v>
      </c>
      <c r="H48" s="194">
        <v>5.1840000000000002</v>
      </c>
      <c r="I48" s="214">
        <v>0.42100000000000026</v>
      </c>
      <c r="J48" s="214">
        <v>0.42100000000000026</v>
      </c>
      <c r="K48" s="215"/>
      <c r="L48" s="215">
        <v>0.10131399031385177</v>
      </c>
      <c r="M48" s="216">
        <v>0.52231399031385206</v>
      </c>
      <c r="N48" s="147"/>
      <c r="O48" s="113"/>
      <c r="P48" s="18"/>
      <c r="Q48" s="147"/>
      <c r="R48" s="104"/>
    </row>
    <row r="49" spans="1:18" x14ac:dyDescent="0.25">
      <c r="A49" s="208">
        <v>31</v>
      </c>
      <c r="B49" s="209">
        <v>18009275</v>
      </c>
      <c r="C49" s="210">
        <v>43530</v>
      </c>
      <c r="D49" s="210">
        <v>45721</v>
      </c>
      <c r="E49" s="219">
        <v>43.2</v>
      </c>
      <c r="F49" s="212">
        <v>12.890202203087645</v>
      </c>
      <c r="G49" s="213">
        <v>5.6970000000000001</v>
      </c>
      <c r="H49" s="194">
        <v>6.0190000000000001</v>
      </c>
      <c r="I49" s="214">
        <v>0.32200000000000006</v>
      </c>
      <c r="J49" s="214">
        <v>0.32200000000000006</v>
      </c>
      <c r="K49" s="215"/>
      <c r="L49" s="215">
        <v>9.2336801298700352E-2</v>
      </c>
      <c r="M49" s="216">
        <v>0.41433680129870043</v>
      </c>
      <c r="N49" s="147"/>
      <c r="O49" s="113"/>
      <c r="P49" s="18"/>
      <c r="Q49" s="147"/>
      <c r="R49" s="104"/>
    </row>
    <row r="50" spans="1:18" x14ac:dyDescent="0.25">
      <c r="A50" s="208">
        <v>32</v>
      </c>
      <c r="B50" s="209">
        <v>18008972</v>
      </c>
      <c r="C50" s="210">
        <v>43530</v>
      </c>
      <c r="D50" s="210">
        <v>44990</v>
      </c>
      <c r="E50" s="219">
        <v>41.7</v>
      </c>
      <c r="F50" s="212">
        <v>12.442625737702656</v>
      </c>
      <c r="G50" s="213">
        <v>3.3849999999999998</v>
      </c>
      <c r="H50" s="194">
        <v>4.1470000000000002</v>
      </c>
      <c r="I50" s="214">
        <v>0.76200000000000045</v>
      </c>
      <c r="J50" s="214">
        <v>0.76200000000000045</v>
      </c>
      <c r="K50" s="215"/>
      <c r="L50" s="215">
        <v>8.91306623647177E-2</v>
      </c>
      <c r="M50" s="216">
        <v>0.85113066236471813</v>
      </c>
      <c r="N50" s="147"/>
      <c r="O50" s="113"/>
      <c r="P50" s="18"/>
      <c r="Q50" s="147"/>
      <c r="R50" s="104"/>
    </row>
    <row r="51" spans="1:18" x14ac:dyDescent="0.25">
      <c r="A51" s="198">
        <v>33</v>
      </c>
      <c r="B51" s="199">
        <v>15705600</v>
      </c>
      <c r="C51" s="200"/>
      <c r="D51" s="200"/>
      <c r="E51" s="217">
        <v>46</v>
      </c>
      <c r="F51" s="202">
        <v>13.725678271806288</v>
      </c>
      <c r="G51" s="204">
        <v>24684</v>
      </c>
      <c r="H51" s="204">
        <v>24684</v>
      </c>
      <c r="I51" s="203"/>
      <c r="J51" s="205"/>
      <c r="K51" s="206">
        <v>0.52658490610054842</v>
      </c>
      <c r="L51" s="206">
        <v>9.8321593975467955E-2</v>
      </c>
      <c r="M51" s="207">
        <v>0.62490650007601634</v>
      </c>
      <c r="N51" s="147"/>
      <c r="O51" s="113"/>
      <c r="P51" s="18"/>
      <c r="Q51" s="147"/>
      <c r="R51" s="104"/>
    </row>
    <row r="52" spans="1:18" x14ac:dyDescent="0.25">
      <c r="A52" s="198">
        <v>34</v>
      </c>
      <c r="B52" s="199">
        <v>15705534</v>
      </c>
      <c r="C52" s="200"/>
      <c r="D52" s="200"/>
      <c r="E52" s="217">
        <v>60.6</v>
      </c>
      <c r="F52" s="202">
        <v>18.082089201553501</v>
      </c>
      <c r="G52" s="204">
        <v>44076</v>
      </c>
      <c r="H52" s="204">
        <v>45514</v>
      </c>
      <c r="I52" s="203"/>
      <c r="J52" s="205"/>
      <c r="K52" s="206">
        <v>0.69371837629767896</v>
      </c>
      <c r="L52" s="206">
        <v>0.12952801293289909</v>
      </c>
      <c r="M52" s="207">
        <v>0.82324638923057802</v>
      </c>
      <c r="N52" s="147"/>
      <c r="O52" s="113"/>
      <c r="P52" s="18"/>
      <c r="Q52" s="147"/>
      <c r="R52" s="104"/>
    </row>
    <row r="53" spans="1:18" x14ac:dyDescent="0.25">
      <c r="A53" s="208">
        <v>35</v>
      </c>
      <c r="B53" s="232">
        <v>15705677</v>
      </c>
      <c r="C53" s="233">
        <v>43710</v>
      </c>
      <c r="D53" s="233">
        <v>45170</v>
      </c>
      <c r="E53" s="219">
        <v>72.2</v>
      </c>
      <c r="F53" s="212">
        <v>21.543347200530739</v>
      </c>
      <c r="G53" s="213">
        <v>19444</v>
      </c>
      <c r="H53" s="194">
        <v>19853</v>
      </c>
      <c r="I53" s="175">
        <v>409</v>
      </c>
      <c r="J53" s="214">
        <v>0.35174</v>
      </c>
      <c r="K53" s="215"/>
      <c r="L53" s="215">
        <v>0.15432215402236493</v>
      </c>
      <c r="M53" s="216">
        <v>0.50606215402236487</v>
      </c>
      <c r="N53" s="147"/>
      <c r="O53" s="113"/>
      <c r="P53" s="18"/>
      <c r="Q53" s="147"/>
      <c r="R53" s="104"/>
    </row>
    <row r="54" spans="1:18" x14ac:dyDescent="0.25">
      <c r="A54" s="208">
        <v>36</v>
      </c>
      <c r="B54" s="209">
        <v>15705691</v>
      </c>
      <c r="C54" s="210">
        <v>43689</v>
      </c>
      <c r="D54" s="210">
        <v>45149</v>
      </c>
      <c r="E54" s="219">
        <v>46.5</v>
      </c>
      <c r="F54" s="212">
        <v>13.874870426934617</v>
      </c>
      <c r="G54" s="213">
        <v>9171</v>
      </c>
      <c r="H54" s="194">
        <v>9237</v>
      </c>
      <c r="I54" s="175">
        <v>66</v>
      </c>
      <c r="J54" s="214">
        <v>5.6759999999999998E-2</v>
      </c>
      <c r="K54" s="215"/>
      <c r="L54" s="215">
        <v>9.9390306953462182E-2</v>
      </c>
      <c r="M54" s="216">
        <v>0.15615030695346219</v>
      </c>
      <c r="N54" s="147"/>
      <c r="O54" s="113"/>
      <c r="P54" s="18"/>
      <c r="Q54" s="147"/>
      <c r="R54" s="104"/>
    </row>
    <row r="55" spans="1:18" x14ac:dyDescent="0.25">
      <c r="A55" s="234">
        <v>37</v>
      </c>
      <c r="B55" s="224">
        <v>15730459</v>
      </c>
      <c r="C55" s="225">
        <v>43721</v>
      </c>
      <c r="D55" s="225">
        <v>45181</v>
      </c>
      <c r="E55" s="235">
        <v>69.5</v>
      </c>
      <c r="F55" s="227">
        <v>20.737709562837761</v>
      </c>
      <c r="G55" s="228">
        <v>35802</v>
      </c>
      <c r="H55" s="228">
        <v>42561</v>
      </c>
      <c r="I55" s="229"/>
      <c r="J55" s="236"/>
      <c r="K55" s="230">
        <v>0.79560110813017637</v>
      </c>
      <c r="L55" s="230">
        <v>0.14855110394119617</v>
      </c>
      <c r="M55" s="231">
        <v>0.94415221207137257</v>
      </c>
      <c r="N55" s="147"/>
      <c r="O55" s="113"/>
      <c r="P55" s="18"/>
      <c r="Q55" s="147"/>
      <c r="R55" s="104"/>
    </row>
    <row r="56" spans="1:18" x14ac:dyDescent="0.25">
      <c r="A56" s="208">
        <v>38</v>
      </c>
      <c r="B56" s="237">
        <v>91504423</v>
      </c>
      <c r="C56" s="210">
        <v>43731</v>
      </c>
      <c r="D56" s="210">
        <v>45191</v>
      </c>
      <c r="E56" s="219">
        <v>47</v>
      </c>
      <c r="F56" s="212">
        <v>14.024062582062944</v>
      </c>
      <c r="G56" s="213">
        <v>1.1930000000000001</v>
      </c>
      <c r="H56" s="194">
        <v>1.3069999999999999</v>
      </c>
      <c r="I56" s="214">
        <v>0.11399999999999988</v>
      </c>
      <c r="J56" s="214">
        <v>0.11399999999999988</v>
      </c>
      <c r="K56" s="215"/>
      <c r="L56" s="215">
        <v>0.10045901993145639</v>
      </c>
      <c r="M56" s="216">
        <v>0.21445901993145627</v>
      </c>
      <c r="N56" s="147"/>
      <c r="O56" s="113"/>
      <c r="P56" s="18"/>
      <c r="Q56" s="147"/>
      <c r="R56" s="104"/>
    </row>
    <row r="57" spans="1:18" x14ac:dyDescent="0.25">
      <c r="A57" s="208">
        <v>39</v>
      </c>
      <c r="B57" s="209">
        <v>17232469</v>
      </c>
      <c r="C57" s="210">
        <v>43159</v>
      </c>
      <c r="D57" s="210">
        <v>44619</v>
      </c>
      <c r="E57" s="219">
        <v>43.1</v>
      </c>
      <c r="F57" s="212">
        <v>12.860363772061978</v>
      </c>
      <c r="G57" s="213">
        <v>7844</v>
      </c>
      <c r="H57" s="194">
        <v>8286</v>
      </c>
      <c r="I57" s="175">
        <v>442</v>
      </c>
      <c r="J57" s="214">
        <v>0.38012000000000001</v>
      </c>
      <c r="K57" s="215"/>
      <c r="L57" s="215">
        <v>9.2123058703101501E-2</v>
      </c>
      <c r="M57" s="216">
        <v>0.47224305870310151</v>
      </c>
      <c r="N57" s="147"/>
      <c r="O57" s="113"/>
      <c r="P57" s="18"/>
      <c r="Q57" s="147"/>
      <c r="R57" s="104"/>
    </row>
    <row r="58" spans="1:18" x14ac:dyDescent="0.25">
      <c r="A58" s="208">
        <v>40</v>
      </c>
      <c r="B58" s="209">
        <v>81501777</v>
      </c>
      <c r="C58" s="210">
        <v>43504</v>
      </c>
      <c r="D58" s="210">
        <v>44964</v>
      </c>
      <c r="E58" s="219">
        <v>41.4</v>
      </c>
      <c r="F58" s="212">
        <v>12.353110444625658</v>
      </c>
      <c r="G58" s="238">
        <v>5.0129999999999999</v>
      </c>
      <c r="H58" s="194">
        <v>5.7530000000000001</v>
      </c>
      <c r="I58" s="195">
        <v>0.74000000000000021</v>
      </c>
      <c r="J58" s="214">
        <v>0.74000000000000021</v>
      </c>
      <c r="K58" s="215"/>
      <c r="L58" s="215">
        <v>8.8489434577921161E-2</v>
      </c>
      <c r="M58" s="216">
        <v>0.82848943457792135</v>
      </c>
      <c r="N58" s="147"/>
      <c r="O58" s="113"/>
      <c r="P58" s="18"/>
      <c r="Q58" s="147"/>
      <c r="R58" s="104"/>
    </row>
    <row r="59" spans="1:18" x14ac:dyDescent="0.25">
      <c r="A59" s="208">
        <v>41</v>
      </c>
      <c r="B59" s="209">
        <v>476415</v>
      </c>
      <c r="C59" s="210">
        <v>43698</v>
      </c>
      <c r="D59" s="210">
        <v>45889</v>
      </c>
      <c r="E59" s="219">
        <v>45.9</v>
      </c>
      <c r="F59" s="212">
        <v>13.69583984078062</v>
      </c>
      <c r="G59" s="213">
        <v>5.0129999999999999</v>
      </c>
      <c r="H59" s="194">
        <v>5.431</v>
      </c>
      <c r="I59" s="214">
        <v>0.41800000000000015</v>
      </c>
      <c r="J59" s="214">
        <v>0.41800000000000015</v>
      </c>
      <c r="K59" s="215"/>
      <c r="L59" s="215">
        <v>9.8107851379869118E-2</v>
      </c>
      <c r="M59" s="216">
        <v>0.51610785137986925</v>
      </c>
      <c r="N59" s="147"/>
      <c r="O59" s="113"/>
      <c r="P59" s="18"/>
      <c r="Q59" s="147"/>
      <c r="R59" s="104"/>
    </row>
    <row r="60" spans="1:18" x14ac:dyDescent="0.25">
      <c r="A60" s="198">
        <v>42</v>
      </c>
      <c r="B60" s="199">
        <v>15705552</v>
      </c>
      <c r="C60" s="200"/>
      <c r="D60" s="200"/>
      <c r="E60" s="217">
        <v>60.8</v>
      </c>
      <c r="F60" s="202">
        <v>18.14176606360483</v>
      </c>
      <c r="G60" s="204">
        <v>34915</v>
      </c>
      <c r="H60" s="204">
        <v>35843</v>
      </c>
      <c r="I60" s="203"/>
      <c r="J60" s="205"/>
      <c r="K60" s="206">
        <v>0.69600787588942048</v>
      </c>
      <c r="L60" s="206">
        <v>0.12995549812409676</v>
      </c>
      <c r="M60" s="207">
        <v>0.82596337401351727</v>
      </c>
      <c r="N60" s="147"/>
      <c r="O60" s="113"/>
      <c r="P60" s="18"/>
      <c r="Q60" s="147"/>
      <c r="R60" s="104"/>
    </row>
    <row r="61" spans="1:18" x14ac:dyDescent="0.25">
      <c r="A61" s="208">
        <v>43</v>
      </c>
      <c r="B61" s="271" t="s">
        <v>49</v>
      </c>
      <c r="C61" s="210">
        <v>43698</v>
      </c>
      <c r="D61" s="210">
        <v>45158</v>
      </c>
      <c r="E61" s="219">
        <v>72.2</v>
      </c>
      <c r="F61" s="212">
        <v>21.543347200530739</v>
      </c>
      <c r="G61" s="213">
        <v>3.3519999999999999</v>
      </c>
      <c r="H61" s="194">
        <v>3.726</v>
      </c>
      <c r="I61" s="214">
        <v>0.37400000000000011</v>
      </c>
      <c r="J61" s="214">
        <v>0.37400000000000011</v>
      </c>
      <c r="K61" s="215"/>
      <c r="L61" s="215">
        <v>0.15432215402236493</v>
      </c>
      <c r="M61" s="216">
        <v>0.52832215402236504</v>
      </c>
      <c r="N61" s="147"/>
      <c r="O61" s="113"/>
      <c r="P61" s="18"/>
      <c r="Q61" s="147"/>
      <c r="R61" s="104"/>
    </row>
    <row r="62" spans="1:18" x14ac:dyDescent="0.25">
      <c r="A62" s="198">
        <v>44</v>
      </c>
      <c r="B62" s="272" t="s">
        <v>55</v>
      </c>
      <c r="C62" s="200"/>
      <c r="D62" s="200"/>
      <c r="E62" s="217">
        <v>46.3</v>
      </c>
      <c r="F62" s="202">
        <v>13.815193564883282</v>
      </c>
      <c r="G62" s="204">
        <v>6.1390000000000002</v>
      </c>
      <c r="H62" s="204">
        <v>6.8040000000000003</v>
      </c>
      <c r="I62" s="205"/>
      <c r="J62" s="205"/>
      <c r="K62" s="206">
        <v>0.53001915548816059</v>
      </c>
      <c r="L62" s="206">
        <v>9.896282176226448E-2</v>
      </c>
      <c r="M62" s="207">
        <v>0.62898197725042504</v>
      </c>
      <c r="N62" s="147"/>
      <c r="O62" s="113"/>
      <c r="P62" s="18"/>
      <c r="Q62" s="147"/>
      <c r="R62" s="104"/>
    </row>
    <row r="63" spans="1:18" x14ac:dyDescent="0.25">
      <c r="A63" s="208">
        <v>45</v>
      </c>
      <c r="B63" s="209">
        <v>15705549</v>
      </c>
      <c r="C63" s="210">
        <v>43699</v>
      </c>
      <c r="D63" s="210">
        <v>45159</v>
      </c>
      <c r="E63" s="219">
        <v>69.7</v>
      </c>
      <c r="F63" s="212">
        <v>20.797386424889094</v>
      </c>
      <c r="G63" s="213">
        <v>36542</v>
      </c>
      <c r="H63" s="194">
        <v>37457</v>
      </c>
      <c r="I63" s="175">
        <v>915</v>
      </c>
      <c r="J63" s="214">
        <v>0.78689999999999993</v>
      </c>
      <c r="K63" s="215"/>
      <c r="L63" s="215">
        <v>0.14897858913239384</v>
      </c>
      <c r="M63" s="216">
        <v>0.93587858913239375</v>
      </c>
      <c r="N63" s="147"/>
      <c r="O63" s="113"/>
      <c r="P63" s="18"/>
      <c r="Q63" s="147"/>
      <c r="R63" s="104"/>
    </row>
    <row r="64" spans="1:18" x14ac:dyDescent="0.25">
      <c r="A64" s="208">
        <v>46</v>
      </c>
      <c r="B64" s="271" t="s">
        <v>50</v>
      </c>
      <c r="C64" s="210">
        <v>43418</v>
      </c>
      <c r="D64" s="210">
        <v>44878</v>
      </c>
      <c r="E64" s="219">
        <v>47.9</v>
      </c>
      <c r="F64" s="212">
        <v>14.292608461293938</v>
      </c>
      <c r="G64" s="213">
        <v>3.903</v>
      </c>
      <c r="H64" s="194">
        <v>4.282</v>
      </c>
      <c r="I64" s="214">
        <v>0.379</v>
      </c>
      <c r="J64" s="214">
        <v>0.379</v>
      </c>
      <c r="K64" s="215"/>
      <c r="L64" s="215">
        <v>0.10238270329184598</v>
      </c>
      <c r="M64" s="216">
        <v>0.48138270329184596</v>
      </c>
      <c r="N64" s="147"/>
      <c r="O64" s="113"/>
      <c r="P64" s="18"/>
      <c r="Q64" s="147"/>
      <c r="R64" s="104"/>
    </row>
    <row r="65" spans="1:18" x14ac:dyDescent="0.25">
      <c r="A65" s="223">
        <v>47</v>
      </c>
      <c r="B65" s="224">
        <v>41260018</v>
      </c>
      <c r="C65" s="225">
        <v>43719</v>
      </c>
      <c r="D65" s="225">
        <v>45179</v>
      </c>
      <c r="E65" s="226">
        <v>42.4</v>
      </c>
      <c r="F65" s="227">
        <v>12.651494754882316</v>
      </c>
      <c r="G65" s="228">
        <v>0</v>
      </c>
      <c r="H65" s="228">
        <v>0</v>
      </c>
      <c r="I65" s="229"/>
      <c r="J65" s="236"/>
      <c r="K65" s="230">
        <v>0.48537391344920111</v>
      </c>
      <c r="L65" s="230">
        <v>9.0626860533909601E-2</v>
      </c>
      <c r="M65" s="231">
        <v>0.57600077398311067</v>
      </c>
      <c r="N65" s="147"/>
      <c r="O65" s="113"/>
      <c r="P65" s="18"/>
      <c r="Q65" s="147"/>
      <c r="R65" s="104"/>
    </row>
    <row r="66" spans="1:18" x14ac:dyDescent="0.25">
      <c r="A66" s="208">
        <v>48</v>
      </c>
      <c r="B66" s="209">
        <v>1267515</v>
      </c>
      <c r="C66" s="210">
        <v>43698</v>
      </c>
      <c r="D66" s="210">
        <v>45158</v>
      </c>
      <c r="E66" s="219">
        <v>41.7</v>
      </c>
      <c r="F66" s="212">
        <v>12.442625737702656</v>
      </c>
      <c r="G66" s="213">
        <v>2.996</v>
      </c>
      <c r="H66" s="194">
        <v>3.28</v>
      </c>
      <c r="I66" s="214">
        <v>0.28399999999999981</v>
      </c>
      <c r="J66" s="214">
        <v>0.28399999999999981</v>
      </c>
      <c r="K66" s="215"/>
      <c r="L66" s="215">
        <v>8.91306623647177E-2</v>
      </c>
      <c r="M66" s="216">
        <v>0.37313066236471748</v>
      </c>
      <c r="N66" s="147"/>
      <c r="O66" s="113"/>
      <c r="P66" s="18"/>
      <c r="Q66" s="147"/>
      <c r="R66" s="104"/>
    </row>
    <row r="67" spans="1:18" x14ac:dyDescent="0.25">
      <c r="A67" s="198">
        <v>49</v>
      </c>
      <c r="B67" s="199">
        <v>15705689</v>
      </c>
      <c r="C67" s="200"/>
      <c r="D67" s="200"/>
      <c r="E67" s="217">
        <v>45.7</v>
      </c>
      <c r="F67" s="202">
        <v>13.63616297872929</v>
      </c>
      <c r="G67" s="204">
        <v>16560</v>
      </c>
      <c r="H67" s="204">
        <v>17380</v>
      </c>
      <c r="I67" s="203"/>
      <c r="J67" s="205"/>
      <c r="K67" s="206">
        <v>0.52315065671293615</v>
      </c>
      <c r="L67" s="206">
        <v>9.768036618867143E-2</v>
      </c>
      <c r="M67" s="207">
        <v>0.62083102290160763</v>
      </c>
      <c r="N67" s="147"/>
      <c r="O67" s="113"/>
      <c r="P67" s="18"/>
      <c r="Q67" s="147"/>
      <c r="R67" s="104"/>
    </row>
    <row r="68" spans="1:18" x14ac:dyDescent="0.25">
      <c r="A68" s="198">
        <v>50</v>
      </c>
      <c r="B68" s="199">
        <v>15705596</v>
      </c>
      <c r="C68" s="200"/>
      <c r="D68" s="200"/>
      <c r="E68" s="217">
        <v>60.9</v>
      </c>
      <c r="F68" s="202">
        <v>18.171604494630497</v>
      </c>
      <c r="G68" s="204">
        <v>33636</v>
      </c>
      <c r="H68" s="204">
        <v>34561</v>
      </c>
      <c r="I68" s="203"/>
      <c r="J68" s="205"/>
      <c r="K68" s="206">
        <v>0.69715262568529124</v>
      </c>
      <c r="L68" s="206">
        <v>0.13016924071969563</v>
      </c>
      <c r="M68" s="207">
        <v>0.82732186640498684</v>
      </c>
      <c r="N68" s="147"/>
      <c r="O68" s="113"/>
      <c r="P68" s="18"/>
      <c r="Q68" s="147"/>
      <c r="R68" s="104"/>
    </row>
    <row r="69" spans="1:18" x14ac:dyDescent="0.25">
      <c r="A69" s="208">
        <v>51</v>
      </c>
      <c r="B69" s="209">
        <v>19000880</v>
      </c>
      <c r="C69" s="210">
        <v>43775</v>
      </c>
      <c r="D69" s="210">
        <v>45966</v>
      </c>
      <c r="E69" s="219">
        <v>71.7</v>
      </c>
      <c r="F69" s="212">
        <v>21.394155045402407</v>
      </c>
      <c r="G69" s="213">
        <v>7.1109999999999998</v>
      </c>
      <c r="H69" s="194">
        <v>7.8010000000000002</v>
      </c>
      <c r="I69" s="214">
        <v>0.69000000000000039</v>
      </c>
      <c r="J69" s="214">
        <v>0.69000000000000039</v>
      </c>
      <c r="K69" s="215"/>
      <c r="L69" s="215">
        <v>0.15325344104437072</v>
      </c>
      <c r="M69" s="216">
        <v>0.84325344104437105</v>
      </c>
      <c r="N69" s="147"/>
      <c r="O69" s="113"/>
      <c r="P69" s="18"/>
      <c r="Q69" s="147"/>
      <c r="R69" s="104"/>
    </row>
    <row r="70" spans="1:18" x14ac:dyDescent="0.25">
      <c r="A70" s="208">
        <v>52</v>
      </c>
      <c r="B70" s="209">
        <v>15705736</v>
      </c>
      <c r="C70" s="210">
        <v>43698</v>
      </c>
      <c r="D70" s="210">
        <v>45158</v>
      </c>
      <c r="E70" s="219">
        <v>46.2</v>
      </c>
      <c r="F70" s="212">
        <v>13.785355133857619</v>
      </c>
      <c r="G70" s="213">
        <v>32700</v>
      </c>
      <c r="H70" s="194">
        <v>33460</v>
      </c>
      <c r="I70" s="175">
        <v>760</v>
      </c>
      <c r="J70" s="214">
        <v>0.65359999999999996</v>
      </c>
      <c r="K70" s="215"/>
      <c r="L70" s="215">
        <v>9.8749079166665657E-2</v>
      </c>
      <c r="M70" s="216">
        <v>0.7523490791666656</v>
      </c>
      <c r="N70" s="147"/>
      <c r="O70" s="113"/>
      <c r="P70" s="18"/>
      <c r="Q70" s="147"/>
      <c r="R70" s="104"/>
    </row>
    <row r="71" spans="1:18" x14ac:dyDescent="0.25">
      <c r="A71" s="208">
        <v>53</v>
      </c>
      <c r="B71" s="209">
        <v>15708051</v>
      </c>
      <c r="C71" s="210">
        <v>43707</v>
      </c>
      <c r="D71" s="210">
        <v>45167</v>
      </c>
      <c r="E71" s="219">
        <v>69.8</v>
      </c>
      <c r="F71" s="212">
        <v>20.827224855914757</v>
      </c>
      <c r="G71" s="175">
        <v>52946</v>
      </c>
      <c r="H71" s="194">
        <v>54740</v>
      </c>
      <c r="I71" s="175">
        <v>1794</v>
      </c>
      <c r="J71" s="214">
        <v>1.54284</v>
      </c>
      <c r="K71" s="215"/>
      <c r="L71" s="215">
        <v>0.14919233172799268</v>
      </c>
      <c r="M71" s="216">
        <v>1.6920323317279926</v>
      </c>
      <c r="N71" s="147"/>
      <c r="O71" s="113"/>
      <c r="P71" s="18"/>
      <c r="Q71" s="147"/>
      <c r="R71" s="104"/>
    </row>
    <row r="72" spans="1:18" x14ac:dyDescent="0.25">
      <c r="A72" s="208">
        <v>54</v>
      </c>
      <c r="B72" s="209">
        <v>18008957</v>
      </c>
      <c r="C72" s="210">
        <v>43530</v>
      </c>
      <c r="D72" s="210">
        <v>44990</v>
      </c>
      <c r="E72" s="219">
        <v>47.4</v>
      </c>
      <c r="F72" s="212">
        <v>14.143416306165609</v>
      </c>
      <c r="G72" s="214">
        <v>6.1319999999999997</v>
      </c>
      <c r="H72" s="194">
        <v>6.6820000000000004</v>
      </c>
      <c r="I72" s="214">
        <v>0.55000000000000071</v>
      </c>
      <c r="J72" s="214">
        <v>0.55000000000000071</v>
      </c>
      <c r="K72" s="215"/>
      <c r="L72" s="215">
        <v>0.10131399031385177</v>
      </c>
      <c r="M72" s="216">
        <v>0.65131399031385251</v>
      </c>
      <c r="N72" s="147"/>
      <c r="O72" s="113"/>
      <c r="P72" s="18"/>
      <c r="Q72" s="147"/>
      <c r="R72" s="104"/>
    </row>
    <row r="73" spans="1:18" x14ac:dyDescent="0.25">
      <c r="A73" s="198">
        <v>55</v>
      </c>
      <c r="B73" s="199">
        <v>15708071</v>
      </c>
      <c r="C73" s="200"/>
      <c r="D73" s="200"/>
      <c r="E73" s="217">
        <v>42.1</v>
      </c>
      <c r="F73" s="202">
        <v>12.561979461805318</v>
      </c>
      <c r="G73" s="203">
        <v>32307</v>
      </c>
      <c r="H73" s="204"/>
      <c r="I73" s="203"/>
      <c r="J73" s="205"/>
      <c r="K73" s="206">
        <v>0.48193966406158889</v>
      </c>
      <c r="L73" s="206">
        <v>8.9985632747113076E-2</v>
      </c>
      <c r="M73" s="207">
        <v>0.57192529680870197</v>
      </c>
      <c r="N73" s="147"/>
      <c r="O73" s="113"/>
      <c r="P73" s="18"/>
      <c r="Q73" s="147"/>
      <c r="R73" s="104"/>
    </row>
    <row r="74" spans="1:18" x14ac:dyDescent="0.25">
      <c r="A74" s="208">
        <v>56</v>
      </c>
      <c r="B74" s="209">
        <v>17232611</v>
      </c>
      <c r="C74" s="210">
        <v>43430</v>
      </c>
      <c r="D74" s="210">
        <v>44890</v>
      </c>
      <c r="E74" s="219">
        <v>41.6</v>
      </c>
      <c r="F74" s="212">
        <v>12.412787306676989</v>
      </c>
      <c r="G74" s="175">
        <v>8473</v>
      </c>
      <c r="H74" s="194">
        <v>9086</v>
      </c>
      <c r="I74" s="175">
        <v>613</v>
      </c>
      <c r="J74" s="214">
        <v>0.52717999999999998</v>
      </c>
      <c r="K74" s="215"/>
      <c r="L74" s="215">
        <v>8.8916919769118849E-2</v>
      </c>
      <c r="M74" s="216">
        <v>0.61609691976911884</v>
      </c>
      <c r="N74" s="147"/>
      <c r="O74" s="113"/>
      <c r="P74" s="18"/>
      <c r="Q74" s="147"/>
      <c r="R74" s="104"/>
    </row>
    <row r="75" spans="1:18" x14ac:dyDescent="0.25">
      <c r="A75" s="218">
        <v>57</v>
      </c>
      <c r="B75" s="199">
        <v>15730776</v>
      </c>
      <c r="C75" s="200"/>
      <c r="D75" s="200"/>
      <c r="E75" s="217">
        <v>45.9</v>
      </c>
      <c r="F75" s="202">
        <v>13.69583984078062</v>
      </c>
      <c r="G75" s="204">
        <v>28973</v>
      </c>
      <c r="H75" s="204">
        <v>29631</v>
      </c>
      <c r="I75" s="203"/>
      <c r="J75" s="205"/>
      <c r="K75" s="206">
        <v>0.52544015630467766</v>
      </c>
      <c r="L75" s="206">
        <v>9.8107851379869118E-2</v>
      </c>
      <c r="M75" s="207">
        <v>0.62354800768454677</v>
      </c>
      <c r="N75" s="147"/>
      <c r="O75" s="113"/>
      <c r="P75" s="18"/>
      <c r="Q75" s="147"/>
      <c r="R75" s="104"/>
    </row>
    <row r="76" spans="1:18" x14ac:dyDescent="0.25">
      <c r="A76" s="198">
        <v>58</v>
      </c>
      <c r="B76" s="199">
        <v>15705638</v>
      </c>
      <c r="C76" s="200"/>
      <c r="D76" s="200"/>
      <c r="E76" s="217">
        <v>60.3</v>
      </c>
      <c r="F76" s="202">
        <v>17.992573908476501</v>
      </c>
      <c r="G76" s="204">
        <v>33260</v>
      </c>
      <c r="H76" s="204">
        <v>34410</v>
      </c>
      <c r="I76" s="203"/>
      <c r="J76" s="205"/>
      <c r="K76" s="206">
        <v>0.69028412691006669</v>
      </c>
      <c r="L76" s="206">
        <v>0.12888678514610255</v>
      </c>
      <c r="M76" s="207">
        <v>0.81917091205616921</v>
      </c>
      <c r="N76" s="147"/>
      <c r="O76" s="113"/>
      <c r="P76" s="18"/>
      <c r="Q76" s="147"/>
      <c r="R76" s="104"/>
    </row>
    <row r="77" spans="1:18" x14ac:dyDescent="0.25">
      <c r="A77" s="208">
        <v>59</v>
      </c>
      <c r="B77" s="209">
        <v>15705679</v>
      </c>
      <c r="C77" s="210">
        <v>43713</v>
      </c>
      <c r="D77" s="210">
        <v>45173</v>
      </c>
      <c r="E77" s="219">
        <v>71.7</v>
      </c>
      <c r="F77" s="212">
        <v>21.394155045402407</v>
      </c>
      <c r="G77" s="213">
        <v>37518</v>
      </c>
      <c r="H77" s="194">
        <v>38569</v>
      </c>
      <c r="I77" s="175">
        <v>1051</v>
      </c>
      <c r="J77" s="214">
        <v>0.90386</v>
      </c>
      <c r="K77" s="215"/>
      <c r="L77" s="215">
        <v>0.15325344104437072</v>
      </c>
      <c r="M77" s="216">
        <v>1.0571134410443708</v>
      </c>
      <c r="N77" s="147"/>
      <c r="O77" s="113"/>
      <c r="P77" s="18"/>
      <c r="Q77" s="147"/>
      <c r="R77" s="104"/>
    </row>
    <row r="78" spans="1:18" x14ac:dyDescent="0.25">
      <c r="A78" s="208">
        <v>60</v>
      </c>
      <c r="B78" s="209">
        <v>18009256</v>
      </c>
      <c r="C78" s="210">
        <v>43530</v>
      </c>
      <c r="D78" s="210">
        <v>45721</v>
      </c>
      <c r="E78" s="219">
        <v>46</v>
      </c>
      <c r="F78" s="212">
        <v>13.725678271806288</v>
      </c>
      <c r="G78" s="213">
        <v>4.0679999999999996</v>
      </c>
      <c r="H78" s="194">
        <v>4.3540000000000001</v>
      </c>
      <c r="I78" s="214">
        <v>0.28600000000000048</v>
      </c>
      <c r="J78" s="214">
        <v>0.28600000000000048</v>
      </c>
      <c r="K78" s="215"/>
      <c r="L78" s="215">
        <v>9.8321593975467955E-2</v>
      </c>
      <c r="M78" s="216">
        <v>0.38432159397546845</v>
      </c>
      <c r="N78" s="147"/>
      <c r="O78" s="113"/>
      <c r="P78" s="18"/>
      <c r="Q78" s="147"/>
      <c r="R78" s="104"/>
    </row>
    <row r="79" spans="1:18" x14ac:dyDescent="0.25">
      <c r="A79" s="198">
        <v>61</v>
      </c>
      <c r="B79" s="199">
        <v>15705714</v>
      </c>
      <c r="C79" s="200"/>
      <c r="D79" s="200"/>
      <c r="E79" s="217">
        <v>71.5</v>
      </c>
      <c r="F79" s="202">
        <v>21.334478183351077</v>
      </c>
      <c r="G79" s="204">
        <v>34153</v>
      </c>
      <c r="H79" s="204">
        <v>34917</v>
      </c>
      <c r="I79" s="203"/>
      <c r="J79" s="205"/>
      <c r="K79" s="206">
        <v>0.81849610404759143</v>
      </c>
      <c r="L79" s="206">
        <v>0.15282595585317302</v>
      </c>
      <c r="M79" s="207">
        <v>0.97132205990076448</v>
      </c>
      <c r="N79" s="147"/>
      <c r="O79" s="113"/>
      <c r="P79" s="18"/>
      <c r="Q79" s="147"/>
      <c r="R79" s="104"/>
    </row>
    <row r="80" spans="1:18" x14ac:dyDescent="0.25">
      <c r="A80" s="208">
        <v>62</v>
      </c>
      <c r="B80" s="209">
        <v>1584615</v>
      </c>
      <c r="C80" s="210">
        <v>43718</v>
      </c>
      <c r="D80" s="210">
        <v>45178</v>
      </c>
      <c r="E80" s="219">
        <v>47.9</v>
      </c>
      <c r="F80" s="212">
        <v>14.292608461293938</v>
      </c>
      <c r="G80" s="213">
        <v>4.5039999999999996</v>
      </c>
      <c r="H80" s="194">
        <v>5.1559999999999997</v>
      </c>
      <c r="I80" s="214">
        <v>0.65200000000000014</v>
      </c>
      <c r="J80" s="214">
        <v>0.65200000000000014</v>
      </c>
      <c r="K80" s="215"/>
      <c r="L80" s="215">
        <v>0.10238270329184598</v>
      </c>
      <c r="M80" s="216">
        <v>0.75438270329184609</v>
      </c>
      <c r="N80" s="147"/>
      <c r="O80" s="113"/>
      <c r="P80" s="18"/>
      <c r="Q80" s="147"/>
      <c r="R80" s="104"/>
    </row>
    <row r="81" spans="1:18" x14ac:dyDescent="0.25">
      <c r="A81" s="208">
        <v>63</v>
      </c>
      <c r="B81" s="209">
        <v>15705848</v>
      </c>
      <c r="C81" s="210">
        <v>43697</v>
      </c>
      <c r="D81" s="210">
        <v>45157</v>
      </c>
      <c r="E81" s="219">
        <v>41.4</v>
      </c>
      <c r="F81" s="212">
        <v>12.353110444625658</v>
      </c>
      <c r="G81" s="213">
        <v>5607</v>
      </c>
      <c r="H81" s="194">
        <v>5750</v>
      </c>
      <c r="I81" s="175">
        <v>143</v>
      </c>
      <c r="J81" s="214">
        <v>0.12297999999999999</v>
      </c>
      <c r="K81" s="215"/>
      <c r="L81" s="215">
        <v>8.8489434577921161E-2</v>
      </c>
      <c r="M81" s="216">
        <v>0.21146943457792117</v>
      </c>
      <c r="N81" s="147"/>
      <c r="O81" s="113"/>
      <c r="P81" s="18"/>
      <c r="Q81" s="147"/>
      <c r="R81" s="104"/>
    </row>
    <row r="82" spans="1:18" x14ac:dyDescent="0.25">
      <c r="A82" s="208">
        <v>64</v>
      </c>
      <c r="B82" s="209">
        <v>15705656</v>
      </c>
      <c r="C82" s="210">
        <v>43727</v>
      </c>
      <c r="D82" s="210">
        <v>45918</v>
      </c>
      <c r="E82" s="219">
        <v>42.2</v>
      </c>
      <c r="F82" s="212">
        <v>12.591817892830987</v>
      </c>
      <c r="G82" s="213">
        <v>25684</v>
      </c>
      <c r="H82" s="194">
        <v>26491</v>
      </c>
      <c r="I82" s="175">
        <v>807</v>
      </c>
      <c r="J82" s="214">
        <v>0.69401999999999997</v>
      </c>
      <c r="K82" s="215"/>
      <c r="L82" s="215">
        <v>9.0199375342711913E-2</v>
      </c>
      <c r="M82" s="216">
        <v>0.78421937534271191</v>
      </c>
      <c r="N82" s="147"/>
      <c r="O82" s="113"/>
      <c r="P82" s="18"/>
      <c r="Q82" s="147"/>
      <c r="R82" s="104"/>
    </row>
    <row r="83" spans="1:18" x14ac:dyDescent="0.25">
      <c r="A83" s="208">
        <v>65</v>
      </c>
      <c r="B83" s="209">
        <v>15708142</v>
      </c>
      <c r="C83" s="210">
        <v>43712</v>
      </c>
      <c r="D83" s="210">
        <v>45172</v>
      </c>
      <c r="E83" s="219">
        <v>45.4</v>
      </c>
      <c r="F83" s="212">
        <v>13.546647685652291</v>
      </c>
      <c r="G83" s="213">
        <v>22698</v>
      </c>
      <c r="H83" s="194">
        <v>23268</v>
      </c>
      <c r="I83" s="175">
        <v>570</v>
      </c>
      <c r="J83" s="214">
        <v>0.49019999999999997</v>
      </c>
      <c r="K83" s="215"/>
      <c r="L83" s="215">
        <v>9.7039138401874891E-2</v>
      </c>
      <c r="M83" s="216">
        <v>0.58723913840187492</v>
      </c>
      <c r="N83" s="147"/>
      <c r="O83" s="113"/>
      <c r="P83" s="18"/>
      <c r="Q83" s="147"/>
      <c r="R83" s="104"/>
    </row>
    <row r="84" spans="1:18" x14ac:dyDescent="0.25">
      <c r="A84" s="198">
        <v>66</v>
      </c>
      <c r="B84" s="199">
        <v>15708645</v>
      </c>
      <c r="C84" s="200"/>
      <c r="D84" s="200"/>
      <c r="E84" s="217">
        <v>60.2</v>
      </c>
      <c r="F84" s="202">
        <v>17.962735477450838</v>
      </c>
      <c r="G84" s="204">
        <v>25890</v>
      </c>
      <c r="H84" s="204">
        <v>26265</v>
      </c>
      <c r="I84" s="203"/>
      <c r="J84" s="205"/>
      <c r="K84" s="206">
        <v>0.68913937711419593</v>
      </c>
      <c r="L84" s="206">
        <v>0.12867304255050371</v>
      </c>
      <c r="M84" s="207">
        <v>0.81781241966469964</v>
      </c>
      <c r="N84" s="147"/>
      <c r="O84" s="113"/>
      <c r="P84" s="18"/>
      <c r="Q84" s="147"/>
      <c r="R84" s="104"/>
    </row>
    <row r="85" spans="1:18" x14ac:dyDescent="0.25">
      <c r="A85" s="208">
        <v>67</v>
      </c>
      <c r="B85" s="209">
        <v>15708109</v>
      </c>
      <c r="C85" s="210">
        <v>43711</v>
      </c>
      <c r="D85" s="210">
        <v>45171</v>
      </c>
      <c r="E85" s="219">
        <v>71.5</v>
      </c>
      <c r="F85" s="212">
        <v>21.334478183351077</v>
      </c>
      <c r="G85" s="213">
        <v>29861</v>
      </c>
      <c r="H85" s="194">
        <v>30302</v>
      </c>
      <c r="I85" s="175">
        <v>441</v>
      </c>
      <c r="J85" s="214">
        <v>0.37925999999999999</v>
      </c>
      <c r="K85" s="215"/>
      <c r="L85" s="215">
        <v>0.15282595585317302</v>
      </c>
      <c r="M85" s="216">
        <v>0.53208595585317298</v>
      </c>
      <c r="N85" s="147"/>
      <c r="O85" s="113"/>
      <c r="P85" s="18"/>
      <c r="Q85" s="113"/>
      <c r="R85" s="104"/>
    </row>
    <row r="86" spans="1:18" x14ac:dyDescent="0.25">
      <c r="A86" s="198">
        <v>68</v>
      </c>
      <c r="B86" s="199">
        <v>15705797</v>
      </c>
      <c r="C86" s="200"/>
      <c r="D86" s="200"/>
      <c r="E86" s="217">
        <v>45.7</v>
      </c>
      <c r="F86" s="202">
        <v>13.63616297872929</v>
      </c>
      <c r="G86" s="204">
        <v>15374</v>
      </c>
      <c r="H86" s="204">
        <v>15855</v>
      </c>
      <c r="I86" s="203"/>
      <c r="J86" s="205"/>
      <c r="K86" s="206">
        <v>0.52315065671293615</v>
      </c>
      <c r="L86" s="206">
        <v>9.768036618867143E-2</v>
      </c>
      <c r="M86" s="207">
        <v>0.62083102290160763</v>
      </c>
      <c r="N86" s="147"/>
      <c r="O86" s="113"/>
      <c r="P86" s="18"/>
      <c r="Q86" s="147"/>
      <c r="R86" s="104"/>
    </row>
    <row r="87" spans="1:18" x14ac:dyDescent="0.25">
      <c r="A87" s="208">
        <v>69</v>
      </c>
      <c r="B87" s="209">
        <v>17715788</v>
      </c>
      <c r="C87" s="210">
        <v>43734</v>
      </c>
      <c r="D87" s="210">
        <v>45194</v>
      </c>
      <c r="E87" s="219">
        <v>70.599999999999994</v>
      </c>
      <c r="F87" s="212">
        <v>21.065932304120082</v>
      </c>
      <c r="G87" s="213">
        <v>39328</v>
      </c>
      <c r="H87" s="194">
        <v>41178</v>
      </c>
      <c r="I87" s="175">
        <v>1850</v>
      </c>
      <c r="J87" s="214">
        <v>1.591</v>
      </c>
      <c r="K87" s="215"/>
      <c r="L87" s="215">
        <v>0.15090227249278343</v>
      </c>
      <c r="M87" s="216">
        <v>1.7419022724927835</v>
      </c>
      <c r="N87" s="147"/>
      <c r="O87" s="113"/>
      <c r="P87" s="18"/>
      <c r="Q87" s="147"/>
      <c r="R87" s="104"/>
    </row>
    <row r="88" spans="1:18" x14ac:dyDescent="0.25">
      <c r="A88" s="208">
        <v>70</v>
      </c>
      <c r="B88" s="209">
        <v>41183618</v>
      </c>
      <c r="C88" s="210">
        <v>43710</v>
      </c>
      <c r="D88" s="210">
        <v>45901</v>
      </c>
      <c r="E88" s="219">
        <v>46.6</v>
      </c>
      <c r="F88" s="212">
        <v>13.904708857960282</v>
      </c>
      <c r="G88" s="213">
        <v>3.3719999999999999</v>
      </c>
      <c r="H88" s="194">
        <v>3.8959999999999999</v>
      </c>
      <c r="I88" s="214">
        <v>0.52400000000000002</v>
      </c>
      <c r="J88" s="214">
        <v>0.52400000000000002</v>
      </c>
      <c r="K88" s="220"/>
      <c r="L88" s="215">
        <v>9.9604049549061019E-2</v>
      </c>
      <c r="M88" s="216">
        <v>0.62360404954906101</v>
      </c>
      <c r="N88" s="147"/>
      <c r="O88" s="113"/>
      <c r="P88" s="18"/>
      <c r="Q88" s="147"/>
      <c r="R88" s="104"/>
    </row>
    <row r="89" spans="1:18" x14ac:dyDescent="0.25">
      <c r="A89" s="208">
        <v>71</v>
      </c>
      <c r="B89" s="209">
        <v>81501776</v>
      </c>
      <c r="C89" s="210">
        <v>43679</v>
      </c>
      <c r="D89" s="210">
        <v>45870</v>
      </c>
      <c r="E89" s="219">
        <v>42.2</v>
      </c>
      <c r="F89" s="212">
        <v>12.591817892830987</v>
      </c>
      <c r="G89" s="213">
        <v>8.0879999999999992</v>
      </c>
      <c r="H89" s="194">
        <v>8.7330000000000005</v>
      </c>
      <c r="I89" s="214">
        <v>0.64500000000000135</v>
      </c>
      <c r="J89" s="214">
        <v>0.64500000000000135</v>
      </c>
      <c r="K89" s="215"/>
      <c r="L89" s="215">
        <v>9.0199375342711913E-2</v>
      </c>
      <c r="M89" s="216">
        <v>0.73519937534271329</v>
      </c>
      <c r="N89" s="147"/>
      <c r="O89" s="113"/>
      <c r="P89" s="18"/>
      <c r="Q89" s="147"/>
      <c r="R89" s="104"/>
    </row>
    <row r="90" spans="1:18" x14ac:dyDescent="0.25">
      <c r="A90" s="198">
        <v>72</v>
      </c>
      <c r="B90" s="199">
        <v>15705545</v>
      </c>
      <c r="C90" s="200"/>
      <c r="D90" s="200"/>
      <c r="E90" s="217">
        <v>41.9</v>
      </c>
      <c r="F90" s="202">
        <v>12.502302599753987</v>
      </c>
      <c r="G90" s="204">
        <v>25267</v>
      </c>
      <c r="H90" s="204">
        <v>26309</v>
      </c>
      <c r="I90" s="203"/>
      <c r="J90" s="205"/>
      <c r="K90" s="206">
        <v>0.47965016446984732</v>
      </c>
      <c r="L90" s="206">
        <v>8.9558147555915374E-2</v>
      </c>
      <c r="M90" s="207">
        <v>0.56920831202576272</v>
      </c>
      <c r="N90" s="147"/>
      <c r="O90" s="113"/>
      <c r="P90" s="18"/>
      <c r="Q90" s="147"/>
      <c r="R90" s="104"/>
    </row>
    <row r="91" spans="1:18" x14ac:dyDescent="0.25">
      <c r="A91" s="208">
        <v>73</v>
      </c>
      <c r="B91" s="209">
        <v>19000758</v>
      </c>
      <c r="C91" s="210">
        <v>43852</v>
      </c>
      <c r="D91" s="210">
        <v>46043</v>
      </c>
      <c r="E91" s="219">
        <v>45.8</v>
      </c>
      <c r="F91" s="212">
        <v>13.666001409754953</v>
      </c>
      <c r="G91" s="213">
        <v>1.5580000000000001</v>
      </c>
      <c r="H91" s="194">
        <v>2.36</v>
      </c>
      <c r="I91" s="214">
        <v>0.80199999999999982</v>
      </c>
      <c r="J91" s="214">
        <v>0.80199999999999982</v>
      </c>
      <c r="K91" s="215"/>
      <c r="L91" s="215">
        <v>9.7894108784270267E-2</v>
      </c>
      <c r="M91" s="216">
        <v>0.89989410878427012</v>
      </c>
      <c r="N91" s="147"/>
      <c r="O91" s="113"/>
      <c r="P91" s="18"/>
      <c r="Q91" s="147"/>
      <c r="R91" s="104"/>
    </row>
    <row r="92" spans="1:18" x14ac:dyDescent="0.25">
      <c r="A92" s="208">
        <v>74</v>
      </c>
      <c r="B92" s="209">
        <v>15708197</v>
      </c>
      <c r="C92" s="210">
        <v>43698</v>
      </c>
      <c r="D92" s="210">
        <v>45158</v>
      </c>
      <c r="E92" s="219">
        <v>60.7</v>
      </c>
      <c r="F92" s="212">
        <v>18.111927632579167</v>
      </c>
      <c r="G92" s="213">
        <v>19364</v>
      </c>
      <c r="H92" s="194">
        <v>19381</v>
      </c>
      <c r="I92" s="175">
        <v>17</v>
      </c>
      <c r="J92" s="214">
        <v>1.4619999999999999E-2</v>
      </c>
      <c r="K92" s="215"/>
      <c r="L92" s="215">
        <v>0.12974175552849795</v>
      </c>
      <c r="M92" s="216">
        <v>0.14436175552849795</v>
      </c>
      <c r="N92" s="147"/>
      <c r="O92" s="113"/>
      <c r="P92" s="18"/>
      <c r="Q92" s="147"/>
      <c r="R92" s="104"/>
    </row>
    <row r="93" spans="1:18" x14ac:dyDescent="0.25">
      <c r="A93" s="198">
        <v>75</v>
      </c>
      <c r="B93" s="199">
        <v>15708099</v>
      </c>
      <c r="C93" s="200"/>
      <c r="D93" s="200"/>
      <c r="E93" s="217">
        <v>72.099999999999994</v>
      </c>
      <c r="F93" s="202">
        <v>21.513508769505069</v>
      </c>
      <c r="G93" s="204">
        <v>35305</v>
      </c>
      <c r="H93" s="204">
        <v>36476</v>
      </c>
      <c r="I93" s="203"/>
      <c r="J93" s="205"/>
      <c r="K93" s="206">
        <v>0.82536460282281598</v>
      </c>
      <c r="L93" s="206">
        <v>0.15410841142676607</v>
      </c>
      <c r="M93" s="207">
        <v>0.979473014249582</v>
      </c>
      <c r="N93" s="147"/>
      <c r="O93" s="113"/>
      <c r="P93" s="18"/>
      <c r="Q93" s="147"/>
      <c r="R93" s="104"/>
    </row>
    <row r="94" spans="1:18" x14ac:dyDescent="0.25">
      <c r="A94" s="198">
        <v>76</v>
      </c>
      <c r="B94" s="199">
        <v>15708563</v>
      </c>
      <c r="C94" s="200"/>
      <c r="D94" s="200"/>
      <c r="E94" s="217">
        <v>45.9</v>
      </c>
      <c r="F94" s="202">
        <v>13.69583984078062</v>
      </c>
      <c r="G94" s="204">
        <v>37122</v>
      </c>
      <c r="H94" s="204">
        <v>38019</v>
      </c>
      <c r="I94" s="203"/>
      <c r="J94" s="205"/>
      <c r="K94" s="206">
        <v>0.52544015630467766</v>
      </c>
      <c r="L94" s="206">
        <v>9.8107851379869118E-2</v>
      </c>
      <c r="M94" s="207">
        <v>0.62354800768454677</v>
      </c>
      <c r="N94" s="147"/>
      <c r="O94" s="113"/>
      <c r="P94" s="18"/>
      <c r="Q94" s="147"/>
      <c r="R94" s="104"/>
    </row>
    <row r="95" spans="1:18" x14ac:dyDescent="0.25">
      <c r="A95" s="208">
        <v>77</v>
      </c>
      <c r="B95" s="271" t="s">
        <v>51</v>
      </c>
      <c r="C95" s="210">
        <v>44161</v>
      </c>
      <c r="D95" s="210">
        <v>46352</v>
      </c>
      <c r="E95" s="219">
        <v>71</v>
      </c>
      <c r="F95" s="212">
        <v>21.185286028222745</v>
      </c>
      <c r="G95" s="213">
        <v>5.2149999999999999</v>
      </c>
      <c r="H95" s="194">
        <v>6.42</v>
      </c>
      <c r="I95" s="214">
        <v>1.2050000000000001</v>
      </c>
      <c r="J95" s="214">
        <v>1.2050000000000001</v>
      </c>
      <c r="K95" s="215"/>
      <c r="L95" s="215">
        <v>0.1517572428751788</v>
      </c>
      <c r="M95" s="216">
        <v>1.3567572428751788</v>
      </c>
      <c r="N95" s="147"/>
      <c r="O95" s="113"/>
      <c r="P95" s="18"/>
      <c r="Q95" s="147"/>
      <c r="R95" s="104"/>
    </row>
    <row r="96" spans="1:18" x14ac:dyDescent="0.25">
      <c r="A96" s="223">
        <v>78</v>
      </c>
      <c r="B96" s="224">
        <v>15708441</v>
      </c>
      <c r="C96" s="225">
        <v>43712</v>
      </c>
      <c r="D96" s="225">
        <v>45172</v>
      </c>
      <c r="E96" s="226">
        <v>47.6</v>
      </c>
      <c r="F96" s="227">
        <v>14.203093168216942</v>
      </c>
      <c r="G96" s="228">
        <v>15523</v>
      </c>
      <c r="H96" s="228">
        <v>15523</v>
      </c>
      <c r="I96" s="229"/>
      <c r="J96" s="236"/>
      <c r="K96" s="230">
        <v>0.54490090283448056</v>
      </c>
      <c r="L96" s="230">
        <v>0.10174147550504946</v>
      </c>
      <c r="M96" s="231">
        <v>0.64664237833952998</v>
      </c>
      <c r="N96" s="147"/>
      <c r="O96" s="113"/>
      <c r="P96" s="18"/>
      <c r="Q96" s="147"/>
      <c r="R96" s="104"/>
    </row>
    <row r="97" spans="1:18" x14ac:dyDescent="0.25">
      <c r="A97" s="208">
        <v>79</v>
      </c>
      <c r="B97" s="209">
        <v>415315</v>
      </c>
      <c r="C97" s="210">
        <v>43719</v>
      </c>
      <c r="D97" s="210">
        <v>45910</v>
      </c>
      <c r="E97" s="219">
        <v>42.3</v>
      </c>
      <c r="F97" s="212">
        <v>12.62165632385665</v>
      </c>
      <c r="G97" s="213">
        <v>2.339</v>
      </c>
      <c r="H97" s="194">
        <v>2.4889999999999999</v>
      </c>
      <c r="I97" s="214">
        <v>0.14999999999999991</v>
      </c>
      <c r="J97" s="214">
        <v>0.14999999999999991</v>
      </c>
      <c r="K97" s="215"/>
      <c r="L97" s="215">
        <v>9.041311793831075E-2</v>
      </c>
      <c r="M97" s="216">
        <v>0.24041311793831066</v>
      </c>
      <c r="N97" s="147"/>
      <c r="O97" s="113"/>
      <c r="P97" s="18"/>
      <c r="Q97" s="147"/>
      <c r="R97" s="104"/>
    </row>
    <row r="98" spans="1:18" x14ac:dyDescent="0.25">
      <c r="A98" s="208">
        <v>80</v>
      </c>
      <c r="B98" s="209">
        <v>15708455</v>
      </c>
      <c r="C98" s="210">
        <v>43726</v>
      </c>
      <c r="D98" s="210">
        <v>45186</v>
      </c>
      <c r="E98" s="219">
        <v>41.9</v>
      </c>
      <c r="F98" s="212">
        <v>12.502302599753987</v>
      </c>
      <c r="G98" s="213">
        <v>12675</v>
      </c>
      <c r="H98" s="194">
        <v>12876</v>
      </c>
      <c r="I98" s="175">
        <v>201</v>
      </c>
      <c r="J98" s="214">
        <v>0.17285999999999999</v>
      </c>
      <c r="K98" s="215"/>
      <c r="L98" s="215">
        <v>8.9558147555915374E-2</v>
      </c>
      <c r="M98" s="216">
        <v>0.26241814755591536</v>
      </c>
      <c r="N98" s="147"/>
      <c r="O98" s="113"/>
      <c r="P98" s="18"/>
      <c r="Q98" s="147"/>
      <c r="R98" s="104"/>
    </row>
    <row r="99" spans="1:18" x14ac:dyDescent="0.25">
      <c r="A99" s="208">
        <v>81</v>
      </c>
      <c r="B99" s="209">
        <v>91504480</v>
      </c>
      <c r="C99" s="210">
        <v>43689</v>
      </c>
      <c r="D99" s="210">
        <v>45149</v>
      </c>
      <c r="E99" s="219">
        <v>45.7</v>
      </c>
      <c r="F99" s="212">
        <v>13.63616297872929</v>
      </c>
      <c r="G99" s="213">
        <v>9.1419999999999995</v>
      </c>
      <c r="H99" s="194">
        <v>9.9580000000000002</v>
      </c>
      <c r="I99" s="214">
        <v>0.81600000000000072</v>
      </c>
      <c r="J99" s="214">
        <v>0.81600000000000072</v>
      </c>
      <c r="K99" s="215"/>
      <c r="L99" s="215">
        <v>9.768036618867143E-2</v>
      </c>
      <c r="M99" s="216">
        <v>0.9136803661886721</v>
      </c>
      <c r="N99" s="147"/>
      <c r="O99" s="113"/>
      <c r="P99" s="18"/>
      <c r="Q99" s="147"/>
      <c r="R99" s="104"/>
    </row>
    <row r="100" spans="1:18" x14ac:dyDescent="0.25">
      <c r="A100" s="208">
        <v>82</v>
      </c>
      <c r="B100" s="209">
        <v>15708727</v>
      </c>
      <c r="C100" s="210">
        <v>43689</v>
      </c>
      <c r="D100" s="210">
        <v>45149</v>
      </c>
      <c r="E100" s="219">
        <v>60.7</v>
      </c>
      <c r="F100" s="212">
        <v>18.111927632579167</v>
      </c>
      <c r="G100" s="213">
        <v>40584</v>
      </c>
      <c r="H100" s="194">
        <v>41597</v>
      </c>
      <c r="I100" s="175">
        <v>1013</v>
      </c>
      <c r="J100" s="214">
        <v>0.87117999999999995</v>
      </c>
      <c r="K100" s="215"/>
      <c r="L100" s="215">
        <v>0.12974175552849795</v>
      </c>
      <c r="M100" s="216">
        <v>1.0009217555284979</v>
      </c>
      <c r="N100" s="147"/>
      <c r="O100" s="113"/>
      <c r="P100" s="18"/>
      <c r="Q100" s="147"/>
      <c r="R100" s="104"/>
    </row>
    <row r="101" spans="1:18" x14ac:dyDescent="0.25">
      <c r="A101" s="208">
        <v>83</v>
      </c>
      <c r="B101" s="209">
        <v>15705611</v>
      </c>
      <c r="C101" s="210">
        <v>43689</v>
      </c>
      <c r="D101" s="210">
        <v>45149</v>
      </c>
      <c r="E101" s="219">
        <v>71.900000000000006</v>
      </c>
      <c r="F101" s="212">
        <v>21.453831907453743</v>
      </c>
      <c r="G101" s="213">
        <v>18170</v>
      </c>
      <c r="H101" s="194">
        <v>18654</v>
      </c>
      <c r="I101" s="175">
        <v>484</v>
      </c>
      <c r="J101" s="214">
        <v>0.41624</v>
      </c>
      <c r="K101" s="215"/>
      <c r="L101" s="215">
        <v>0.15368092623556842</v>
      </c>
      <c r="M101" s="216">
        <v>0.56992092623556845</v>
      </c>
      <c r="N101" s="147"/>
      <c r="O101" s="113"/>
      <c r="P101" s="18"/>
      <c r="Q101" s="147"/>
      <c r="R101" s="104"/>
    </row>
    <row r="102" spans="1:18" x14ac:dyDescent="0.25">
      <c r="A102" s="198">
        <v>84</v>
      </c>
      <c r="B102" s="199">
        <v>15708134</v>
      </c>
      <c r="C102" s="200"/>
      <c r="D102" s="200"/>
      <c r="E102" s="217">
        <v>45.6</v>
      </c>
      <c r="F102" s="202">
        <v>13.606324547703624</v>
      </c>
      <c r="G102" s="204">
        <v>30351</v>
      </c>
      <c r="H102" s="204">
        <v>31369</v>
      </c>
      <c r="I102" s="203"/>
      <c r="J102" s="205"/>
      <c r="K102" s="206">
        <v>0.52200590691706539</v>
      </c>
      <c r="L102" s="206">
        <v>9.7466623593072593E-2</v>
      </c>
      <c r="M102" s="207">
        <v>0.61947253051013795</v>
      </c>
      <c r="N102" s="147"/>
      <c r="O102" s="113"/>
      <c r="P102" s="18"/>
      <c r="Q102" s="147"/>
      <c r="R102" s="104"/>
    </row>
    <row r="103" spans="1:18" x14ac:dyDescent="0.25">
      <c r="A103" s="208">
        <v>85</v>
      </c>
      <c r="B103" s="209">
        <v>15705763</v>
      </c>
      <c r="C103" s="210">
        <v>43691</v>
      </c>
      <c r="D103" s="210">
        <v>45151</v>
      </c>
      <c r="E103" s="219">
        <v>70.7</v>
      </c>
      <c r="F103" s="212">
        <v>21.095770735145749</v>
      </c>
      <c r="G103" s="213">
        <v>36322</v>
      </c>
      <c r="H103" s="194">
        <v>37186</v>
      </c>
      <c r="I103" s="175">
        <v>864</v>
      </c>
      <c r="J103" s="214">
        <v>0.74304000000000003</v>
      </c>
      <c r="K103" s="215"/>
      <c r="L103" s="215">
        <v>0.15111601508838229</v>
      </c>
      <c r="M103" s="216">
        <v>0.89415601508838227</v>
      </c>
      <c r="N103" s="147"/>
      <c r="O103" s="113"/>
      <c r="P103" s="18"/>
      <c r="Q103" s="147"/>
      <c r="R103" s="104"/>
    </row>
    <row r="104" spans="1:18" x14ac:dyDescent="0.25">
      <c r="A104" s="208">
        <v>86</v>
      </c>
      <c r="B104" s="209">
        <v>15708293</v>
      </c>
      <c r="C104" s="210">
        <v>43746</v>
      </c>
      <c r="D104" s="210">
        <v>45206</v>
      </c>
      <c r="E104" s="219">
        <v>47.5</v>
      </c>
      <c r="F104" s="212">
        <v>14.173254737191273</v>
      </c>
      <c r="G104" s="213">
        <v>29567</v>
      </c>
      <c r="H104" s="194">
        <v>30469</v>
      </c>
      <c r="I104" s="175">
        <v>902</v>
      </c>
      <c r="J104" s="214">
        <v>0.77571999999999997</v>
      </c>
      <c r="K104" s="215"/>
      <c r="L104" s="215">
        <v>0.10152773290945061</v>
      </c>
      <c r="M104" s="216">
        <v>0.87724773290945057</v>
      </c>
      <c r="N104" s="147"/>
      <c r="O104" s="113"/>
      <c r="P104" s="18"/>
      <c r="Q104" s="147"/>
      <c r="R104" s="104"/>
    </row>
    <row r="105" spans="1:18" x14ac:dyDescent="0.25">
      <c r="A105" s="198">
        <v>87</v>
      </c>
      <c r="B105" s="199">
        <v>15708499</v>
      </c>
      <c r="C105" s="200"/>
      <c r="D105" s="200"/>
      <c r="E105" s="217">
        <v>42</v>
      </c>
      <c r="F105" s="202">
        <v>12.532141030779654</v>
      </c>
      <c r="G105" s="204">
        <v>21289</v>
      </c>
      <c r="H105" s="204">
        <v>22205</v>
      </c>
      <c r="I105" s="203"/>
      <c r="J105" s="205"/>
      <c r="K105" s="206">
        <v>0.48079491426571808</v>
      </c>
      <c r="L105" s="206">
        <v>8.9771890151514225E-2</v>
      </c>
      <c r="M105" s="207">
        <v>0.57056680441723229</v>
      </c>
      <c r="N105" s="147"/>
      <c r="O105" s="113"/>
      <c r="P105" s="18"/>
      <c r="Q105" s="147"/>
      <c r="R105" s="104"/>
    </row>
    <row r="106" spans="1:18" x14ac:dyDescent="0.25">
      <c r="A106" s="198">
        <v>88</v>
      </c>
      <c r="B106" s="239">
        <v>15708190</v>
      </c>
      <c r="C106" s="200"/>
      <c r="D106" s="200"/>
      <c r="E106" s="217">
        <v>41.1</v>
      </c>
      <c r="F106" s="202">
        <v>12.26359515154866</v>
      </c>
      <c r="G106" s="204">
        <v>12453</v>
      </c>
      <c r="H106" s="204">
        <v>12547</v>
      </c>
      <c r="I106" s="203"/>
      <c r="J106" s="205"/>
      <c r="K106" s="206">
        <v>0.4704921661028813</v>
      </c>
      <c r="L106" s="206">
        <v>8.7848206791124636E-2</v>
      </c>
      <c r="M106" s="207">
        <v>0.55834037289400595</v>
      </c>
      <c r="N106" s="147"/>
      <c r="O106" s="113"/>
      <c r="P106" s="18"/>
      <c r="Q106" s="147"/>
      <c r="R106" s="104"/>
    </row>
    <row r="107" spans="1:18" ht="18.75" x14ac:dyDescent="0.3">
      <c r="A107" s="208">
        <v>89</v>
      </c>
      <c r="B107" s="221">
        <v>15708095</v>
      </c>
      <c r="C107" s="210">
        <v>43714</v>
      </c>
      <c r="D107" s="210">
        <v>45174</v>
      </c>
      <c r="E107" s="219">
        <v>45.5</v>
      </c>
      <c r="F107" s="212">
        <v>13.576486116677957</v>
      </c>
      <c r="G107" s="213">
        <v>36042</v>
      </c>
      <c r="H107" s="194">
        <v>36972</v>
      </c>
      <c r="I107" s="175">
        <v>930</v>
      </c>
      <c r="J107" s="214">
        <v>0.79979999999999996</v>
      </c>
      <c r="K107" s="215"/>
      <c r="L107" s="215">
        <v>9.7252880997473742E-2</v>
      </c>
      <c r="M107" s="216">
        <v>0.89705288099747371</v>
      </c>
      <c r="N107" s="147"/>
      <c r="O107" s="113"/>
      <c r="P107" s="18"/>
      <c r="Q107" s="160"/>
      <c r="R107" s="104"/>
    </row>
    <row r="108" spans="1:18" x14ac:dyDescent="0.25">
      <c r="A108" s="208">
        <v>90</v>
      </c>
      <c r="B108" s="221">
        <v>15708008</v>
      </c>
      <c r="C108" s="210">
        <v>43699</v>
      </c>
      <c r="D108" s="210">
        <v>45159</v>
      </c>
      <c r="E108" s="219">
        <v>61</v>
      </c>
      <c r="F108" s="212">
        <v>18.20144292565616</v>
      </c>
      <c r="G108" s="213">
        <v>43153</v>
      </c>
      <c r="H108" s="194">
        <v>44458</v>
      </c>
      <c r="I108" s="175">
        <v>1305</v>
      </c>
      <c r="J108" s="214">
        <v>1.1223000000000001</v>
      </c>
      <c r="K108" s="215"/>
      <c r="L108" s="215">
        <v>0.13038298331529447</v>
      </c>
      <c r="M108" s="216">
        <v>1.2526829833152946</v>
      </c>
      <c r="N108" s="147"/>
      <c r="O108" s="113"/>
      <c r="P108" s="18"/>
      <c r="Q108" s="161"/>
      <c r="R108" s="104"/>
    </row>
    <row r="109" spans="1:18" x14ac:dyDescent="0.25">
      <c r="A109" s="208">
        <v>91</v>
      </c>
      <c r="B109" s="221">
        <v>15708063</v>
      </c>
      <c r="C109" s="210">
        <v>43685</v>
      </c>
      <c r="D109" s="210">
        <v>45145</v>
      </c>
      <c r="E109" s="219">
        <v>71.8</v>
      </c>
      <c r="F109" s="212">
        <v>21.42399347642807</v>
      </c>
      <c r="G109" s="213">
        <v>30970</v>
      </c>
      <c r="H109" s="194">
        <v>31887</v>
      </c>
      <c r="I109" s="175">
        <v>917</v>
      </c>
      <c r="J109" s="214">
        <v>0.78861999999999999</v>
      </c>
      <c r="K109" s="215"/>
      <c r="L109" s="215">
        <v>0.15346718363996956</v>
      </c>
      <c r="M109" s="216">
        <v>0.94208718363996957</v>
      </c>
      <c r="N109" s="147"/>
      <c r="O109" s="113"/>
      <c r="P109" s="18"/>
      <c r="Q109" s="147"/>
      <c r="R109" s="104"/>
    </row>
    <row r="110" spans="1:18" x14ac:dyDescent="0.25">
      <c r="A110" s="198">
        <v>92</v>
      </c>
      <c r="B110" s="240">
        <v>15708016</v>
      </c>
      <c r="C110" s="200"/>
      <c r="D110" s="200"/>
      <c r="E110" s="217">
        <v>45.4</v>
      </c>
      <c r="F110" s="202">
        <v>13.546647685652291</v>
      </c>
      <c r="G110" s="204">
        <v>25372</v>
      </c>
      <c r="H110" s="204">
        <v>25372</v>
      </c>
      <c r="I110" s="203"/>
      <c r="J110" s="205"/>
      <c r="K110" s="206">
        <v>0.51971640732532387</v>
      </c>
      <c r="L110" s="206">
        <v>9.7039138401874891E-2</v>
      </c>
      <c r="M110" s="207">
        <v>0.61675554572719871</v>
      </c>
      <c r="N110" s="147"/>
      <c r="O110" s="113"/>
      <c r="P110" s="18"/>
      <c r="Q110" s="147"/>
      <c r="R110" s="104"/>
    </row>
    <row r="111" spans="1:18" x14ac:dyDescent="0.25">
      <c r="A111" s="208">
        <v>93</v>
      </c>
      <c r="B111" s="221">
        <v>18008991</v>
      </c>
      <c r="C111" s="210">
        <v>43530</v>
      </c>
      <c r="D111" s="210">
        <v>45721</v>
      </c>
      <c r="E111" s="219">
        <v>70.599999999999994</v>
      </c>
      <c r="F111" s="212">
        <v>21.065932304120082</v>
      </c>
      <c r="G111" s="213">
        <v>1.556</v>
      </c>
      <c r="H111" s="194">
        <v>1.8029999999999999</v>
      </c>
      <c r="I111" s="214">
        <v>0.24699999999999989</v>
      </c>
      <c r="J111" s="214">
        <v>0.24699999999999989</v>
      </c>
      <c r="K111" s="215"/>
      <c r="L111" s="215">
        <v>0.15090227249278343</v>
      </c>
      <c r="M111" s="216">
        <v>0.39790227249278332</v>
      </c>
      <c r="N111" s="147"/>
      <c r="O111" s="113"/>
      <c r="P111" s="18"/>
      <c r="Q111" s="147"/>
      <c r="R111" s="104"/>
    </row>
    <row r="112" spans="1:18" x14ac:dyDescent="0.25">
      <c r="A112" s="198">
        <v>94</v>
      </c>
      <c r="B112" s="240">
        <v>15705706</v>
      </c>
      <c r="C112" s="200"/>
      <c r="D112" s="200"/>
      <c r="E112" s="217">
        <v>47.4</v>
      </c>
      <c r="F112" s="202">
        <v>14.143416306165609</v>
      </c>
      <c r="G112" s="204">
        <v>25487</v>
      </c>
      <c r="H112" s="204">
        <v>26.431000000000001</v>
      </c>
      <c r="I112" s="203"/>
      <c r="J112" s="205"/>
      <c r="K112" s="206">
        <v>0.54261140324273904</v>
      </c>
      <c r="L112" s="206">
        <v>0.10131399031385177</v>
      </c>
      <c r="M112" s="207">
        <v>0.64392539355659084</v>
      </c>
      <c r="N112" s="147"/>
      <c r="O112" s="113"/>
      <c r="P112" s="18"/>
      <c r="Q112" s="147"/>
      <c r="R112" s="104"/>
    </row>
    <row r="113" spans="1:18" x14ac:dyDescent="0.25">
      <c r="A113" s="208">
        <v>95</v>
      </c>
      <c r="B113" s="221">
        <v>15708352</v>
      </c>
      <c r="C113" s="210">
        <v>43727</v>
      </c>
      <c r="D113" s="210">
        <v>45187</v>
      </c>
      <c r="E113" s="219">
        <v>42</v>
      </c>
      <c r="F113" s="212">
        <v>12.532141030779654</v>
      </c>
      <c r="G113" s="213">
        <v>2788</v>
      </c>
      <c r="H113" s="194">
        <v>2822</v>
      </c>
      <c r="I113" s="175">
        <v>34</v>
      </c>
      <c r="J113" s="214">
        <v>2.9239999999999999E-2</v>
      </c>
      <c r="K113" s="215"/>
      <c r="L113" s="215">
        <v>8.9771890151514225E-2</v>
      </c>
      <c r="M113" s="216">
        <v>0.11901189015151423</v>
      </c>
      <c r="N113" s="147"/>
      <c r="O113" s="113"/>
      <c r="P113" s="18"/>
      <c r="Q113" s="147"/>
      <c r="R113" s="104"/>
    </row>
    <row r="114" spans="1:18" x14ac:dyDescent="0.25">
      <c r="A114" s="208">
        <v>96</v>
      </c>
      <c r="B114" s="221">
        <v>15708616</v>
      </c>
      <c r="C114" s="210">
        <v>43697</v>
      </c>
      <c r="D114" s="210">
        <v>45157</v>
      </c>
      <c r="E114" s="219">
        <v>41.6</v>
      </c>
      <c r="F114" s="212">
        <v>12.412787306676989</v>
      </c>
      <c r="G114" s="213">
        <v>35871</v>
      </c>
      <c r="H114" s="194">
        <v>36907</v>
      </c>
      <c r="I114" s="175">
        <v>1036</v>
      </c>
      <c r="J114" s="214">
        <v>0.89095999999999997</v>
      </c>
      <c r="K114" s="215"/>
      <c r="L114" s="215">
        <v>8.8916919769118849E-2</v>
      </c>
      <c r="M114" s="216">
        <v>0.97987691976911884</v>
      </c>
      <c r="N114" s="147"/>
      <c r="O114" s="113"/>
      <c r="P114" s="18"/>
      <c r="Q114" s="147"/>
      <c r="R114" s="104"/>
    </row>
    <row r="115" spans="1:18" x14ac:dyDescent="0.25">
      <c r="A115" s="208">
        <v>97</v>
      </c>
      <c r="B115" s="241">
        <v>15705517</v>
      </c>
      <c r="C115" s="210">
        <v>43691</v>
      </c>
      <c r="D115" s="210">
        <v>45151</v>
      </c>
      <c r="E115" s="219">
        <v>45.3</v>
      </c>
      <c r="F115" s="212">
        <v>13.516809254626626</v>
      </c>
      <c r="G115" s="213">
        <v>16831</v>
      </c>
      <c r="H115" s="194">
        <v>17205</v>
      </c>
      <c r="I115" s="175">
        <v>374</v>
      </c>
      <c r="J115" s="214">
        <v>0.32163999999999998</v>
      </c>
      <c r="K115" s="215"/>
      <c r="L115" s="215">
        <v>9.6825395806276054E-2</v>
      </c>
      <c r="M115" s="216">
        <v>0.41846539580627606</v>
      </c>
      <c r="N115" s="147"/>
      <c r="O115" s="113"/>
      <c r="P115" s="18"/>
      <c r="Q115" s="147"/>
      <c r="R115" s="104"/>
    </row>
    <row r="116" spans="1:18" x14ac:dyDescent="0.25">
      <c r="A116" s="208">
        <v>98</v>
      </c>
      <c r="B116" s="241">
        <v>15708462</v>
      </c>
      <c r="C116" s="210">
        <v>43707</v>
      </c>
      <c r="D116" s="210">
        <v>45168</v>
      </c>
      <c r="E116" s="219">
        <v>60.1</v>
      </c>
      <c r="F116" s="212">
        <v>17.932897046425172</v>
      </c>
      <c r="G116" s="213">
        <v>16312</v>
      </c>
      <c r="H116" s="194">
        <v>17058</v>
      </c>
      <c r="I116" s="175">
        <v>746</v>
      </c>
      <c r="J116" s="214">
        <v>0.64156000000000002</v>
      </c>
      <c r="K116" s="215"/>
      <c r="L116" s="215">
        <v>0.12845929995490488</v>
      </c>
      <c r="M116" s="216">
        <v>0.77001929995490492</v>
      </c>
      <c r="N116" s="147"/>
      <c r="O116" s="113"/>
      <c r="P116" s="18"/>
      <c r="Q116" s="147"/>
      <c r="R116" s="104"/>
    </row>
    <row r="117" spans="1:18" x14ac:dyDescent="0.25">
      <c r="A117" s="208">
        <v>99</v>
      </c>
      <c r="B117" s="241">
        <v>15705826</v>
      </c>
      <c r="C117" s="210">
        <v>43685</v>
      </c>
      <c r="D117" s="210">
        <v>45145</v>
      </c>
      <c r="E117" s="219">
        <v>71.2</v>
      </c>
      <c r="F117" s="212">
        <v>21.244962890274081</v>
      </c>
      <c r="G117" s="213">
        <v>14041</v>
      </c>
      <c r="H117" s="194">
        <v>14184</v>
      </c>
      <c r="I117" s="175">
        <v>143</v>
      </c>
      <c r="J117" s="214">
        <v>0.12297999999999999</v>
      </c>
      <c r="K117" s="215"/>
      <c r="L117" s="215">
        <v>0.15218472806637651</v>
      </c>
      <c r="M117" s="216">
        <v>0.27516472806637648</v>
      </c>
      <c r="N117" s="147"/>
      <c r="O117" s="113"/>
      <c r="P117" s="18"/>
      <c r="Q117" s="147"/>
      <c r="R117" s="104"/>
    </row>
    <row r="118" spans="1:18" x14ac:dyDescent="0.25">
      <c r="A118" s="223">
        <v>100</v>
      </c>
      <c r="B118" s="242">
        <v>15708503</v>
      </c>
      <c r="C118" s="225">
        <v>43707</v>
      </c>
      <c r="D118" s="225">
        <v>45167</v>
      </c>
      <c r="E118" s="226">
        <v>45.7</v>
      </c>
      <c r="F118" s="227">
        <v>13.63616297872929</v>
      </c>
      <c r="G118" s="228">
        <v>4098</v>
      </c>
      <c r="H118" s="228">
        <v>4098</v>
      </c>
      <c r="I118" s="229"/>
      <c r="J118" s="236"/>
      <c r="K118" s="230">
        <v>0.52315065671293615</v>
      </c>
      <c r="L118" s="230">
        <v>9.768036618867143E-2</v>
      </c>
      <c r="M118" s="231">
        <v>0.62083102290160763</v>
      </c>
      <c r="N118" s="147"/>
      <c r="O118" s="113"/>
      <c r="P118" s="18"/>
      <c r="Q118" s="147"/>
      <c r="R118" s="104"/>
    </row>
    <row r="119" spans="1:18" x14ac:dyDescent="0.25">
      <c r="A119" s="208">
        <v>101</v>
      </c>
      <c r="B119" s="241">
        <v>15708066</v>
      </c>
      <c r="C119" s="210">
        <v>43685</v>
      </c>
      <c r="D119" s="210">
        <v>45145</v>
      </c>
      <c r="E119" s="219">
        <v>70.5</v>
      </c>
      <c r="F119" s="212">
        <v>21.036093873094419</v>
      </c>
      <c r="G119" s="213">
        <v>37124</v>
      </c>
      <c r="H119" s="194">
        <v>38235</v>
      </c>
      <c r="I119" s="175">
        <v>1111</v>
      </c>
      <c r="J119" s="214">
        <v>0.95545999999999998</v>
      </c>
      <c r="K119" s="215"/>
      <c r="L119" s="215">
        <v>0.15068852989718459</v>
      </c>
      <c r="M119" s="216">
        <v>1.1061485298971845</v>
      </c>
      <c r="N119" s="147"/>
      <c r="O119" s="113"/>
      <c r="P119" s="18"/>
      <c r="Q119" s="147"/>
      <c r="R119" s="104"/>
    </row>
    <row r="120" spans="1:18" x14ac:dyDescent="0.25">
      <c r="A120" s="198">
        <v>102</v>
      </c>
      <c r="B120" s="240">
        <v>15708622</v>
      </c>
      <c r="C120" s="200"/>
      <c r="D120" s="200"/>
      <c r="E120" s="217">
        <v>47.6</v>
      </c>
      <c r="F120" s="202">
        <v>14.203093168216942</v>
      </c>
      <c r="G120" s="204">
        <v>19560</v>
      </c>
      <c r="H120" s="204">
        <v>20117</v>
      </c>
      <c r="I120" s="203"/>
      <c r="J120" s="205"/>
      <c r="K120" s="206">
        <v>0.54490090283448056</v>
      </c>
      <c r="L120" s="206">
        <v>0.10174147550504946</v>
      </c>
      <c r="M120" s="207">
        <v>0.64664237833952998</v>
      </c>
      <c r="N120" s="147"/>
      <c r="O120" s="113"/>
      <c r="P120" s="18"/>
      <c r="Q120" s="147"/>
      <c r="R120" s="104"/>
    </row>
    <row r="121" spans="1:18" x14ac:dyDescent="0.25">
      <c r="A121" s="208">
        <v>103</v>
      </c>
      <c r="B121" s="221">
        <v>16721764</v>
      </c>
      <c r="C121" s="210">
        <v>43697</v>
      </c>
      <c r="D121" s="210">
        <v>45157</v>
      </c>
      <c r="E121" s="219">
        <v>41.8</v>
      </c>
      <c r="F121" s="212">
        <v>12.472464168728321</v>
      </c>
      <c r="G121" s="213">
        <v>6347</v>
      </c>
      <c r="H121" s="194">
        <v>6657</v>
      </c>
      <c r="I121" s="175">
        <v>310</v>
      </c>
      <c r="J121" s="214">
        <v>0.2666</v>
      </c>
      <c r="K121" s="215"/>
      <c r="L121" s="215">
        <v>8.9344404960316537E-2</v>
      </c>
      <c r="M121" s="216">
        <v>0.35594440496031654</v>
      </c>
      <c r="N121" s="147"/>
      <c r="O121" s="113"/>
      <c r="P121" s="18"/>
      <c r="Q121" s="147"/>
      <c r="R121" s="104"/>
    </row>
    <row r="122" spans="1:18" x14ac:dyDescent="0.25">
      <c r="A122" s="198">
        <v>104</v>
      </c>
      <c r="B122" s="273" t="s">
        <v>56</v>
      </c>
      <c r="C122" s="200"/>
      <c r="D122" s="200"/>
      <c r="E122" s="217">
        <v>41.4</v>
      </c>
      <c r="F122" s="202">
        <v>12.353110444625658</v>
      </c>
      <c r="G122" s="204">
        <v>7.7430000000000003</v>
      </c>
      <c r="H122" s="204">
        <v>8.3960000000000008</v>
      </c>
      <c r="I122" s="205"/>
      <c r="J122" s="205"/>
      <c r="K122" s="206">
        <v>0.47392641549049352</v>
      </c>
      <c r="L122" s="206">
        <v>8.8489434577921161E-2</v>
      </c>
      <c r="M122" s="207">
        <v>0.56241585006841466</v>
      </c>
      <c r="N122" s="147"/>
      <c r="O122" s="113"/>
      <c r="P122" s="18"/>
      <c r="Q122" s="147"/>
      <c r="R122" s="104"/>
    </row>
    <row r="123" spans="1:18" x14ac:dyDescent="0.25">
      <c r="A123" s="208">
        <v>105</v>
      </c>
      <c r="B123" s="221">
        <v>15708121</v>
      </c>
      <c r="C123" s="210">
        <v>43733</v>
      </c>
      <c r="D123" s="210">
        <v>45193</v>
      </c>
      <c r="E123" s="219">
        <v>45.4</v>
      </c>
      <c r="F123" s="212">
        <v>13.546647685652291</v>
      </c>
      <c r="G123" s="213">
        <v>25972</v>
      </c>
      <c r="H123" s="194">
        <v>27032</v>
      </c>
      <c r="I123" s="175">
        <v>1060</v>
      </c>
      <c r="J123" s="214">
        <v>0.91159999999999997</v>
      </c>
      <c r="K123" s="215"/>
      <c r="L123" s="215">
        <v>9.7039138401874891E-2</v>
      </c>
      <c r="M123" s="216">
        <v>1.0086391384018749</v>
      </c>
      <c r="N123" s="147"/>
      <c r="O123" s="113"/>
      <c r="P123" s="18"/>
      <c r="Q123" s="147"/>
      <c r="R123" s="104"/>
    </row>
    <row r="124" spans="1:18" x14ac:dyDescent="0.25">
      <c r="A124" s="208">
        <v>106</v>
      </c>
      <c r="B124" s="221">
        <v>15708043</v>
      </c>
      <c r="C124" s="210">
        <v>43697</v>
      </c>
      <c r="D124" s="210">
        <v>45157</v>
      </c>
      <c r="E124" s="219">
        <v>60.2</v>
      </c>
      <c r="F124" s="212">
        <v>17.962735477450838</v>
      </c>
      <c r="G124" s="213">
        <v>44472</v>
      </c>
      <c r="H124" s="194">
        <v>45682</v>
      </c>
      <c r="I124" s="175">
        <v>1210</v>
      </c>
      <c r="J124" s="214">
        <v>1.0406</v>
      </c>
      <c r="K124" s="215"/>
      <c r="L124" s="215">
        <v>0.12867304255050371</v>
      </c>
      <c r="M124" s="216">
        <v>1.1692730425505036</v>
      </c>
      <c r="N124" s="147"/>
      <c r="O124" s="113"/>
      <c r="P124" s="18"/>
      <c r="Q124" s="147"/>
      <c r="R124" s="104"/>
    </row>
    <row r="125" spans="1:18" x14ac:dyDescent="0.25">
      <c r="A125" s="208">
        <v>107</v>
      </c>
      <c r="B125" s="221">
        <v>15708227</v>
      </c>
      <c r="C125" s="210">
        <v>43684</v>
      </c>
      <c r="D125" s="210">
        <v>45144</v>
      </c>
      <c r="E125" s="219">
        <v>71.3</v>
      </c>
      <c r="F125" s="212">
        <v>21.274801321299744</v>
      </c>
      <c r="G125" s="213">
        <v>26474</v>
      </c>
      <c r="H125" s="194">
        <v>27142</v>
      </c>
      <c r="I125" s="175">
        <v>668</v>
      </c>
      <c r="J125" s="214">
        <v>0.57447999999999999</v>
      </c>
      <c r="K125" s="215"/>
      <c r="L125" s="215">
        <v>0.15239847066197534</v>
      </c>
      <c r="M125" s="216">
        <v>0.72687847066197531</v>
      </c>
      <c r="N125" s="147"/>
      <c r="O125" s="113"/>
      <c r="P125" s="18"/>
      <c r="Q125" s="147"/>
      <c r="R125" s="104"/>
    </row>
    <row r="126" spans="1:18" x14ac:dyDescent="0.25">
      <c r="A126" s="208">
        <v>108</v>
      </c>
      <c r="B126" s="221">
        <v>15708438</v>
      </c>
      <c r="C126" s="210">
        <v>43707</v>
      </c>
      <c r="D126" s="210">
        <v>45167</v>
      </c>
      <c r="E126" s="219">
        <v>46</v>
      </c>
      <c r="F126" s="212">
        <v>13.725678271806288</v>
      </c>
      <c r="G126" s="213">
        <v>29532</v>
      </c>
      <c r="H126" s="194">
        <v>30431</v>
      </c>
      <c r="I126" s="175">
        <v>899</v>
      </c>
      <c r="J126" s="214">
        <v>0.77313999999999994</v>
      </c>
      <c r="K126" s="220"/>
      <c r="L126" s="215">
        <v>9.8321593975467955E-2</v>
      </c>
      <c r="M126" s="214">
        <v>0.87146159397546785</v>
      </c>
      <c r="N126" s="147"/>
      <c r="O126" s="113"/>
      <c r="P126" s="18"/>
      <c r="Q126" s="147"/>
      <c r="R126" s="104"/>
    </row>
    <row r="127" spans="1:18" x14ac:dyDescent="0.25">
      <c r="A127" s="208">
        <v>109</v>
      </c>
      <c r="B127" s="221">
        <v>18004224</v>
      </c>
      <c r="C127" s="210">
        <v>43689</v>
      </c>
      <c r="D127" s="210">
        <v>45880</v>
      </c>
      <c r="E127" s="219">
        <v>70.400000000000006</v>
      </c>
      <c r="F127" s="212">
        <v>21.006255442068756</v>
      </c>
      <c r="G127" s="213">
        <v>5.3330000000000002</v>
      </c>
      <c r="H127" s="194">
        <v>5.8140000000000001</v>
      </c>
      <c r="I127" s="214">
        <v>0.48099999999999987</v>
      </c>
      <c r="J127" s="214">
        <v>0.48099999999999987</v>
      </c>
      <c r="K127" s="220"/>
      <c r="L127" s="215">
        <v>0.15047478730158576</v>
      </c>
      <c r="M127" s="214">
        <v>0.63147478730158557</v>
      </c>
      <c r="N127" s="147"/>
      <c r="O127" s="162"/>
      <c r="P127" s="18"/>
      <c r="Q127" s="147"/>
      <c r="R127" s="104"/>
    </row>
    <row r="128" spans="1:18" x14ac:dyDescent="0.25">
      <c r="A128" s="208">
        <v>110</v>
      </c>
      <c r="B128" s="221">
        <v>15708248</v>
      </c>
      <c r="C128" s="210">
        <v>43719</v>
      </c>
      <c r="D128" s="210">
        <v>45179</v>
      </c>
      <c r="E128" s="219">
        <v>47.7</v>
      </c>
      <c r="F128" s="212">
        <v>14.232931599242608</v>
      </c>
      <c r="G128" s="213">
        <v>14832</v>
      </c>
      <c r="H128" s="194">
        <v>15182</v>
      </c>
      <c r="I128" s="175">
        <v>350</v>
      </c>
      <c r="J128" s="214">
        <v>0.30099999999999999</v>
      </c>
      <c r="K128" s="215"/>
      <c r="L128" s="215">
        <v>0.10195521810064831</v>
      </c>
      <c r="M128" s="216">
        <v>0.40295521810064827</v>
      </c>
      <c r="N128" s="147"/>
      <c r="O128" s="113"/>
      <c r="P128" s="18"/>
      <c r="Q128" s="147"/>
      <c r="R128" s="104"/>
    </row>
    <row r="129" spans="1:18" x14ac:dyDescent="0.25">
      <c r="A129" s="198">
        <v>111</v>
      </c>
      <c r="B129" s="240">
        <v>15708011</v>
      </c>
      <c r="C129" s="200"/>
      <c r="D129" s="200"/>
      <c r="E129" s="217">
        <v>41.6</v>
      </c>
      <c r="F129" s="202">
        <v>12.412787306676989</v>
      </c>
      <c r="G129" s="204">
        <v>20144</v>
      </c>
      <c r="H129" s="204">
        <v>20446</v>
      </c>
      <c r="I129" s="203"/>
      <c r="J129" s="205"/>
      <c r="K129" s="206">
        <v>0.4762159150822351</v>
      </c>
      <c r="L129" s="206">
        <v>8.8916919769118849E-2</v>
      </c>
      <c r="M129" s="207">
        <v>0.5651328348513539</v>
      </c>
      <c r="N129" s="147"/>
      <c r="O129" s="113"/>
      <c r="P129" s="18"/>
      <c r="Q129" s="147"/>
      <c r="R129" s="104"/>
    </row>
    <row r="130" spans="1:18" x14ac:dyDescent="0.25">
      <c r="A130" s="208">
        <v>112</v>
      </c>
      <c r="B130" s="221">
        <v>15708208</v>
      </c>
      <c r="C130" s="210">
        <v>43691</v>
      </c>
      <c r="D130" s="210">
        <v>45151</v>
      </c>
      <c r="E130" s="219">
        <v>41.7</v>
      </c>
      <c r="F130" s="212">
        <v>12.442625737702656</v>
      </c>
      <c r="G130" s="213">
        <v>22713</v>
      </c>
      <c r="H130" s="194">
        <v>23150</v>
      </c>
      <c r="I130" s="175">
        <v>437</v>
      </c>
      <c r="J130" s="214">
        <v>0.37581999999999999</v>
      </c>
      <c r="K130" s="215"/>
      <c r="L130" s="215">
        <v>8.91306623647177E-2</v>
      </c>
      <c r="M130" s="216">
        <v>0.46495066236471772</v>
      </c>
      <c r="N130" s="147"/>
      <c r="O130" s="113"/>
      <c r="P130" s="18"/>
      <c r="Q130" s="147"/>
      <c r="R130" s="104"/>
    </row>
    <row r="131" spans="1:18" x14ac:dyDescent="0.25">
      <c r="A131" s="208">
        <v>113</v>
      </c>
      <c r="B131" s="221">
        <v>473515</v>
      </c>
      <c r="C131" s="210">
        <v>43729</v>
      </c>
      <c r="D131" s="210">
        <v>45920</v>
      </c>
      <c r="E131" s="219">
        <v>45.7</v>
      </c>
      <c r="F131" s="212">
        <v>13.63616297872929</v>
      </c>
      <c r="G131" s="213">
        <v>6.2729999999999997</v>
      </c>
      <c r="H131" s="194">
        <v>6.7850000000000001</v>
      </c>
      <c r="I131" s="214">
        <v>0.51200000000000045</v>
      </c>
      <c r="J131" s="214">
        <v>0.51200000000000045</v>
      </c>
      <c r="K131" s="215"/>
      <c r="L131" s="215">
        <v>9.768036618867143E-2</v>
      </c>
      <c r="M131" s="216">
        <v>0.60968036618867183</v>
      </c>
      <c r="N131" s="147"/>
      <c r="O131" s="113"/>
      <c r="P131" s="18"/>
      <c r="Q131" s="147"/>
      <c r="R131" s="104"/>
    </row>
    <row r="132" spans="1:18" x14ac:dyDescent="0.25">
      <c r="A132" s="208">
        <v>114</v>
      </c>
      <c r="B132" s="221">
        <v>15705591</v>
      </c>
      <c r="C132" s="210">
        <v>43731</v>
      </c>
      <c r="D132" s="210">
        <v>45191</v>
      </c>
      <c r="E132" s="219">
        <v>59.9</v>
      </c>
      <c r="F132" s="212">
        <v>17.873220184373839</v>
      </c>
      <c r="G132" s="213">
        <v>42651</v>
      </c>
      <c r="H132" s="194">
        <v>43655</v>
      </c>
      <c r="I132" s="175">
        <v>1004</v>
      </c>
      <c r="J132" s="214">
        <v>0.86343999999999999</v>
      </c>
      <c r="K132" s="215"/>
      <c r="L132" s="215">
        <v>0.12803181476370717</v>
      </c>
      <c r="M132" s="216">
        <v>0.99147181476370716</v>
      </c>
      <c r="N132" s="147"/>
      <c r="O132" s="113"/>
      <c r="P132" s="18"/>
      <c r="Q132" s="147"/>
      <c r="R132" s="104"/>
    </row>
    <row r="133" spans="1:18" x14ac:dyDescent="0.25">
      <c r="A133" s="208">
        <v>115</v>
      </c>
      <c r="B133" s="221">
        <v>675615</v>
      </c>
      <c r="C133" s="210">
        <v>43565</v>
      </c>
      <c r="D133" s="210">
        <v>45025</v>
      </c>
      <c r="E133" s="219">
        <v>70.5</v>
      </c>
      <c r="F133" s="212">
        <v>21.036093873094419</v>
      </c>
      <c r="G133" s="213">
        <v>7.8559999999999999</v>
      </c>
      <c r="H133" s="194">
        <v>8.6489999999999991</v>
      </c>
      <c r="I133" s="214">
        <v>0.79299999999999926</v>
      </c>
      <c r="J133" s="214">
        <v>0.79299999999999926</v>
      </c>
      <c r="K133" s="215"/>
      <c r="L133" s="215">
        <v>0.15068852989718459</v>
      </c>
      <c r="M133" s="216">
        <v>0.94368852989718388</v>
      </c>
      <c r="N133" s="147"/>
      <c r="O133" s="113"/>
      <c r="P133" s="18"/>
      <c r="Q133" s="147"/>
      <c r="R133" s="104"/>
    </row>
    <row r="134" spans="1:18" x14ac:dyDescent="0.25">
      <c r="A134" s="198">
        <v>116</v>
      </c>
      <c r="B134" s="240">
        <v>15708601</v>
      </c>
      <c r="C134" s="200"/>
      <c r="D134" s="200"/>
      <c r="E134" s="217">
        <v>45.6</v>
      </c>
      <c r="F134" s="202">
        <v>13.606324547703624</v>
      </c>
      <c r="G134" s="204">
        <v>38445</v>
      </c>
      <c r="H134" s="204">
        <v>39440</v>
      </c>
      <c r="I134" s="203"/>
      <c r="J134" s="205"/>
      <c r="K134" s="206">
        <v>0.52200590691706539</v>
      </c>
      <c r="L134" s="206">
        <v>9.7466623593072593E-2</v>
      </c>
      <c r="M134" s="207">
        <v>0.61947253051013795</v>
      </c>
      <c r="N134" s="147"/>
      <c r="O134" s="113"/>
      <c r="P134" s="18"/>
      <c r="Q134" s="147"/>
      <c r="R134" s="104"/>
    </row>
    <row r="135" spans="1:18" x14ac:dyDescent="0.25">
      <c r="A135" s="208">
        <v>117</v>
      </c>
      <c r="B135" s="221">
        <v>2991515</v>
      </c>
      <c r="C135" s="210">
        <v>43418</v>
      </c>
      <c r="D135" s="210">
        <v>44878</v>
      </c>
      <c r="E135" s="219">
        <v>70.599999999999994</v>
      </c>
      <c r="F135" s="212">
        <v>21.065932304120082</v>
      </c>
      <c r="G135" s="213">
        <v>8.4440000000000008</v>
      </c>
      <c r="H135" s="194">
        <v>9.3469999999999995</v>
      </c>
      <c r="I135" s="214">
        <v>0.90299999999999869</v>
      </c>
      <c r="J135" s="214">
        <v>0.90299999999999869</v>
      </c>
      <c r="K135" s="215"/>
      <c r="L135" s="215">
        <v>0.15090227249278343</v>
      </c>
      <c r="M135" s="216">
        <v>1.053902272492782</v>
      </c>
      <c r="N135" s="147"/>
      <c r="O135" s="113"/>
      <c r="P135" s="18"/>
      <c r="Q135" s="147"/>
      <c r="R135" s="104"/>
    </row>
    <row r="136" spans="1:18" x14ac:dyDescent="0.25">
      <c r="A136" s="208">
        <v>118</v>
      </c>
      <c r="B136" s="221">
        <v>361115</v>
      </c>
      <c r="C136" s="210">
        <v>43592</v>
      </c>
      <c r="D136" s="210">
        <v>45052</v>
      </c>
      <c r="E136" s="219">
        <v>47</v>
      </c>
      <c r="F136" s="212">
        <v>14.024062582062944</v>
      </c>
      <c r="G136" s="213">
        <v>4.6769999999999996</v>
      </c>
      <c r="H136" s="194">
        <v>5.3289999999999997</v>
      </c>
      <c r="I136" s="214">
        <v>0.65200000000000014</v>
      </c>
      <c r="J136" s="214">
        <v>0.65200000000000014</v>
      </c>
      <c r="K136" s="215"/>
      <c r="L136" s="215">
        <v>0.10045901993145639</v>
      </c>
      <c r="M136" s="216">
        <v>0.75245901993145647</v>
      </c>
      <c r="N136" s="147"/>
      <c r="O136" s="162"/>
      <c r="P136" s="18"/>
      <c r="Q136" s="163"/>
      <c r="R136" s="104"/>
    </row>
    <row r="137" spans="1:18" x14ac:dyDescent="0.25">
      <c r="A137" s="198">
        <v>119</v>
      </c>
      <c r="B137" s="240">
        <v>3455716</v>
      </c>
      <c r="C137" s="200"/>
      <c r="D137" s="200"/>
      <c r="E137" s="217">
        <v>41.3</v>
      </c>
      <c r="F137" s="202">
        <v>12.32327201359999</v>
      </c>
      <c r="G137" s="204">
        <v>6.3</v>
      </c>
      <c r="H137" s="204">
        <v>6.83</v>
      </c>
      <c r="I137" s="205"/>
      <c r="J137" s="205"/>
      <c r="K137" s="206">
        <v>0.47278166569462277</v>
      </c>
      <c r="L137" s="206">
        <v>8.827569198232231E-2</v>
      </c>
      <c r="M137" s="207">
        <v>0.56105735767694509</v>
      </c>
      <c r="N137" s="147"/>
      <c r="O137" s="113"/>
      <c r="P137" s="18"/>
      <c r="Q137" s="147"/>
      <c r="R137" s="104"/>
    </row>
    <row r="138" spans="1:18" x14ac:dyDescent="0.25">
      <c r="A138" s="208">
        <v>120</v>
      </c>
      <c r="B138" s="221">
        <v>15705820</v>
      </c>
      <c r="C138" s="210">
        <v>43710</v>
      </c>
      <c r="D138" s="210">
        <v>45170</v>
      </c>
      <c r="E138" s="219">
        <v>41.7</v>
      </c>
      <c r="F138" s="212">
        <v>12.442625737702656</v>
      </c>
      <c r="G138" s="213">
        <v>29116</v>
      </c>
      <c r="H138" s="194">
        <v>29874</v>
      </c>
      <c r="I138" s="175">
        <v>758</v>
      </c>
      <c r="J138" s="214">
        <v>0.65188000000000001</v>
      </c>
      <c r="K138" s="215"/>
      <c r="L138" s="215">
        <v>8.91306623647177E-2</v>
      </c>
      <c r="M138" s="216">
        <v>0.74101066236471769</v>
      </c>
      <c r="N138" s="147"/>
      <c r="O138" s="113"/>
      <c r="P138" s="18"/>
      <c r="Q138" s="147"/>
      <c r="R138" s="104"/>
    </row>
    <row r="139" spans="1:18" x14ac:dyDescent="0.25">
      <c r="A139" s="198">
        <v>121</v>
      </c>
      <c r="B139" s="240">
        <v>15705777</v>
      </c>
      <c r="C139" s="200"/>
      <c r="D139" s="200"/>
      <c r="E139" s="217">
        <v>45.4</v>
      </c>
      <c r="F139" s="202">
        <v>13.546647685652291</v>
      </c>
      <c r="G139" s="204">
        <v>22113</v>
      </c>
      <c r="H139" s="204">
        <v>23089</v>
      </c>
      <c r="I139" s="203"/>
      <c r="J139" s="205"/>
      <c r="K139" s="206">
        <v>0.51971640732532387</v>
      </c>
      <c r="L139" s="206">
        <v>9.7039138401874891E-2</v>
      </c>
      <c r="M139" s="207">
        <v>0.61675554572719871</v>
      </c>
      <c r="N139" s="147"/>
      <c r="O139" s="113"/>
      <c r="P139" s="18"/>
      <c r="Q139" s="147"/>
      <c r="R139" s="104"/>
    </row>
    <row r="140" spans="1:18" x14ac:dyDescent="0.25">
      <c r="A140" s="208">
        <v>122</v>
      </c>
      <c r="B140" s="221">
        <v>15708339</v>
      </c>
      <c r="C140" s="210">
        <v>43711</v>
      </c>
      <c r="D140" s="210">
        <v>45171</v>
      </c>
      <c r="E140" s="219">
        <v>60.2</v>
      </c>
      <c r="F140" s="212">
        <v>17.962735477450838</v>
      </c>
      <c r="G140" s="213">
        <v>31210</v>
      </c>
      <c r="H140" s="194">
        <v>32111</v>
      </c>
      <c r="I140" s="175">
        <v>901</v>
      </c>
      <c r="J140" s="214">
        <v>0.77485999999999999</v>
      </c>
      <c r="K140" s="215"/>
      <c r="L140" s="215">
        <v>0.12867304255050371</v>
      </c>
      <c r="M140" s="216">
        <v>0.90353304255050371</v>
      </c>
      <c r="N140" s="147"/>
      <c r="O140" s="113"/>
      <c r="P140" s="18"/>
      <c r="Q140" s="147"/>
      <c r="R140" s="104"/>
    </row>
    <row r="141" spans="1:18" x14ac:dyDescent="0.25">
      <c r="A141" s="208">
        <v>123</v>
      </c>
      <c r="B141" s="221">
        <v>15705781</v>
      </c>
      <c r="C141" s="210">
        <v>43747</v>
      </c>
      <c r="D141" s="210">
        <v>45206</v>
      </c>
      <c r="E141" s="219">
        <v>71</v>
      </c>
      <c r="F141" s="212">
        <v>21.185286028222745</v>
      </c>
      <c r="G141" s="213">
        <v>12509</v>
      </c>
      <c r="H141" s="194">
        <v>13399</v>
      </c>
      <c r="I141" s="175">
        <v>890</v>
      </c>
      <c r="J141" s="214">
        <v>0.76539999999999997</v>
      </c>
      <c r="K141" s="215"/>
      <c r="L141" s="215">
        <v>0.1517572428751788</v>
      </c>
      <c r="M141" s="216">
        <v>0.91715724287517875</v>
      </c>
      <c r="N141" s="147"/>
      <c r="O141" s="113"/>
      <c r="P141" s="18"/>
      <c r="Q141" s="147"/>
      <c r="R141" s="104"/>
    </row>
    <row r="142" spans="1:18" x14ac:dyDescent="0.25">
      <c r="A142" s="198">
        <v>124</v>
      </c>
      <c r="B142" s="243">
        <v>15705805</v>
      </c>
      <c r="C142" s="200"/>
      <c r="D142" s="200"/>
      <c r="E142" s="217">
        <v>46</v>
      </c>
      <c r="F142" s="202">
        <v>13.725678271806288</v>
      </c>
      <c r="G142" s="204">
        <v>36034</v>
      </c>
      <c r="H142" s="204">
        <v>36983</v>
      </c>
      <c r="I142" s="203"/>
      <c r="J142" s="205"/>
      <c r="K142" s="206">
        <v>0.52658490610054842</v>
      </c>
      <c r="L142" s="206">
        <v>9.8321593975467955E-2</v>
      </c>
      <c r="M142" s="207">
        <v>0.62490650007601634</v>
      </c>
      <c r="N142" s="147"/>
      <c r="O142" s="113"/>
      <c r="P142" s="18"/>
      <c r="Q142" s="147"/>
      <c r="R142" s="104"/>
    </row>
    <row r="143" spans="1:18" x14ac:dyDescent="0.25">
      <c r="A143" s="208">
        <v>125</v>
      </c>
      <c r="B143" s="241">
        <v>15705540</v>
      </c>
      <c r="C143" s="210">
        <v>43689</v>
      </c>
      <c r="D143" s="210">
        <v>45150</v>
      </c>
      <c r="E143" s="219">
        <v>70.599999999999994</v>
      </c>
      <c r="F143" s="212">
        <v>21.065932304120082</v>
      </c>
      <c r="G143" s="213">
        <v>31790</v>
      </c>
      <c r="H143" s="194">
        <v>33132</v>
      </c>
      <c r="I143" s="175">
        <v>1342</v>
      </c>
      <c r="J143" s="214">
        <v>1.15412</v>
      </c>
      <c r="K143" s="215"/>
      <c r="L143" s="215">
        <v>0.15090227249278343</v>
      </c>
      <c r="M143" s="216">
        <v>1.3050222724927836</v>
      </c>
      <c r="N143" s="147"/>
      <c r="O143" s="113"/>
      <c r="P143" s="18"/>
      <c r="Q143" s="147"/>
      <c r="R143" s="104"/>
    </row>
    <row r="144" spans="1:18" x14ac:dyDescent="0.25">
      <c r="A144" s="198">
        <v>126</v>
      </c>
      <c r="B144" s="239">
        <v>15705560</v>
      </c>
      <c r="C144" s="200"/>
      <c r="D144" s="200"/>
      <c r="E144" s="217">
        <v>47.3</v>
      </c>
      <c r="F144" s="202">
        <v>14.113577875139942</v>
      </c>
      <c r="G144" s="204">
        <v>11010</v>
      </c>
      <c r="H144" s="204">
        <v>11010</v>
      </c>
      <c r="I144" s="203"/>
      <c r="J144" s="205"/>
      <c r="K144" s="206">
        <v>0.54146665344686817</v>
      </c>
      <c r="L144" s="206">
        <v>0.10110024771825292</v>
      </c>
      <c r="M144" s="207">
        <v>0.64256690116512105</v>
      </c>
      <c r="N144" s="147"/>
      <c r="O144" s="113"/>
      <c r="P144" s="18"/>
      <c r="Q144" s="147"/>
      <c r="R144" s="104"/>
    </row>
    <row r="145" spans="1:18" x14ac:dyDescent="0.25">
      <c r="A145" s="223">
        <v>127</v>
      </c>
      <c r="B145" s="242">
        <v>15705687</v>
      </c>
      <c r="C145" s="225">
        <v>43733</v>
      </c>
      <c r="D145" s="225">
        <v>44981</v>
      </c>
      <c r="E145" s="226">
        <v>42.1</v>
      </c>
      <c r="F145" s="227">
        <v>12.561979461805318</v>
      </c>
      <c r="G145" s="228">
        <v>27176</v>
      </c>
      <c r="H145" s="228">
        <v>27176</v>
      </c>
      <c r="I145" s="229">
        <v>0</v>
      </c>
      <c r="J145" s="236"/>
      <c r="K145" s="230">
        <v>0.48193966406158889</v>
      </c>
      <c r="L145" s="230">
        <v>8.9985632747113076E-2</v>
      </c>
      <c r="M145" s="231">
        <v>0.57192529680870197</v>
      </c>
      <c r="N145" s="147"/>
      <c r="O145" s="113"/>
      <c r="P145" s="18"/>
      <c r="Q145" s="147"/>
      <c r="R145" s="104"/>
    </row>
    <row r="146" spans="1:18" x14ac:dyDescent="0.25">
      <c r="A146" s="208">
        <v>128</v>
      </c>
      <c r="B146" s="241">
        <v>18009332</v>
      </c>
      <c r="C146" s="210">
        <v>43698</v>
      </c>
      <c r="D146" s="210">
        <v>45889</v>
      </c>
      <c r="E146" s="219">
        <v>41.7</v>
      </c>
      <c r="F146" s="212">
        <v>12.442625737702656</v>
      </c>
      <c r="G146" s="213">
        <v>2.8239999999999998</v>
      </c>
      <c r="H146" s="194">
        <v>3.0419999999999998</v>
      </c>
      <c r="I146" s="214">
        <v>0.21799999999999997</v>
      </c>
      <c r="J146" s="214">
        <v>0.21799999999999997</v>
      </c>
      <c r="K146" s="215"/>
      <c r="L146" s="215">
        <v>8.91306623647177E-2</v>
      </c>
      <c r="M146" s="216">
        <v>0.30713066236471764</v>
      </c>
      <c r="N146" s="147"/>
      <c r="O146" s="113"/>
      <c r="P146" s="18"/>
      <c r="Q146" s="113"/>
      <c r="R146" s="104"/>
    </row>
    <row r="147" spans="1:18" x14ac:dyDescent="0.25">
      <c r="A147" s="208">
        <v>129</v>
      </c>
      <c r="B147" s="241">
        <v>15705523</v>
      </c>
      <c r="C147" s="210">
        <v>43731</v>
      </c>
      <c r="D147" s="210">
        <v>45007</v>
      </c>
      <c r="E147" s="219">
        <v>45.4</v>
      </c>
      <c r="F147" s="212">
        <v>13.546647685652291</v>
      </c>
      <c r="G147" s="213">
        <v>30408</v>
      </c>
      <c r="H147" s="194">
        <v>31136</v>
      </c>
      <c r="I147" s="175">
        <v>728</v>
      </c>
      <c r="J147" s="214">
        <v>0.62607999999999997</v>
      </c>
      <c r="K147" s="215"/>
      <c r="L147" s="215">
        <v>9.7039138401874891E-2</v>
      </c>
      <c r="M147" s="216">
        <v>0.72311913840187492</v>
      </c>
      <c r="N147" s="147"/>
      <c r="O147" s="113"/>
      <c r="P147" s="18"/>
      <c r="Q147" s="147"/>
      <c r="R147" s="104"/>
    </row>
    <row r="148" spans="1:18" x14ac:dyDescent="0.25">
      <c r="A148" s="244">
        <v>130</v>
      </c>
      <c r="B148" s="241">
        <v>18008934</v>
      </c>
      <c r="C148" s="210">
        <v>43530</v>
      </c>
      <c r="D148" s="210">
        <v>45721</v>
      </c>
      <c r="E148" s="219">
        <v>59.9</v>
      </c>
      <c r="F148" s="212">
        <v>17.873220184373839</v>
      </c>
      <c r="G148" s="213">
        <v>8.8480000000000008</v>
      </c>
      <c r="H148" s="194">
        <v>9.6189999999999998</v>
      </c>
      <c r="I148" s="214">
        <v>0.77099999999999902</v>
      </c>
      <c r="J148" s="214">
        <v>0.77099999999999902</v>
      </c>
      <c r="K148" s="215"/>
      <c r="L148" s="215">
        <v>0.12803181476370717</v>
      </c>
      <c r="M148" s="216">
        <v>0.89903181476370619</v>
      </c>
      <c r="N148" s="147"/>
      <c r="O148" s="113"/>
      <c r="P148" s="18"/>
      <c r="Q148" s="147"/>
      <c r="R148" s="104"/>
    </row>
    <row r="149" spans="1:18" x14ac:dyDescent="0.25">
      <c r="A149" s="208">
        <v>131</v>
      </c>
      <c r="B149" s="241">
        <v>15705803</v>
      </c>
      <c r="C149" s="210">
        <v>43698</v>
      </c>
      <c r="D149" s="210">
        <v>45158</v>
      </c>
      <c r="E149" s="219">
        <v>70.5</v>
      </c>
      <c r="F149" s="212">
        <v>21.036093873094419</v>
      </c>
      <c r="G149" s="213">
        <v>36757</v>
      </c>
      <c r="H149" s="194">
        <v>37671</v>
      </c>
      <c r="I149" s="175">
        <v>914</v>
      </c>
      <c r="J149" s="214">
        <v>0.78603999999999996</v>
      </c>
      <c r="K149" s="215"/>
      <c r="L149" s="215">
        <v>0.15068852989718459</v>
      </c>
      <c r="M149" s="216">
        <v>0.93672852989718458</v>
      </c>
      <c r="N149" s="147"/>
      <c r="O149" s="113"/>
      <c r="P149" s="18"/>
      <c r="Q149" s="147"/>
      <c r="R149" s="104"/>
    </row>
    <row r="150" spans="1:18" x14ac:dyDescent="0.25">
      <c r="A150" s="208">
        <v>132</v>
      </c>
      <c r="B150" s="241">
        <v>15705824</v>
      </c>
      <c r="C150" s="210">
        <v>43731</v>
      </c>
      <c r="D150" s="210">
        <v>45191</v>
      </c>
      <c r="E150" s="219">
        <v>45.1</v>
      </c>
      <c r="F150" s="212">
        <v>13.457132392575296</v>
      </c>
      <c r="G150" s="213">
        <v>36326</v>
      </c>
      <c r="H150" s="194">
        <v>37225</v>
      </c>
      <c r="I150" s="175">
        <v>899</v>
      </c>
      <c r="J150" s="214">
        <v>0.77313999999999994</v>
      </c>
      <c r="K150" s="215"/>
      <c r="L150" s="215">
        <v>9.6397910615078367E-2</v>
      </c>
      <c r="M150" s="216">
        <v>0.86953791061507835</v>
      </c>
      <c r="N150" s="147"/>
      <c r="O150" s="113"/>
      <c r="P150" s="18"/>
      <c r="Q150" s="147"/>
      <c r="R150" s="104"/>
    </row>
    <row r="151" spans="1:18" x14ac:dyDescent="0.25">
      <c r="A151" s="218">
        <v>133</v>
      </c>
      <c r="B151" s="239">
        <v>15730639</v>
      </c>
      <c r="C151" s="200"/>
      <c r="D151" s="200"/>
      <c r="E151" s="245">
        <v>70.5</v>
      </c>
      <c r="F151" s="202">
        <v>21.036093873094419</v>
      </c>
      <c r="G151" s="204">
        <v>25472</v>
      </c>
      <c r="H151" s="204">
        <v>25930</v>
      </c>
      <c r="I151" s="203"/>
      <c r="J151" s="205"/>
      <c r="K151" s="206">
        <v>0.80704860608888396</v>
      </c>
      <c r="L151" s="206">
        <v>0.15068852989718459</v>
      </c>
      <c r="M151" s="207">
        <v>0.95773713598606858</v>
      </c>
      <c r="N151" s="147"/>
      <c r="O151" s="113"/>
      <c r="P151" s="18"/>
      <c r="Q151" s="147"/>
      <c r="R151" s="104"/>
    </row>
    <row r="152" spans="1:18" x14ac:dyDescent="0.25">
      <c r="A152" s="198">
        <v>134</v>
      </c>
      <c r="B152" s="239">
        <v>15705786</v>
      </c>
      <c r="C152" s="200"/>
      <c r="D152" s="200"/>
      <c r="E152" s="217">
        <v>46.9</v>
      </c>
      <c r="F152" s="202">
        <v>13.99422415103728</v>
      </c>
      <c r="G152" s="204">
        <v>21261</v>
      </c>
      <c r="H152" s="204">
        <v>21261</v>
      </c>
      <c r="I152" s="203"/>
      <c r="J152" s="205"/>
      <c r="K152" s="206">
        <v>0.53688765426338525</v>
      </c>
      <c r="L152" s="206">
        <v>0.10024527733585754</v>
      </c>
      <c r="M152" s="207">
        <v>0.63713293159924278</v>
      </c>
      <c r="N152" s="147"/>
      <c r="O152" s="113"/>
      <c r="P152" s="18"/>
      <c r="Q152" s="147"/>
      <c r="R152" s="104"/>
    </row>
    <row r="153" spans="1:18" x14ac:dyDescent="0.25">
      <c r="A153" s="208">
        <v>135</v>
      </c>
      <c r="B153" s="274" t="s">
        <v>52</v>
      </c>
      <c r="C153" s="210">
        <v>43689</v>
      </c>
      <c r="D153" s="210">
        <v>45149</v>
      </c>
      <c r="E153" s="219">
        <v>42.3</v>
      </c>
      <c r="F153" s="212">
        <v>12.62165632385665</v>
      </c>
      <c r="G153" s="213">
        <v>3.968</v>
      </c>
      <c r="H153" s="194">
        <v>4.5540000000000003</v>
      </c>
      <c r="I153" s="214">
        <v>0.5860000000000003</v>
      </c>
      <c r="J153" s="214">
        <v>0.5860000000000003</v>
      </c>
      <c r="K153" s="215"/>
      <c r="L153" s="215">
        <v>9.041311793831075E-2</v>
      </c>
      <c r="M153" s="216">
        <v>0.67641311793831105</v>
      </c>
      <c r="N153" s="147"/>
      <c r="O153" s="113"/>
      <c r="P153" s="18"/>
      <c r="Q153" s="147"/>
      <c r="R153" s="104"/>
    </row>
    <row r="154" spans="1:18" x14ac:dyDescent="0.25">
      <c r="A154" s="198">
        <v>136</v>
      </c>
      <c r="B154" s="239">
        <v>15705635</v>
      </c>
      <c r="C154" s="200"/>
      <c r="D154" s="200"/>
      <c r="E154" s="217">
        <v>41.2</v>
      </c>
      <c r="F154" s="202">
        <v>12.293433582574327</v>
      </c>
      <c r="G154" s="204">
        <v>26079</v>
      </c>
      <c r="H154" s="204">
        <v>27198</v>
      </c>
      <c r="I154" s="203"/>
      <c r="J154" s="205"/>
      <c r="K154" s="206">
        <v>0.47163691589875206</v>
      </c>
      <c r="L154" s="206">
        <v>8.8061949386723487E-2</v>
      </c>
      <c r="M154" s="207">
        <v>0.55969886528547552</v>
      </c>
      <c r="N154" s="147"/>
      <c r="O154" s="113"/>
      <c r="P154" s="18"/>
      <c r="Q154" s="147"/>
      <c r="R154" s="104"/>
    </row>
    <row r="155" spans="1:18" ht="17.25" customHeight="1" x14ac:dyDescent="0.25">
      <c r="A155" s="521" t="s">
        <v>3</v>
      </c>
      <c r="B155" s="522"/>
      <c r="C155" s="246"/>
      <c r="D155" s="246"/>
      <c r="E155" s="247">
        <v>7235.2999999999984</v>
      </c>
      <c r="F155" s="248">
        <v>2158.900000000001</v>
      </c>
      <c r="G155" s="247"/>
      <c r="H155" s="247"/>
      <c r="I155" s="247"/>
      <c r="J155" s="249">
        <f>SUM(J19:J154)</f>
        <v>58.88364</v>
      </c>
      <c r="K155" s="249">
        <f t="shared" ref="K155:L155" si="0">SUM(K19:K154)</f>
        <v>23.942441980636886</v>
      </c>
      <c r="L155" s="249">
        <f t="shared" si="0"/>
        <v>15.464918019363127</v>
      </c>
      <c r="M155" s="249">
        <f>SUM(M19:M154)</f>
        <v>98.290999999999983</v>
      </c>
      <c r="N155" s="113"/>
      <c r="O155" s="17"/>
      <c r="P155" s="18"/>
      <c r="Q155" s="147"/>
      <c r="R155" s="104"/>
    </row>
    <row r="156" spans="1:18" x14ac:dyDescent="0.25">
      <c r="A156" s="23"/>
      <c r="B156" s="104"/>
      <c r="C156" s="104"/>
      <c r="D156" s="104"/>
      <c r="E156" s="23"/>
      <c r="F156" s="23"/>
      <c r="G156" s="104"/>
      <c r="H156" s="104"/>
      <c r="I156" s="104"/>
      <c r="J156" s="170"/>
      <c r="K156" s="170"/>
      <c r="M156" s="171"/>
      <c r="N156" s="172"/>
      <c r="O156" s="173"/>
      <c r="P156" s="18"/>
      <c r="Q156" s="174"/>
      <c r="R156" s="104"/>
    </row>
    <row r="157" spans="1:18" x14ac:dyDescent="0.25">
      <c r="A157" s="13"/>
      <c r="B157" s="14"/>
      <c r="C157" s="14"/>
      <c r="D157" s="14"/>
      <c r="E157" s="13"/>
      <c r="F157" s="13"/>
      <c r="G157" s="14"/>
      <c r="H157" s="14"/>
      <c r="I157" s="14"/>
      <c r="J157" s="13"/>
      <c r="K157" s="13"/>
      <c r="L157" s="15"/>
      <c r="M157" s="16"/>
      <c r="O157" s="17"/>
      <c r="P157" s="18"/>
      <c r="Q157" s="17"/>
    </row>
    <row r="158" spans="1:18" x14ac:dyDescent="0.25">
      <c r="A158" s="13"/>
      <c r="B158" s="14"/>
      <c r="C158" s="14"/>
      <c r="D158" s="14"/>
      <c r="E158" s="13"/>
      <c r="F158" s="13"/>
      <c r="G158" s="14"/>
      <c r="H158" s="14"/>
      <c r="I158" s="14"/>
      <c r="J158" s="13"/>
      <c r="K158" s="13"/>
      <c r="L158" s="15"/>
      <c r="M158" s="16"/>
      <c r="O158" s="17"/>
      <c r="P158" s="18"/>
      <c r="Q158" s="17"/>
    </row>
    <row r="159" spans="1:18" x14ac:dyDescent="0.25">
      <c r="A159" s="13"/>
      <c r="B159" s="14"/>
      <c r="C159" s="14"/>
      <c r="D159" s="14"/>
      <c r="E159" s="13"/>
      <c r="F159" s="13"/>
      <c r="G159" s="14"/>
      <c r="H159" s="14"/>
      <c r="I159" s="14"/>
      <c r="J159" s="13"/>
      <c r="K159" s="13"/>
      <c r="L159" s="15"/>
      <c r="M159" s="16"/>
      <c r="O159" s="17"/>
      <c r="P159" s="18"/>
      <c r="Q159" s="17"/>
    </row>
    <row r="160" spans="1:18" x14ac:dyDescent="0.25">
      <c r="A160" s="13"/>
      <c r="B160" s="14"/>
      <c r="C160" s="14"/>
      <c r="D160" s="14"/>
      <c r="E160" s="13"/>
      <c r="F160" s="13"/>
      <c r="G160" s="14"/>
      <c r="H160" s="14"/>
      <c r="I160" s="14"/>
      <c r="J160" s="13"/>
      <c r="K160" s="13"/>
      <c r="L160" s="15"/>
      <c r="M160" s="16"/>
      <c r="O160" s="17"/>
      <c r="P160" s="18"/>
      <c r="Q160" s="17"/>
    </row>
    <row r="161" spans="1:17" x14ac:dyDescent="0.25">
      <c r="A161" s="13"/>
      <c r="B161" s="14"/>
      <c r="C161" s="14"/>
      <c r="D161" s="14"/>
      <c r="E161" s="13"/>
      <c r="F161" s="13"/>
      <c r="G161" s="14"/>
      <c r="H161" s="14"/>
      <c r="I161" s="14"/>
      <c r="J161" s="13"/>
      <c r="K161" s="13"/>
      <c r="L161" s="15"/>
      <c r="M161" s="16"/>
      <c r="O161" s="17"/>
      <c r="P161" s="18"/>
      <c r="Q161" s="17"/>
    </row>
    <row r="162" spans="1:17" x14ac:dyDescent="0.25">
      <c r="A162" s="13"/>
      <c r="B162" s="14"/>
      <c r="C162" s="14"/>
      <c r="D162" s="14"/>
      <c r="E162" s="13"/>
      <c r="F162" s="13"/>
      <c r="G162" s="14"/>
      <c r="H162" s="14"/>
      <c r="I162" s="14"/>
      <c r="J162" s="13"/>
      <c r="K162" s="13"/>
      <c r="L162" s="15"/>
      <c r="M162" s="16"/>
      <c r="O162" s="17"/>
      <c r="P162" s="18"/>
      <c r="Q162" s="17"/>
    </row>
    <row r="163" spans="1:17" x14ac:dyDescent="0.25">
      <c r="A163" s="13"/>
      <c r="B163" s="14"/>
      <c r="C163" s="14"/>
      <c r="D163" s="14"/>
      <c r="E163" s="13"/>
      <c r="F163" s="13"/>
      <c r="G163" s="14"/>
      <c r="H163" s="14"/>
      <c r="I163" s="14"/>
      <c r="J163" s="13"/>
      <c r="K163" s="13"/>
      <c r="L163" s="15"/>
      <c r="M163" s="16"/>
      <c r="O163" s="17"/>
      <c r="P163" s="18"/>
      <c r="Q163" s="17"/>
    </row>
    <row r="164" spans="1:17" x14ac:dyDescent="0.25">
      <c r="A164" s="13"/>
      <c r="B164" s="14"/>
      <c r="C164" s="14"/>
      <c r="D164" s="14"/>
      <c r="E164" s="13"/>
      <c r="F164" s="13"/>
      <c r="G164" s="14"/>
      <c r="H164" s="14"/>
      <c r="I164" s="14"/>
      <c r="J164" s="13"/>
      <c r="K164" s="13"/>
      <c r="L164" s="15"/>
      <c r="M164" s="16"/>
      <c r="O164" s="17"/>
      <c r="P164" s="18"/>
      <c r="Q164" s="17"/>
    </row>
    <row r="165" spans="1:17" x14ac:dyDescent="0.25">
      <c r="A165" s="13"/>
      <c r="B165" s="14"/>
      <c r="C165" s="14"/>
      <c r="D165" s="14"/>
      <c r="E165" s="13"/>
      <c r="F165" s="13"/>
      <c r="G165" s="14"/>
      <c r="H165" s="14"/>
      <c r="I165" s="14"/>
      <c r="J165" s="13"/>
      <c r="K165" s="13"/>
      <c r="L165" s="15"/>
      <c r="M165" s="16"/>
      <c r="O165" s="17"/>
      <c r="P165" s="18"/>
      <c r="Q165" s="17"/>
    </row>
    <row r="166" spans="1:17" x14ac:dyDescent="0.25">
      <c r="A166" s="13"/>
      <c r="B166" s="14"/>
      <c r="C166" s="14"/>
      <c r="D166" s="14"/>
      <c r="E166" s="13"/>
      <c r="F166" s="13"/>
      <c r="G166" s="14"/>
      <c r="H166" s="14"/>
      <c r="I166" s="14"/>
      <c r="J166" s="13"/>
      <c r="K166" s="13"/>
      <c r="L166" s="15"/>
      <c r="M166" s="16"/>
      <c r="O166" s="17"/>
      <c r="P166" s="18"/>
      <c r="Q166" s="17"/>
    </row>
    <row r="167" spans="1:17" x14ac:dyDescent="0.25">
      <c r="A167" s="13"/>
      <c r="B167" s="14"/>
      <c r="C167" s="14"/>
      <c r="D167" s="14"/>
      <c r="E167" s="13"/>
      <c r="F167" s="13"/>
      <c r="G167" s="14"/>
      <c r="H167" s="14"/>
      <c r="I167" s="14"/>
      <c r="J167" s="13"/>
      <c r="K167" s="13"/>
      <c r="L167" s="15"/>
      <c r="M167" s="16"/>
      <c r="O167" s="17"/>
      <c r="P167" s="18"/>
      <c r="Q167" s="17"/>
    </row>
    <row r="168" spans="1:17" x14ac:dyDescent="0.25">
      <c r="A168" s="13"/>
      <c r="B168" s="14"/>
      <c r="C168" s="14"/>
      <c r="D168" s="14"/>
      <c r="E168" s="13"/>
      <c r="F168" s="13"/>
      <c r="G168" s="14"/>
      <c r="H168" s="14"/>
      <c r="I168" s="14"/>
      <c r="J168" s="13"/>
      <c r="K168" s="13"/>
      <c r="L168" s="15"/>
      <c r="M168" s="16"/>
      <c r="O168" s="17"/>
      <c r="P168" s="18"/>
      <c r="Q168" s="17"/>
    </row>
    <row r="169" spans="1:17" x14ac:dyDescent="0.25">
      <c r="A169" s="13"/>
      <c r="B169" s="14"/>
      <c r="C169" s="14"/>
      <c r="D169" s="14"/>
      <c r="E169" s="13"/>
      <c r="F169" s="13"/>
      <c r="G169" s="14"/>
      <c r="H169" s="14"/>
      <c r="I169" s="14"/>
      <c r="J169" s="13"/>
      <c r="K169" s="13"/>
      <c r="L169" s="15"/>
      <c r="M169" s="16"/>
      <c r="O169" s="17"/>
      <c r="P169" s="18"/>
      <c r="Q169" s="17"/>
    </row>
    <row r="170" spans="1:17" x14ac:dyDescent="0.25">
      <c r="A170" s="13"/>
      <c r="B170" s="14"/>
      <c r="C170" s="14"/>
      <c r="D170" s="14"/>
      <c r="E170" s="13"/>
      <c r="F170" s="13"/>
      <c r="G170" s="14"/>
      <c r="H170" s="14"/>
      <c r="I170" s="14"/>
      <c r="J170" s="13"/>
      <c r="K170" s="13"/>
      <c r="L170" s="15"/>
      <c r="M170" s="16"/>
      <c r="O170" s="17"/>
      <c r="P170" s="18"/>
      <c r="Q170" s="17"/>
    </row>
    <row r="171" spans="1:17" x14ac:dyDescent="0.25">
      <c r="A171" s="13"/>
      <c r="B171" s="14"/>
      <c r="C171" s="14"/>
      <c r="D171" s="14"/>
      <c r="E171" s="13"/>
      <c r="F171" s="13"/>
      <c r="G171" s="14"/>
      <c r="H171" s="14"/>
      <c r="I171" s="14"/>
      <c r="J171" s="13"/>
      <c r="K171" s="13"/>
      <c r="L171" s="15"/>
      <c r="M171" s="16"/>
      <c r="O171" s="17"/>
      <c r="P171" s="18"/>
      <c r="Q171" s="17"/>
    </row>
    <row r="172" spans="1:17" x14ac:dyDescent="0.25">
      <c r="A172" s="13"/>
      <c r="B172" s="14"/>
      <c r="C172" s="14"/>
      <c r="D172" s="14"/>
      <c r="E172" s="13"/>
      <c r="F172" s="13"/>
      <c r="G172" s="14"/>
      <c r="H172" s="14"/>
      <c r="I172" s="14"/>
      <c r="J172" s="13"/>
      <c r="K172" s="13"/>
      <c r="L172" s="15"/>
      <c r="M172" s="16"/>
      <c r="O172" s="9"/>
      <c r="P172" s="18"/>
      <c r="Q172" s="9"/>
    </row>
    <row r="173" spans="1:17" x14ac:dyDescent="0.25">
      <c r="A173" s="13"/>
      <c r="B173" s="14"/>
      <c r="C173" s="14"/>
      <c r="D173" s="14"/>
      <c r="E173" s="13"/>
      <c r="F173" s="13"/>
      <c r="G173" s="14"/>
      <c r="H173" s="14"/>
      <c r="I173" s="14"/>
      <c r="J173" s="13"/>
      <c r="K173" s="13"/>
      <c r="L173" s="15"/>
      <c r="M173" s="16"/>
      <c r="O173" s="9"/>
      <c r="P173" s="18"/>
      <c r="Q173" s="9"/>
    </row>
    <row r="174" spans="1:17" x14ac:dyDescent="0.25">
      <c r="A174" s="13"/>
      <c r="B174" s="14"/>
      <c r="C174" s="14"/>
      <c r="D174" s="14"/>
      <c r="E174" s="13"/>
      <c r="F174" s="13"/>
      <c r="G174" s="14"/>
      <c r="H174" s="14"/>
      <c r="I174" s="14"/>
      <c r="J174" s="13"/>
      <c r="K174" s="13"/>
      <c r="L174" s="15"/>
      <c r="M174" s="16"/>
      <c r="O174" s="9"/>
      <c r="P174" s="10"/>
      <c r="Q174" s="9"/>
    </row>
    <row r="175" spans="1:17" x14ac:dyDescent="0.25">
      <c r="A175" s="13"/>
      <c r="B175" s="14"/>
      <c r="C175" s="14"/>
      <c r="D175" s="14"/>
      <c r="E175" s="13"/>
      <c r="F175" s="13"/>
      <c r="G175" s="14"/>
      <c r="H175" s="14"/>
      <c r="I175" s="14"/>
      <c r="J175" s="13"/>
      <c r="K175" s="13"/>
      <c r="L175" s="15"/>
      <c r="M175" s="16"/>
      <c r="O175" s="9"/>
      <c r="P175" s="10"/>
      <c r="Q175" s="9"/>
    </row>
    <row r="176" spans="1:17" x14ac:dyDescent="0.25">
      <c r="A176" s="13"/>
      <c r="B176" s="14"/>
      <c r="C176" s="14"/>
      <c r="D176" s="14"/>
      <c r="E176" s="13"/>
      <c r="F176" s="13"/>
      <c r="G176" s="14"/>
      <c r="H176" s="14"/>
      <c r="I176" s="14"/>
      <c r="J176" s="13"/>
      <c r="K176" s="13"/>
      <c r="L176" s="15"/>
      <c r="M176" s="16"/>
      <c r="O176" s="9"/>
      <c r="P176" s="10"/>
      <c r="Q176" s="9"/>
    </row>
    <row r="177" spans="1:17" x14ac:dyDescent="0.25">
      <c r="A177" s="13"/>
      <c r="B177" s="14"/>
      <c r="C177" s="14"/>
      <c r="D177" s="14"/>
      <c r="E177" s="13"/>
      <c r="F177" s="13"/>
      <c r="G177" s="14"/>
      <c r="H177" s="14"/>
      <c r="I177" s="14"/>
      <c r="J177" s="13"/>
      <c r="K177" s="13"/>
      <c r="L177" s="15"/>
      <c r="M177" s="16"/>
      <c r="O177" s="9"/>
      <c r="P177" s="10"/>
      <c r="Q177" s="9"/>
    </row>
    <row r="178" spans="1:17" x14ac:dyDescent="0.25">
      <c r="A178" s="13"/>
      <c r="B178" s="14"/>
      <c r="C178" s="14"/>
      <c r="D178" s="14"/>
      <c r="E178" s="13"/>
      <c r="F178" s="13"/>
      <c r="G178" s="14"/>
      <c r="H178" s="14"/>
      <c r="I178" s="14"/>
      <c r="J178" s="13"/>
      <c r="K178" s="13"/>
      <c r="L178" s="15"/>
      <c r="M178" s="16"/>
      <c r="O178" s="9"/>
      <c r="P178" s="10"/>
      <c r="Q178" s="9"/>
    </row>
    <row r="179" spans="1:17" x14ac:dyDescent="0.25">
      <c r="A179" s="13"/>
      <c r="B179" s="14"/>
      <c r="C179" s="14"/>
      <c r="D179" s="14"/>
      <c r="E179" s="13"/>
      <c r="F179" s="13"/>
      <c r="G179" s="14"/>
      <c r="H179" s="14"/>
      <c r="I179" s="14"/>
      <c r="J179" s="13"/>
      <c r="K179" s="13"/>
      <c r="L179" s="15"/>
      <c r="M179" s="16"/>
      <c r="O179" s="9"/>
      <c r="P179" s="10"/>
      <c r="Q179" s="9"/>
    </row>
    <row r="180" spans="1:17" x14ac:dyDescent="0.25">
      <c r="A180" s="13"/>
      <c r="B180" s="14"/>
      <c r="C180" s="14"/>
      <c r="D180" s="14"/>
      <c r="E180" s="13"/>
      <c r="F180" s="13"/>
      <c r="G180" s="14"/>
      <c r="H180" s="14"/>
      <c r="I180" s="14"/>
      <c r="J180" s="13"/>
      <c r="K180" s="13"/>
      <c r="L180" s="15"/>
      <c r="M180" s="16"/>
      <c r="O180" s="9"/>
      <c r="P180" s="10"/>
      <c r="Q180" s="9"/>
    </row>
    <row r="181" spans="1:17" x14ac:dyDescent="0.25">
      <c r="A181" s="13"/>
      <c r="B181" s="14"/>
      <c r="C181" s="14"/>
      <c r="D181" s="14"/>
      <c r="E181" s="13"/>
      <c r="F181" s="13"/>
      <c r="G181" s="14"/>
      <c r="H181" s="14"/>
      <c r="I181" s="14"/>
      <c r="J181" s="13"/>
      <c r="K181" s="13"/>
      <c r="L181" s="15"/>
      <c r="M181" s="16"/>
      <c r="O181" s="9"/>
      <c r="P181" s="10"/>
      <c r="Q181" s="9"/>
    </row>
    <row r="182" spans="1:17" x14ac:dyDescent="0.25">
      <c r="A182" s="13"/>
      <c r="B182" s="14"/>
      <c r="C182" s="14"/>
      <c r="D182" s="14"/>
      <c r="E182" s="13"/>
      <c r="F182" s="13"/>
      <c r="G182" s="14"/>
      <c r="H182" s="14"/>
      <c r="I182" s="14"/>
      <c r="J182" s="13"/>
      <c r="K182" s="13"/>
      <c r="L182" s="15"/>
      <c r="M182" s="16"/>
      <c r="O182" s="9"/>
      <c r="P182" s="10"/>
      <c r="Q182" s="9"/>
    </row>
    <row r="183" spans="1:17" x14ac:dyDescent="0.25">
      <c r="A183" s="13"/>
      <c r="B183" s="14"/>
      <c r="C183" s="14"/>
      <c r="D183" s="14"/>
      <c r="E183" s="13"/>
      <c r="F183" s="13"/>
      <c r="G183" s="14"/>
      <c r="H183" s="14"/>
      <c r="I183" s="14"/>
      <c r="J183" s="13"/>
      <c r="K183" s="13"/>
      <c r="L183" s="15"/>
      <c r="M183" s="16"/>
      <c r="O183" s="11"/>
      <c r="P183" s="12"/>
      <c r="Q183" s="11"/>
    </row>
    <row r="184" spans="1:17" x14ac:dyDescent="0.25">
      <c r="A184" s="13"/>
      <c r="B184" s="14"/>
      <c r="C184" s="14"/>
      <c r="D184" s="14"/>
      <c r="E184" s="13"/>
      <c r="F184" s="13"/>
      <c r="G184" s="14"/>
      <c r="H184" s="14"/>
      <c r="I184" s="14"/>
      <c r="J184" s="13"/>
      <c r="K184" s="13"/>
      <c r="L184" s="15"/>
      <c r="M184" s="16"/>
      <c r="O184" s="11"/>
      <c r="P184" s="12"/>
      <c r="Q184" s="11"/>
    </row>
    <row r="185" spans="1:17" x14ac:dyDescent="0.25">
      <c r="A185" s="13"/>
      <c r="B185" s="14"/>
      <c r="C185" s="14"/>
      <c r="D185" s="14"/>
      <c r="E185" s="13"/>
      <c r="F185" s="13"/>
      <c r="G185" s="14"/>
      <c r="H185" s="14"/>
      <c r="I185" s="14"/>
      <c r="J185" s="13"/>
      <c r="K185" s="13"/>
      <c r="L185" s="15"/>
      <c r="M185" s="16"/>
      <c r="O185" s="11"/>
      <c r="P185" s="12"/>
      <c r="Q185" s="11"/>
    </row>
    <row r="186" spans="1:17" x14ac:dyDescent="0.25">
      <c r="O186" s="11"/>
      <c r="P186" s="12"/>
      <c r="Q186" s="11"/>
    </row>
    <row r="187" spans="1:17" x14ac:dyDescent="0.25">
      <c r="O187" s="5"/>
      <c r="P187" s="3"/>
      <c r="Q187" s="5"/>
    </row>
    <row r="188" spans="1:17" x14ac:dyDescent="0.25">
      <c r="O188" s="5"/>
      <c r="P188" s="3"/>
      <c r="Q188" s="5"/>
    </row>
    <row r="189" spans="1:17" x14ac:dyDescent="0.25">
      <c r="O189" s="5"/>
      <c r="P189" s="3"/>
      <c r="Q189" s="5"/>
    </row>
    <row r="190" spans="1:17" x14ac:dyDescent="0.25">
      <c r="O190" s="5"/>
      <c r="P190" s="3"/>
      <c r="Q190" s="5"/>
    </row>
    <row r="191" spans="1:17" x14ac:dyDescent="0.25">
      <c r="O191" s="9"/>
      <c r="P191" s="10"/>
      <c r="Q191" s="9"/>
    </row>
    <row r="192" spans="1:17" x14ac:dyDescent="0.25">
      <c r="O192" s="9"/>
      <c r="P192" s="10"/>
      <c r="Q192" s="9"/>
    </row>
  </sheetData>
  <mergeCells count="23">
    <mergeCell ref="A7:G7"/>
    <mergeCell ref="H7:K7"/>
    <mergeCell ref="A8:G9"/>
    <mergeCell ref="A1:M1"/>
    <mergeCell ref="A2:M2"/>
    <mergeCell ref="A3:M3"/>
    <mergeCell ref="A5:L5"/>
    <mergeCell ref="A6:G6"/>
    <mergeCell ref="H6:K6"/>
    <mergeCell ref="C15:E15"/>
    <mergeCell ref="C16:E16"/>
    <mergeCell ref="A155:B155"/>
    <mergeCell ref="J13:M16"/>
    <mergeCell ref="H8:K8"/>
    <mergeCell ref="H9:K9"/>
    <mergeCell ref="H10:K10"/>
    <mergeCell ref="C11:F11"/>
    <mergeCell ref="H11:K11"/>
    <mergeCell ref="A12:B16"/>
    <mergeCell ref="C12:E12"/>
    <mergeCell ref="H12:K12"/>
    <mergeCell ref="C13:E13"/>
    <mergeCell ref="C14:E1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1"/>
  <sheetViews>
    <sheetView workbookViewId="0">
      <pane ySplit="17" topLeftCell="A18" activePane="bottomLeft" state="frozen"/>
      <selection pane="bottomLeft" activeCell="C13" sqref="C13:E13"/>
    </sheetView>
  </sheetViews>
  <sheetFormatPr defaultRowHeight="15" x14ac:dyDescent="0.25"/>
  <cols>
    <col min="1" max="1" width="4.85546875" style="6" customWidth="1"/>
    <col min="2" max="2" width="12.140625" style="1" customWidth="1"/>
    <col min="3" max="4" width="11.28515625" style="1" customWidth="1"/>
    <col min="5" max="5" width="10.28515625" style="6" customWidth="1"/>
    <col min="6" max="6" width="8.5703125" style="6" customWidth="1"/>
    <col min="7" max="9" width="9.7109375" style="1" customWidth="1"/>
    <col min="10" max="10" width="9.7109375" style="23" customWidth="1"/>
    <col min="11" max="11" width="10.5703125" style="23" customWidth="1"/>
    <col min="12" max="12" width="11.7109375" style="7" customWidth="1"/>
    <col min="13" max="13" width="14.85546875" style="8" customWidth="1"/>
    <col min="14" max="14" width="9.140625" style="19" customWidth="1"/>
    <col min="15" max="15" width="18.5703125" style="4" customWidth="1"/>
    <col min="16" max="16" width="14.85546875" style="2" customWidth="1"/>
    <col min="17" max="17" width="9.140625" style="4"/>
    <col min="18" max="16384" width="9.140625" style="1"/>
  </cols>
  <sheetData>
    <row r="1" spans="1:18" ht="20.25" x14ac:dyDescent="0.3">
      <c r="A1" s="494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102"/>
      <c r="O1" s="103"/>
      <c r="P1" s="18"/>
      <c r="Q1" s="17"/>
      <c r="R1" s="104"/>
    </row>
    <row r="2" spans="1:18" ht="18.75" x14ac:dyDescent="0.25">
      <c r="A2" s="496" t="s">
        <v>17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105"/>
      <c r="O2" s="105"/>
      <c r="P2" s="18"/>
      <c r="Q2" s="17"/>
      <c r="R2" s="104"/>
    </row>
    <row r="3" spans="1:18" ht="18.75" customHeight="1" x14ac:dyDescent="0.25">
      <c r="A3" s="525" t="s">
        <v>42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105"/>
      <c r="O3" s="105"/>
      <c r="P3" s="18"/>
      <c r="Q3" s="17"/>
      <c r="R3" s="104"/>
    </row>
    <row r="4" spans="1:18" ht="15" customHeight="1" x14ac:dyDescent="0.25">
      <c r="A4" s="497" t="s">
        <v>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9"/>
      <c r="M4" s="523" t="s">
        <v>12</v>
      </c>
      <c r="N4" s="106"/>
      <c r="O4" s="107"/>
      <c r="P4" s="18"/>
      <c r="Q4" s="17"/>
      <c r="R4" s="104"/>
    </row>
    <row r="5" spans="1:18" ht="36" x14ac:dyDescent="0.25">
      <c r="A5" s="500" t="s">
        <v>4</v>
      </c>
      <c r="B5" s="500"/>
      <c r="C5" s="500"/>
      <c r="D5" s="500"/>
      <c r="E5" s="500"/>
      <c r="F5" s="500"/>
      <c r="G5" s="500"/>
      <c r="H5" s="497" t="s">
        <v>5</v>
      </c>
      <c r="I5" s="498"/>
      <c r="J5" s="498"/>
      <c r="K5" s="499"/>
      <c r="L5" s="108" t="s">
        <v>39</v>
      </c>
      <c r="M5" s="524"/>
      <c r="N5" s="106"/>
      <c r="O5" s="107"/>
      <c r="P5" s="18"/>
      <c r="Q5" s="17"/>
      <c r="R5" s="104"/>
    </row>
    <row r="6" spans="1:18" ht="16.5" customHeight="1" x14ac:dyDescent="0.25">
      <c r="A6" s="487" t="s">
        <v>15</v>
      </c>
      <c r="B6" s="487"/>
      <c r="C6" s="487"/>
      <c r="D6" s="487"/>
      <c r="E6" s="487"/>
      <c r="F6" s="487"/>
      <c r="G6" s="487"/>
      <c r="H6" s="492" t="s">
        <v>16</v>
      </c>
      <c r="I6" s="493"/>
      <c r="J6" s="493"/>
      <c r="K6" s="520"/>
      <c r="L6" s="109">
        <v>118.955</v>
      </c>
      <c r="M6" s="524"/>
      <c r="N6" s="106"/>
      <c r="O6" s="107"/>
      <c r="P6" s="18"/>
      <c r="Q6" s="17"/>
      <c r="R6" s="104"/>
    </row>
    <row r="7" spans="1:18" ht="27" customHeight="1" x14ac:dyDescent="0.25">
      <c r="A7" s="501" t="s">
        <v>6</v>
      </c>
      <c r="B7" s="501"/>
      <c r="C7" s="501"/>
      <c r="D7" s="501"/>
      <c r="E7" s="501"/>
      <c r="F7" s="501"/>
      <c r="G7" s="501"/>
      <c r="H7" s="492" t="s">
        <v>10</v>
      </c>
      <c r="I7" s="493"/>
      <c r="J7" s="493"/>
      <c r="K7" s="520"/>
      <c r="L7" s="109">
        <f>L9+L10</f>
        <v>111.04034450019925</v>
      </c>
      <c r="M7" s="524"/>
      <c r="N7" s="106"/>
      <c r="O7" s="107"/>
      <c r="P7" s="18"/>
      <c r="Q7" s="17"/>
      <c r="R7" s="104"/>
    </row>
    <row r="8" spans="1:18" ht="16.5" customHeight="1" x14ac:dyDescent="0.25">
      <c r="A8" s="501"/>
      <c r="B8" s="501"/>
      <c r="C8" s="501"/>
      <c r="D8" s="501"/>
      <c r="E8" s="501"/>
      <c r="F8" s="501"/>
      <c r="G8" s="501"/>
      <c r="H8" s="492" t="s">
        <v>11</v>
      </c>
      <c r="I8" s="493"/>
      <c r="J8" s="493"/>
      <c r="K8" s="520"/>
      <c r="L8" s="109">
        <f>L6-L7</f>
        <v>7.9146554998007446</v>
      </c>
      <c r="M8" s="524"/>
      <c r="N8" s="106"/>
      <c r="O8" s="107"/>
      <c r="P8" s="18"/>
      <c r="Q8" s="17"/>
      <c r="R8" s="104"/>
    </row>
    <row r="9" spans="1:18" ht="16.5" customHeight="1" x14ac:dyDescent="0.25">
      <c r="A9" s="110"/>
      <c r="B9" s="111"/>
      <c r="C9" s="111"/>
      <c r="D9" s="111"/>
      <c r="E9" s="111"/>
      <c r="F9" s="111"/>
      <c r="G9" s="112"/>
      <c r="H9" s="492" t="s">
        <v>26</v>
      </c>
      <c r="I9" s="493"/>
      <c r="J9" s="493"/>
      <c r="K9" s="520"/>
      <c r="L9" s="109">
        <f>J18+J20+J23+J24+J25+J26+J28+J29+J30+J31+J32+J33+J35+J36+J37+J42+J44+J45+J46+J47+J48+J49+J52+J53+J55+J56+J57+J58+J60+J61+J62+J63+J65+J68+J69+J70+J71+J73+J76+J77+J79+J80+J81+J82+J84+J86+J87+J90+J91+J94+J96+J97+J98+J99+J100+J102+J103+J106+J107+J108+J110+J112+J113+J114+J115+J116+J118+J120+J121+J122+J123+J124+J125+J126+J127+J129+J130+J131+J132+J134+J135+J136+J137+J139+J140+J142+J144+J145+J146+J147+J148+J149+J152+J38+J39+J40+J41+J88</f>
        <v>80.865019999999973</v>
      </c>
      <c r="M9" s="524"/>
      <c r="N9" s="106"/>
      <c r="O9" s="107"/>
      <c r="P9" s="18"/>
      <c r="Q9" s="113"/>
      <c r="R9" s="104"/>
    </row>
    <row r="10" spans="1:18" ht="16.5" customHeight="1" x14ac:dyDescent="0.25">
      <c r="A10" s="114"/>
      <c r="B10" s="115"/>
      <c r="C10" s="486" t="s">
        <v>13</v>
      </c>
      <c r="D10" s="486"/>
      <c r="E10" s="486"/>
      <c r="F10" s="486"/>
      <c r="G10" s="116"/>
      <c r="H10" s="487" t="s">
        <v>35</v>
      </c>
      <c r="I10" s="487"/>
      <c r="J10" s="487"/>
      <c r="K10" s="487"/>
      <c r="L10" s="109">
        <f>IF(((F14+F15)*L9)/(F11-F14-F15)&gt;=(L6-L9),(L6-L9),(((F14+F15)*L9)/(F11-F14-F15)))</f>
        <v>30.175324500199281</v>
      </c>
      <c r="M10" s="524"/>
      <c r="N10" s="106"/>
      <c r="O10" s="117"/>
      <c r="P10" s="18"/>
      <c r="Q10" s="17"/>
      <c r="R10" s="104"/>
    </row>
    <row r="11" spans="1:18" ht="16.5" customHeight="1" x14ac:dyDescent="0.25">
      <c r="A11" s="488" t="s">
        <v>22</v>
      </c>
      <c r="B11" s="489"/>
      <c r="C11" s="487" t="s">
        <v>23</v>
      </c>
      <c r="D11" s="487"/>
      <c r="E11" s="487"/>
      <c r="F11" s="118">
        <f>E154</f>
        <v>7235.2999999999984</v>
      </c>
      <c r="G11" s="114"/>
      <c r="H11" s="490"/>
      <c r="I11" s="490"/>
      <c r="J11" s="490"/>
      <c r="K11" s="490"/>
      <c r="L11" s="119"/>
      <c r="M11" s="120"/>
      <c r="N11" s="106"/>
      <c r="O11" s="121"/>
      <c r="P11" s="18"/>
      <c r="Q11" s="17"/>
      <c r="R11" s="104"/>
    </row>
    <row r="12" spans="1:18" ht="15" customHeight="1" x14ac:dyDescent="0.25">
      <c r="A12" s="453"/>
      <c r="B12" s="454"/>
      <c r="C12" s="487" t="s">
        <v>24</v>
      </c>
      <c r="D12" s="487"/>
      <c r="E12" s="487"/>
      <c r="F12" s="122">
        <v>2158.9</v>
      </c>
      <c r="G12" s="123"/>
      <c r="H12" s="123"/>
      <c r="I12" s="123"/>
      <c r="J12" s="123"/>
      <c r="K12" s="123"/>
      <c r="L12" s="123"/>
      <c r="M12" s="123"/>
      <c r="N12" s="106"/>
      <c r="O12" s="117"/>
      <c r="P12" s="18"/>
      <c r="Q12" s="17"/>
      <c r="R12" s="104"/>
    </row>
    <row r="13" spans="1:18" x14ac:dyDescent="0.25">
      <c r="A13" s="453"/>
      <c r="B13" s="454"/>
      <c r="C13" s="487" t="s">
        <v>33</v>
      </c>
      <c r="D13" s="487"/>
      <c r="E13" s="487"/>
      <c r="F13" s="122">
        <f>E18+E20+E23+E24+E25+E26+E28+E29+E30+E31+E32+E33+E35+E36+E37+E42+E44+E45+E46+E47+E48+E49+E52+E53+E55+E56+E57+E58+E60+E61+E62+E63+E65+E68+E69+E70+E71+E73+E76+E77+E79+E80+E81+E82+E84+E86+E87+E90+E91+E94+E96+E97+E98+E99+E100+E102+E103+E106+E107+E108+E110+E112+E113+E114+E115+E116+E118+E120+E121+E122+E123+E124+E125+E126+E127+E129+E130+E131+E132+E134+E135+E136+E137+E139+E140+E142+E144+E145+E146+E147+E148+E149+E152+E38+E39+E40+E41+E88</f>
        <v>5269.1</v>
      </c>
      <c r="G13" s="123"/>
      <c r="H13" s="123"/>
      <c r="I13" s="123"/>
      <c r="J13" s="123"/>
      <c r="K13" s="123"/>
      <c r="L13" s="123"/>
      <c r="M13" s="123"/>
      <c r="N13" s="106"/>
      <c r="O13" s="117"/>
      <c r="P13" s="18"/>
      <c r="Q13" s="17"/>
      <c r="R13" s="104"/>
    </row>
    <row r="14" spans="1:18" x14ac:dyDescent="0.25">
      <c r="A14" s="453"/>
      <c r="B14" s="454"/>
      <c r="C14" s="487" t="s">
        <v>61</v>
      </c>
      <c r="D14" s="487"/>
      <c r="E14" s="487"/>
      <c r="F14" s="122">
        <f>E19+E21+E22+E27+E43+E50+E51+E59+E66+E67+E72+E74+E75+E78+E83+E85+E89+E92+E93+E101+E104+E105+E109+E111+E119+E128+E133+E138+E141+E143+E150+E151+E153+E64</f>
        <v>1757.6000000000001</v>
      </c>
      <c r="G14" s="124"/>
      <c r="H14" s="123"/>
      <c r="I14" s="123"/>
      <c r="J14" s="123"/>
      <c r="K14" s="123"/>
      <c r="L14" s="123"/>
      <c r="M14" s="123"/>
      <c r="N14" s="106"/>
      <c r="O14" s="107"/>
      <c r="P14" s="18"/>
      <c r="Q14" s="17"/>
      <c r="R14" s="104"/>
    </row>
    <row r="15" spans="1:18" x14ac:dyDescent="0.25">
      <c r="A15" s="528"/>
      <c r="B15" s="529"/>
      <c r="C15" s="487" t="s">
        <v>62</v>
      </c>
      <c r="D15" s="487"/>
      <c r="E15" s="487"/>
      <c r="F15" s="122">
        <f>E34+E54+E95+E117</f>
        <v>208.60000000000002</v>
      </c>
      <c r="G15" s="125"/>
      <c r="H15" s="123"/>
      <c r="I15" s="123"/>
      <c r="J15" s="123"/>
      <c r="K15" s="123"/>
      <c r="L15" s="123"/>
      <c r="M15" s="123"/>
      <c r="N15" s="106"/>
      <c r="O15" s="107"/>
      <c r="P15" s="18"/>
      <c r="Q15" s="17"/>
      <c r="R15" s="104"/>
    </row>
    <row r="16" spans="1:18" x14ac:dyDescent="0.25">
      <c r="A16" s="115"/>
      <c r="B16" s="115"/>
      <c r="C16" s="115"/>
      <c r="D16" s="115"/>
      <c r="E16" s="115"/>
      <c r="F16" s="126"/>
      <c r="G16" s="115"/>
      <c r="H16" s="127"/>
      <c r="I16" s="127"/>
      <c r="J16" s="127"/>
      <c r="K16" s="127"/>
      <c r="L16" s="119"/>
      <c r="M16" s="128"/>
      <c r="N16" s="106"/>
      <c r="O16" s="107"/>
      <c r="P16" s="18"/>
      <c r="Q16" s="17"/>
      <c r="R16" s="104"/>
    </row>
    <row r="17" spans="1:18" ht="36" x14ac:dyDescent="0.25">
      <c r="A17" s="129" t="s">
        <v>0</v>
      </c>
      <c r="B17" s="130" t="s">
        <v>1</v>
      </c>
      <c r="C17" s="131" t="s">
        <v>19</v>
      </c>
      <c r="D17" s="131" t="s">
        <v>20</v>
      </c>
      <c r="E17" s="129" t="s">
        <v>2</v>
      </c>
      <c r="F17" s="129" t="s">
        <v>27</v>
      </c>
      <c r="G17" s="132" t="s">
        <v>32</v>
      </c>
      <c r="H17" s="132" t="s">
        <v>38</v>
      </c>
      <c r="I17" s="132" t="s">
        <v>21</v>
      </c>
      <c r="J17" s="132" t="s">
        <v>18</v>
      </c>
      <c r="K17" s="186" t="s">
        <v>54</v>
      </c>
      <c r="L17" s="133" t="s">
        <v>7</v>
      </c>
      <c r="M17" s="134" t="s">
        <v>14</v>
      </c>
      <c r="N17" s="135"/>
      <c r="O17" s="136"/>
      <c r="P17" s="137"/>
      <c r="Q17" s="136"/>
      <c r="R17" s="104"/>
    </row>
    <row r="18" spans="1:18" x14ac:dyDescent="0.25">
      <c r="A18" s="138">
        <v>1</v>
      </c>
      <c r="B18" s="139">
        <v>91504425</v>
      </c>
      <c r="C18" s="140">
        <v>43731</v>
      </c>
      <c r="D18" s="140">
        <v>45191</v>
      </c>
      <c r="E18" s="141">
        <v>45.2</v>
      </c>
      <c r="F18" s="142">
        <f>E18*F12/F11</f>
        <v>13.486970823600961</v>
      </c>
      <c r="G18" s="143">
        <v>4.2859999999999996</v>
      </c>
      <c r="H18" s="144">
        <v>4.9240000000000004</v>
      </c>
      <c r="I18" s="143">
        <v>0.63800000000000079</v>
      </c>
      <c r="J18" s="145">
        <f>I18</f>
        <v>0.63800000000000079</v>
      </c>
      <c r="K18" s="146"/>
      <c r="L18" s="146">
        <f t="shared" ref="L18:L49" si="0">L$8/F$11*E18</f>
        <v>4.9444035297913524E-2</v>
      </c>
      <c r="M18" s="145">
        <f t="shared" ref="M18:M49" si="1">J18+K18+L18</f>
        <v>0.68744403529791431</v>
      </c>
      <c r="N18" s="147"/>
      <c r="O18" s="148"/>
      <c r="P18" s="18"/>
      <c r="Q18" s="147"/>
      <c r="R18" s="104"/>
    </row>
    <row r="19" spans="1:18" x14ac:dyDescent="0.25">
      <c r="A19" s="138">
        <v>2</v>
      </c>
      <c r="B19" s="139">
        <v>15705811</v>
      </c>
      <c r="C19" s="140"/>
      <c r="D19" s="140"/>
      <c r="E19" s="141">
        <v>62</v>
      </c>
      <c r="F19" s="142">
        <f>E19*F12/F11</f>
        <v>18.499827235912822</v>
      </c>
      <c r="G19" s="175">
        <v>15908</v>
      </c>
      <c r="H19" s="175">
        <v>15908</v>
      </c>
      <c r="I19" s="149"/>
      <c r="J19" s="145"/>
      <c r="K19" s="146">
        <f>E19*L$10/(F$14+F$15)</f>
        <v>0.95151567440359841</v>
      </c>
      <c r="L19" s="146">
        <f t="shared" si="0"/>
        <v>6.7821464346695545E-2</v>
      </c>
      <c r="M19" s="145">
        <f t="shared" si="1"/>
        <v>1.0193371387502939</v>
      </c>
      <c r="N19" s="147"/>
      <c r="O19" s="113"/>
      <c r="P19" s="18"/>
      <c r="Q19" s="147"/>
      <c r="R19" s="104"/>
    </row>
    <row r="20" spans="1:18" x14ac:dyDescent="0.25">
      <c r="A20" s="138">
        <v>3</v>
      </c>
      <c r="B20" s="139">
        <v>1564015</v>
      </c>
      <c r="C20" s="140">
        <v>43621</v>
      </c>
      <c r="D20" s="140">
        <v>45081</v>
      </c>
      <c r="E20" s="141">
        <v>72.7</v>
      </c>
      <c r="F20" s="142">
        <f>E20*F12/F11</f>
        <v>21.692539355659065</v>
      </c>
      <c r="G20" s="143">
        <v>7.0857000000000001</v>
      </c>
      <c r="H20" s="144">
        <v>8.1129999999999995</v>
      </c>
      <c r="I20" s="143">
        <v>1.0272999999999994</v>
      </c>
      <c r="J20" s="145">
        <f>I20</f>
        <v>1.0272999999999994</v>
      </c>
      <c r="K20" s="146"/>
      <c r="L20" s="146">
        <f t="shared" si="0"/>
        <v>7.9526136419431709E-2</v>
      </c>
      <c r="M20" s="145">
        <f t="shared" si="1"/>
        <v>1.1068261364194312</v>
      </c>
      <c r="N20" s="147"/>
      <c r="O20" s="113"/>
      <c r="P20" s="18"/>
      <c r="Q20" s="147"/>
      <c r="R20" s="104"/>
    </row>
    <row r="21" spans="1:18" x14ac:dyDescent="0.25">
      <c r="A21" s="138">
        <v>4</v>
      </c>
      <c r="B21" s="139">
        <v>15705532</v>
      </c>
      <c r="C21" s="140"/>
      <c r="D21" s="140"/>
      <c r="E21" s="150">
        <v>46.9</v>
      </c>
      <c r="F21" s="142">
        <f>E21*F12/F11</f>
        <v>13.99422415103728</v>
      </c>
      <c r="G21" s="149">
        <v>22944</v>
      </c>
      <c r="H21" s="144">
        <v>23254</v>
      </c>
      <c r="I21" s="149"/>
      <c r="J21" s="145"/>
      <c r="K21" s="146">
        <f>E21*L$10/(F$14+F$15)</f>
        <v>0.71977556660530262</v>
      </c>
      <c r="L21" s="146">
        <f t="shared" si="0"/>
        <v>5.130365609451646E-2</v>
      </c>
      <c r="M21" s="145">
        <f t="shared" si="1"/>
        <v>0.7710792226998191</v>
      </c>
      <c r="N21" s="147"/>
      <c r="O21" s="113"/>
      <c r="P21" s="18"/>
      <c r="Q21" s="147"/>
      <c r="R21" s="104"/>
    </row>
    <row r="22" spans="1:18" x14ac:dyDescent="0.25">
      <c r="A22" s="151">
        <v>5</v>
      </c>
      <c r="B22" s="139">
        <v>15705673</v>
      </c>
      <c r="C22" s="140"/>
      <c r="D22" s="140"/>
      <c r="E22" s="150">
        <v>70.599999999999994</v>
      </c>
      <c r="F22" s="142">
        <f>E22*F12/F11</f>
        <v>21.065932304120082</v>
      </c>
      <c r="G22" s="149">
        <v>55197</v>
      </c>
      <c r="H22" s="144">
        <v>57056</v>
      </c>
      <c r="I22" s="149"/>
      <c r="J22" s="145"/>
      <c r="K22" s="146">
        <f>E22*L$10/(F$14+F$15)</f>
        <v>1.0835001066595813</v>
      </c>
      <c r="L22" s="146">
        <f t="shared" si="0"/>
        <v>7.7228957788333941E-2</v>
      </c>
      <c r="M22" s="145">
        <f t="shared" si="1"/>
        <v>1.1607290644479153</v>
      </c>
      <c r="N22" s="147"/>
      <c r="O22" s="113"/>
      <c r="P22" s="18"/>
      <c r="Q22" s="147"/>
      <c r="R22" s="104"/>
    </row>
    <row r="23" spans="1:18" x14ac:dyDescent="0.25">
      <c r="A23" s="138">
        <v>6</v>
      </c>
      <c r="B23" s="275" t="s">
        <v>48</v>
      </c>
      <c r="C23" s="140">
        <v>43822</v>
      </c>
      <c r="D23" s="140">
        <v>46013</v>
      </c>
      <c r="E23" s="150">
        <v>47.4</v>
      </c>
      <c r="F23" s="142">
        <f>E23*F12/F11</f>
        <v>14.143416306165609</v>
      </c>
      <c r="G23" s="143">
        <v>1.7702</v>
      </c>
      <c r="H23" s="144">
        <v>2.5720000000000001</v>
      </c>
      <c r="I23" s="143">
        <v>0.80180000000000007</v>
      </c>
      <c r="J23" s="145">
        <f>I23</f>
        <v>0.80180000000000007</v>
      </c>
      <c r="K23" s="146"/>
      <c r="L23" s="146">
        <f t="shared" si="0"/>
        <v>5.1850603387634975E-2</v>
      </c>
      <c r="M23" s="145">
        <f t="shared" si="1"/>
        <v>0.85365060338763499</v>
      </c>
      <c r="N23" s="147"/>
      <c r="O23" s="113"/>
      <c r="P23" s="18"/>
      <c r="Q23" s="147"/>
      <c r="R23" s="104"/>
    </row>
    <row r="24" spans="1:18" x14ac:dyDescent="0.25">
      <c r="A24" s="138">
        <v>7</v>
      </c>
      <c r="B24" s="139">
        <v>18008983</v>
      </c>
      <c r="C24" s="140">
        <v>43714</v>
      </c>
      <c r="D24" s="140">
        <v>45721</v>
      </c>
      <c r="E24" s="150">
        <v>42.2</v>
      </c>
      <c r="F24" s="142">
        <f>E24*F12/F11</f>
        <v>12.591817892830987</v>
      </c>
      <c r="G24" s="143">
        <v>6.5270000000000001</v>
      </c>
      <c r="H24" s="144">
        <v>7.4809999999999999</v>
      </c>
      <c r="I24" s="143">
        <v>0.95399999999999974</v>
      </c>
      <c r="J24" s="145">
        <f>I24</f>
        <v>0.95399999999999974</v>
      </c>
      <c r="K24" s="146"/>
      <c r="L24" s="146">
        <f t="shared" si="0"/>
        <v>4.6162351539202451E-2</v>
      </c>
      <c r="M24" s="145">
        <f t="shared" si="1"/>
        <v>1.0001623515392022</v>
      </c>
      <c r="N24" s="147"/>
      <c r="O24" s="113"/>
      <c r="P24" s="18"/>
      <c r="Q24" s="147"/>
      <c r="R24" s="104"/>
    </row>
    <row r="25" spans="1:18" x14ac:dyDescent="0.25">
      <c r="A25" s="138">
        <v>8</v>
      </c>
      <c r="B25" s="139">
        <v>15705529</v>
      </c>
      <c r="C25" s="140">
        <v>43689</v>
      </c>
      <c r="D25" s="140">
        <v>45149</v>
      </c>
      <c r="E25" s="150">
        <v>41.9</v>
      </c>
      <c r="F25" s="142">
        <f>E25*F12/F11</f>
        <v>12.502302599753987</v>
      </c>
      <c r="G25" s="149">
        <v>35084</v>
      </c>
      <c r="H25" s="144">
        <v>36258</v>
      </c>
      <c r="I25" s="149">
        <v>1174</v>
      </c>
      <c r="J25" s="145">
        <f t="shared" ref="J25:J46" si="2">I25*0.00086</f>
        <v>1.0096399999999999</v>
      </c>
      <c r="K25" s="146"/>
      <c r="L25" s="146">
        <f t="shared" si="0"/>
        <v>4.5834183163331342E-2</v>
      </c>
      <c r="M25" s="145">
        <f t="shared" si="1"/>
        <v>1.0554741831633312</v>
      </c>
      <c r="N25" s="147"/>
      <c r="O25" s="113"/>
      <c r="P25" s="18"/>
      <c r="Q25" s="147"/>
      <c r="R25" s="104"/>
    </row>
    <row r="26" spans="1:18" x14ac:dyDescent="0.25">
      <c r="A26" s="138">
        <v>9</v>
      </c>
      <c r="B26" s="139">
        <v>18009297</v>
      </c>
      <c r="C26" s="140">
        <v>43530</v>
      </c>
      <c r="D26" s="140">
        <v>45721</v>
      </c>
      <c r="E26" s="150">
        <v>44.8</v>
      </c>
      <c r="F26" s="142">
        <f>E26*F12/F11</f>
        <v>13.367617099498297</v>
      </c>
      <c r="G26" s="143">
        <v>7.7640000000000002</v>
      </c>
      <c r="H26" s="144">
        <v>8.7970000000000006</v>
      </c>
      <c r="I26" s="143">
        <v>1.0330000000000004</v>
      </c>
      <c r="J26" s="145">
        <f>I26</f>
        <v>1.0330000000000004</v>
      </c>
      <c r="K26" s="146"/>
      <c r="L26" s="146">
        <f t="shared" si="0"/>
        <v>4.9006477463418713E-2</v>
      </c>
      <c r="M26" s="145">
        <f t="shared" si="1"/>
        <v>1.082006477463419</v>
      </c>
      <c r="N26" s="147"/>
      <c r="O26" s="113"/>
      <c r="P26" s="18"/>
      <c r="Q26" s="147"/>
      <c r="R26" s="104"/>
    </row>
    <row r="27" spans="1:18" x14ac:dyDescent="0.25">
      <c r="A27" s="138">
        <v>10</v>
      </c>
      <c r="B27" s="139">
        <v>15705614</v>
      </c>
      <c r="C27" s="140"/>
      <c r="D27" s="140"/>
      <c r="E27" s="150">
        <v>62.1</v>
      </c>
      <c r="F27" s="142">
        <f>E27*F12/F11</f>
        <v>18.529665666938488</v>
      </c>
      <c r="G27" s="149">
        <v>17445</v>
      </c>
      <c r="H27" s="144">
        <v>18438</v>
      </c>
      <c r="I27" s="149"/>
      <c r="J27" s="145"/>
      <c r="K27" s="146">
        <f>E27*L$10/(F$14+F$15)</f>
        <v>0.95305037710424934</v>
      </c>
      <c r="L27" s="146">
        <f t="shared" si="0"/>
        <v>6.7930853805319241E-2</v>
      </c>
      <c r="M27" s="145">
        <f t="shared" si="1"/>
        <v>1.0209812309095685</v>
      </c>
      <c r="N27" s="147"/>
      <c r="O27" s="113"/>
      <c r="P27" s="18"/>
      <c r="Q27" s="147"/>
      <c r="R27" s="104"/>
    </row>
    <row r="28" spans="1:18" x14ac:dyDescent="0.25">
      <c r="A28" s="138">
        <v>11</v>
      </c>
      <c r="B28" s="139">
        <v>18009390</v>
      </c>
      <c r="C28" s="140">
        <v>43530</v>
      </c>
      <c r="D28" s="140">
        <v>45721</v>
      </c>
      <c r="E28" s="150">
        <v>72.8</v>
      </c>
      <c r="F28" s="142">
        <f>E28*F12/F11</f>
        <v>21.722377786684731</v>
      </c>
      <c r="G28" s="143">
        <v>7.5579999999999998</v>
      </c>
      <c r="H28" s="144">
        <v>8.5690000000000008</v>
      </c>
      <c r="I28" s="143">
        <v>1.011000000000001</v>
      </c>
      <c r="J28" s="145">
        <f>I28</f>
        <v>1.011000000000001</v>
      </c>
      <c r="K28" s="146"/>
      <c r="L28" s="146">
        <f t="shared" si="0"/>
        <v>7.9635525878055405E-2</v>
      </c>
      <c r="M28" s="145">
        <f t="shared" si="1"/>
        <v>1.0906355258780565</v>
      </c>
      <c r="N28" s="147"/>
      <c r="O28" s="113"/>
      <c r="P28" s="18"/>
      <c r="Q28" s="147"/>
      <c r="R28" s="104"/>
    </row>
    <row r="29" spans="1:18" x14ac:dyDescent="0.25">
      <c r="A29" s="138">
        <v>12</v>
      </c>
      <c r="B29" s="139">
        <v>15705671</v>
      </c>
      <c r="C29" s="140">
        <v>43693</v>
      </c>
      <c r="D29" s="140">
        <v>45153</v>
      </c>
      <c r="E29" s="150">
        <v>47</v>
      </c>
      <c r="F29" s="142">
        <f>E29*F12/F11</f>
        <v>14.024062582062944</v>
      </c>
      <c r="G29" s="149">
        <v>40633</v>
      </c>
      <c r="H29" s="144">
        <v>42139</v>
      </c>
      <c r="I29" s="149">
        <v>1506</v>
      </c>
      <c r="J29" s="145">
        <f t="shared" si="2"/>
        <v>1.2951599999999999</v>
      </c>
      <c r="K29" s="146"/>
      <c r="L29" s="146">
        <f t="shared" si="0"/>
        <v>5.141304555314017E-2</v>
      </c>
      <c r="M29" s="145">
        <f t="shared" si="1"/>
        <v>1.3465730455531399</v>
      </c>
      <c r="N29" s="147"/>
      <c r="O29" s="113"/>
      <c r="P29" s="18"/>
      <c r="Q29" s="147"/>
      <c r="R29" s="104"/>
    </row>
    <row r="30" spans="1:18" x14ac:dyDescent="0.25">
      <c r="A30" s="138">
        <v>13</v>
      </c>
      <c r="B30" s="139">
        <v>41262618</v>
      </c>
      <c r="C30" s="140">
        <v>43719</v>
      </c>
      <c r="D30" s="140">
        <v>45910</v>
      </c>
      <c r="E30" s="150">
        <v>70.599999999999994</v>
      </c>
      <c r="F30" s="142">
        <f>E30*F12/F11</f>
        <v>21.065932304120082</v>
      </c>
      <c r="G30" s="143">
        <v>8.2662999999999993</v>
      </c>
      <c r="H30" s="144">
        <v>9.7199000000000009</v>
      </c>
      <c r="I30" s="143">
        <v>1.4536000000000016</v>
      </c>
      <c r="J30" s="145">
        <f>I30</f>
        <v>1.4536000000000016</v>
      </c>
      <c r="K30" s="146"/>
      <c r="L30" s="146">
        <f t="shared" si="0"/>
        <v>7.7228957788333941E-2</v>
      </c>
      <c r="M30" s="145">
        <f t="shared" si="1"/>
        <v>1.5308289577883354</v>
      </c>
      <c r="N30" s="147"/>
      <c r="O30" s="113"/>
      <c r="P30" s="18"/>
      <c r="Q30" s="147"/>
      <c r="R30" s="104"/>
    </row>
    <row r="31" spans="1:18" x14ac:dyDescent="0.25">
      <c r="A31" s="138">
        <v>14</v>
      </c>
      <c r="B31" s="139">
        <v>1732319</v>
      </c>
      <c r="C31" s="140">
        <v>43887</v>
      </c>
      <c r="D31" s="140">
        <v>46078</v>
      </c>
      <c r="E31" s="150">
        <v>47</v>
      </c>
      <c r="F31" s="142">
        <f>E31*F12/F11</f>
        <v>14.024062582062944</v>
      </c>
      <c r="G31" s="143">
        <v>1.8169999999999999</v>
      </c>
      <c r="H31" s="144">
        <v>2.4529999999999998</v>
      </c>
      <c r="I31" s="143">
        <v>0.6359999999999999</v>
      </c>
      <c r="J31" s="143">
        <f>I31</f>
        <v>0.6359999999999999</v>
      </c>
      <c r="K31" s="152"/>
      <c r="L31" s="146">
        <f t="shared" si="0"/>
        <v>5.141304555314017E-2</v>
      </c>
      <c r="M31" s="145">
        <f t="shared" si="1"/>
        <v>0.68741304555314009</v>
      </c>
      <c r="N31" s="147"/>
      <c r="O31" s="113"/>
      <c r="P31" s="18"/>
      <c r="Q31" s="147"/>
      <c r="R31" s="104"/>
    </row>
    <row r="32" spans="1:18" x14ac:dyDescent="0.25">
      <c r="A32" s="138">
        <v>15</v>
      </c>
      <c r="B32" s="139">
        <v>18004025</v>
      </c>
      <c r="C32" s="140">
        <v>43488</v>
      </c>
      <c r="D32" s="140">
        <v>45679</v>
      </c>
      <c r="E32" s="150">
        <v>42.2</v>
      </c>
      <c r="F32" s="142">
        <f>E32*F12/F11</f>
        <v>12.591817892830987</v>
      </c>
      <c r="G32" s="143">
        <v>0.95699999999999996</v>
      </c>
      <c r="H32" s="144">
        <v>1.377</v>
      </c>
      <c r="I32" s="143">
        <v>0.42000000000000004</v>
      </c>
      <c r="J32" s="145">
        <f>I32</f>
        <v>0.42000000000000004</v>
      </c>
      <c r="K32" s="146"/>
      <c r="L32" s="146">
        <f t="shared" si="0"/>
        <v>4.6162351539202451E-2</v>
      </c>
      <c r="M32" s="145">
        <f t="shared" si="1"/>
        <v>0.46616235153920249</v>
      </c>
      <c r="N32" s="147"/>
      <c r="O32" s="113"/>
      <c r="P32" s="18"/>
      <c r="Q32" s="147"/>
      <c r="R32" s="104"/>
    </row>
    <row r="33" spans="1:18" x14ac:dyDescent="0.25">
      <c r="A33" s="138">
        <v>16</v>
      </c>
      <c r="B33" s="139">
        <v>19000535</v>
      </c>
      <c r="C33" s="140">
        <v>43677</v>
      </c>
      <c r="D33" s="140">
        <v>45868</v>
      </c>
      <c r="E33" s="150">
        <v>42.8</v>
      </c>
      <c r="F33" s="142">
        <f>E33*F12/F11</f>
        <v>12.770848478984979</v>
      </c>
      <c r="G33" s="143">
        <v>5.008</v>
      </c>
      <c r="H33" s="144">
        <v>6.0659999999999998</v>
      </c>
      <c r="I33" s="143">
        <v>1.0579999999999998</v>
      </c>
      <c r="J33" s="145">
        <f>I33</f>
        <v>1.0579999999999998</v>
      </c>
      <c r="K33" s="146"/>
      <c r="L33" s="146">
        <f t="shared" si="0"/>
        <v>4.6818688290944661E-2</v>
      </c>
      <c r="M33" s="145">
        <f t="shared" si="1"/>
        <v>1.1048186882909445</v>
      </c>
      <c r="N33" s="147"/>
      <c r="O33" s="113"/>
      <c r="P33" s="18"/>
      <c r="Q33" s="147"/>
      <c r="R33" s="104"/>
    </row>
    <row r="34" spans="1:18" x14ac:dyDescent="0.25">
      <c r="A34" s="138">
        <v>17</v>
      </c>
      <c r="B34" s="139">
        <v>15705659</v>
      </c>
      <c r="C34" s="140">
        <v>43719</v>
      </c>
      <c r="D34" s="140">
        <v>45179</v>
      </c>
      <c r="E34" s="150">
        <v>45.8</v>
      </c>
      <c r="F34" s="142">
        <f>E34*F12/F11</f>
        <v>13.666001409754953</v>
      </c>
      <c r="G34" s="149">
        <v>10132</v>
      </c>
      <c r="H34" s="144">
        <v>10132</v>
      </c>
      <c r="I34" s="149"/>
      <c r="J34" s="145"/>
      <c r="K34" s="146">
        <f>E34*L$10/(F$14+F$15)</f>
        <v>0.702893836898142</v>
      </c>
      <c r="L34" s="146">
        <f t="shared" si="0"/>
        <v>5.0100372049655735E-2</v>
      </c>
      <c r="M34" s="145">
        <f t="shared" si="1"/>
        <v>0.75299420894779778</v>
      </c>
      <c r="N34" s="147"/>
      <c r="O34" s="113"/>
      <c r="P34" s="18"/>
      <c r="Q34" s="147"/>
      <c r="R34" s="104"/>
    </row>
    <row r="35" spans="1:18" x14ac:dyDescent="0.25">
      <c r="A35" s="138">
        <v>18</v>
      </c>
      <c r="B35" s="139">
        <v>15708273</v>
      </c>
      <c r="C35" s="140">
        <v>43697</v>
      </c>
      <c r="D35" s="140">
        <v>45158</v>
      </c>
      <c r="E35" s="150">
        <v>60.6</v>
      </c>
      <c r="F35" s="142">
        <f>E35*F12/F11</f>
        <v>18.082089201553501</v>
      </c>
      <c r="G35" s="149">
        <v>44091</v>
      </c>
      <c r="H35" s="144">
        <v>45417</v>
      </c>
      <c r="I35" s="149">
        <v>1326</v>
      </c>
      <c r="J35" s="145">
        <f t="shared" si="2"/>
        <v>1.14036</v>
      </c>
      <c r="K35" s="146"/>
      <c r="L35" s="146">
        <f t="shared" si="0"/>
        <v>6.6290011925963704E-2</v>
      </c>
      <c r="M35" s="145">
        <f t="shared" si="1"/>
        <v>1.2066500119259638</v>
      </c>
      <c r="N35" s="147"/>
      <c r="O35" s="113"/>
      <c r="P35" s="18"/>
      <c r="Q35" s="147"/>
      <c r="R35" s="104"/>
    </row>
    <row r="36" spans="1:18" x14ac:dyDescent="0.25">
      <c r="A36" s="138">
        <v>19</v>
      </c>
      <c r="B36" s="153">
        <v>18008964</v>
      </c>
      <c r="C36" s="140">
        <v>43530</v>
      </c>
      <c r="D36" s="140">
        <v>45721</v>
      </c>
      <c r="E36" s="150">
        <v>71.599999999999994</v>
      </c>
      <c r="F36" s="142">
        <f>E36*F12/F11</f>
        <v>21.36431661437674</v>
      </c>
      <c r="G36" s="143">
        <v>5.0069999999999997</v>
      </c>
      <c r="H36" s="144">
        <v>5.6829999999999998</v>
      </c>
      <c r="I36" s="143">
        <v>0.67600000000000016</v>
      </c>
      <c r="J36" s="145">
        <f>I36</f>
        <v>0.67600000000000016</v>
      </c>
      <c r="K36" s="146"/>
      <c r="L36" s="146">
        <f t="shared" si="0"/>
        <v>7.832285237457097E-2</v>
      </c>
      <c r="M36" s="145">
        <f t="shared" si="1"/>
        <v>0.75432285237457108</v>
      </c>
      <c r="N36" s="147"/>
      <c r="O36" s="113"/>
      <c r="P36" s="18"/>
      <c r="Q36" s="147"/>
      <c r="R36" s="104"/>
    </row>
    <row r="37" spans="1:18" x14ac:dyDescent="0.25">
      <c r="A37" s="138">
        <v>20</v>
      </c>
      <c r="B37" s="153">
        <v>15705665</v>
      </c>
      <c r="C37" s="140">
        <v>43685</v>
      </c>
      <c r="D37" s="140">
        <v>45145</v>
      </c>
      <c r="E37" s="150">
        <v>46.3</v>
      </c>
      <c r="F37" s="142">
        <f>E37*F12/F11</f>
        <v>13.815193564883282</v>
      </c>
      <c r="G37" s="149">
        <v>19461</v>
      </c>
      <c r="H37" s="144">
        <v>20504</v>
      </c>
      <c r="I37" s="149">
        <v>1043</v>
      </c>
      <c r="J37" s="145">
        <f t="shared" si="2"/>
        <v>0.89698</v>
      </c>
      <c r="K37" s="146"/>
      <c r="L37" s="146">
        <f t="shared" si="0"/>
        <v>5.064731934277425E-2</v>
      </c>
      <c r="M37" s="145">
        <f t="shared" si="1"/>
        <v>0.94762731934277422</v>
      </c>
      <c r="N37" s="147"/>
      <c r="O37" s="113"/>
      <c r="P37" s="18"/>
      <c r="Q37" s="147"/>
      <c r="R37" s="104"/>
    </row>
    <row r="38" spans="1:18" x14ac:dyDescent="0.25">
      <c r="A38" s="138">
        <v>21</v>
      </c>
      <c r="B38" s="153">
        <v>15708400</v>
      </c>
      <c r="C38" s="140">
        <v>43713</v>
      </c>
      <c r="D38" s="140">
        <v>45173</v>
      </c>
      <c r="E38" s="150">
        <v>70.099999999999994</v>
      </c>
      <c r="F38" s="142">
        <f>E38*F12/F11</f>
        <v>20.916740148991753</v>
      </c>
      <c r="G38" s="149">
        <v>15358</v>
      </c>
      <c r="H38" s="150">
        <v>16038</v>
      </c>
      <c r="I38" s="149">
        <v>680</v>
      </c>
      <c r="J38" s="145">
        <f>I38*0.00086</f>
        <v>0.58479999999999999</v>
      </c>
      <c r="K38" s="146"/>
      <c r="L38" s="146">
        <f t="shared" si="0"/>
        <v>7.6682010495215433E-2</v>
      </c>
      <c r="M38" s="145">
        <f t="shared" si="1"/>
        <v>0.66148201049521538</v>
      </c>
      <c r="N38" s="147"/>
      <c r="O38" s="113"/>
      <c r="P38" s="18"/>
      <c r="Q38" s="147"/>
      <c r="R38" s="104"/>
    </row>
    <row r="39" spans="1:18" x14ac:dyDescent="0.25">
      <c r="A39" s="138">
        <v>22</v>
      </c>
      <c r="B39" s="153">
        <v>15705816</v>
      </c>
      <c r="C39" s="140">
        <v>43698</v>
      </c>
      <c r="D39" s="140">
        <v>45158</v>
      </c>
      <c r="E39" s="150">
        <v>48.1</v>
      </c>
      <c r="F39" s="142">
        <f>E39*F12/F11</f>
        <v>14.352285323345271</v>
      </c>
      <c r="G39" s="149">
        <v>13987</v>
      </c>
      <c r="H39" s="150">
        <v>14515</v>
      </c>
      <c r="I39" s="149">
        <v>528</v>
      </c>
      <c r="J39" s="145">
        <f>I39*0.00086</f>
        <v>0.45407999999999998</v>
      </c>
      <c r="K39" s="146"/>
      <c r="L39" s="146">
        <f t="shared" si="0"/>
        <v>5.2616329598000895E-2</v>
      </c>
      <c r="M39" s="145">
        <f t="shared" si="1"/>
        <v>0.50669632959800093</v>
      </c>
      <c r="N39" s="147"/>
      <c r="O39" s="113"/>
      <c r="P39" s="18"/>
      <c r="Q39" s="147"/>
      <c r="R39" s="104"/>
    </row>
    <row r="40" spans="1:18" x14ac:dyDescent="0.25">
      <c r="A40" s="138">
        <v>23</v>
      </c>
      <c r="B40" s="153">
        <v>15705524</v>
      </c>
      <c r="C40" s="140">
        <v>43699</v>
      </c>
      <c r="D40" s="140">
        <v>45890</v>
      </c>
      <c r="E40" s="150">
        <v>42</v>
      </c>
      <c r="F40" s="142">
        <f>E40*F12/F11</f>
        <v>12.532141030779654</v>
      </c>
      <c r="G40" s="143">
        <v>8.1199999999999992</v>
      </c>
      <c r="H40" s="150">
        <v>8.7100000000000009</v>
      </c>
      <c r="I40" s="143">
        <v>0.59000000000000163</v>
      </c>
      <c r="J40" s="145">
        <f>I40</f>
        <v>0.59000000000000163</v>
      </c>
      <c r="K40" s="146"/>
      <c r="L40" s="146">
        <f t="shared" si="0"/>
        <v>4.5943572621955045E-2</v>
      </c>
      <c r="M40" s="145">
        <f t="shared" si="1"/>
        <v>0.63594357262195667</v>
      </c>
      <c r="N40" s="147"/>
      <c r="O40" s="113"/>
      <c r="P40" s="18"/>
      <c r="Q40" s="147"/>
      <c r="R40" s="104"/>
    </row>
    <row r="41" spans="1:18" x14ac:dyDescent="0.25">
      <c r="A41" s="138">
        <v>24</v>
      </c>
      <c r="B41" s="153">
        <v>41260318</v>
      </c>
      <c r="C41" s="140">
        <v>43719</v>
      </c>
      <c r="D41" s="140">
        <v>45910</v>
      </c>
      <c r="E41" s="150">
        <v>41.4</v>
      </c>
      <c r="F41" s="142">
        <f>E41*F12/F11</f>
        <v>12.353110444625658</v>
      </c>
      <c r="G41" s="143">
        <v>4.57</v>
      </c>
      <c r="H41" s="150">
        <v>5.1909999999999998</v>
      </c>
      <c r="I41" s="143">
        <v>0.62099999999999955</v>
      </c>
      <c r="J41" s="145">
        <f>I41</f>
        <v>0.62099999999999955</v>
      </c>
      <c r="K41" s="146"/>
      <c r="L41" s="146">
        <f t="shared" si="0"/>
        <v>4.5287235870212827E-2</v>
      </c>
      <c r="M41" s="145">
        <f t="shared" si="1"/>
        <v>0.66628723587021232</v>
      </c>
      <c r="N41" s="147"/>
      <c r="O41" s="113"/>
      <c r="P41" s="18"/>
      <c r="Q41" s="147"/>
      <c r="R41" s="104"/>
    </row>
    <row r="42" spans="1:18" x14ac:dyDescent="0.25">
      <c r="A42" s="138">
        <v>25</v>
      </c>
      <c r="B42" s="139">
        <v>15705746</v>
      </c>
      <c r="C42" s="140">
        <v>43719</v>
      </c>
      <c r="D42" s="140">
        <v>45179</v>
      </c>
      <c r="E42" s="150">
        <v>45.8</v>
      </c>
      <c r="F42" s="142">
        <f>E42*F12/F11</f>
        <v>13.666001409754953</v>
      </c>
      <c r="G42" s="149">
        <v>28887</v>
      </c>
      <c r="H42" s="144">
        <v>29586</v>
      </c>
      <c r="I42" s="149">
        <v>699</v>
      </c>
      <c r="J42" s="145">
        <f t="shared" si="2"/>
        <v>0.60114000000000001</v>
      </c>
      <c r="K42" s="146"/>
      <c r="L42" s="146">
        <f t="shared" si="0"/>
        <v>5.0100372049655735E-2</v>
      </c>
      <c r="M42" s="145">
        <f t="shared" si="1"/>
        <v>0.65124037204965579</v>
      </c>
      <c r="N42" s="147"/>
      <c r="O42" s="113"/>
      <c r="P42" s="18"/>
      <c r="Q42" s="147"/>
      <c r="R42" s="104"/>
    </row>
    <row r="43" spans="1:18" x14ac:dyDescent="0.25">
      <c r="A43" s="138">
        <v>26</v>
      </c>
      <c r="B43" s="139">
        <v>15705829</v>
      </c>
      <c r="C43" s="140"/>
      <c r="D43" s="140"/>
      <c r="E43" s="150">
        <v>60.4</v>
      </c>
      <c r="F43" s="142">
        <f>E43*F12/F11</f>
        <v>18.022412339502168</v>
      </c>
      <c r="G43" s="149">
        <v>44317</v>
      </c>
      <c r="H43" s="144">
        <v>45407</v>
      </c>
      <c r="I43" s="149"/>
      <c r="J43" s="145"/>
      <c r="K43" s="146">
        <f>E43*L$10/(F$14+F$15)</f>
        <v>0.92696043119318294</v>
      </c>
      <c r="L43" s="146">
        <f t="shared" si="0"/>
        <v>6.6071233008716299E-2</v>
      </c>
      <c r="M43" s="145">
        <f t="shared" si="1"/>
        <v>0.99303166420189926</v>
      </c>
      <c r="N43" s="147"/>
      <c r="O43" s="113"/>
      <c r="P43" s="18"/>
      <c r="Q43" s="147"/>
      <c r="R43" s="104"/>
    </row>
    <row r="44" spans="1:18" x14ac:dyDescent="0.25">
      <c r="A44" s="138">
        <v>27</v>
      </c>
      <c r="B44" s="139">
        <v>15705815</v>
      </c>
      <c r="C44" s="140">
        <v>43703</v>
      </c>
      <c r="D44" s="140">
        <v>45163</v>
      </c>
      <c r="E44" s="150">
        <v>72.099999999999994</v>
      </c>
      <c r="F44" s="142">
        <f>E44*F12/F11</f>
        <v>21.513508769505069</v>
      </c>
      <c r="G44" s="149">
        <v>37252</v>
      </c>
      <c r="H44" s="144">
        <v>38426</v>
      </c>
      <c r="I44" s="149">
        <v>1174</v>
      </c>
      <c r="J44" s="145">
        <f t="shared" si="2"/>
        <v>1.0096399999999999</v>
      </c>
      <c r="K44" s="146"/>
      <c r="L44" s="146">
        <f t="shared" si="0"/>
        <v>7.8869799667689491E-2</v>
      </c>
      <c r="M44" s="145">
        <f t="shared" si="1"/>
        <v>1.0885097996676893</v>
      </c>
      <c r="N44" s="147"/>
      <c r="O44" s="113"/>
      <c r="P44" s="18"/>
      <c r="Q44" s="147"/>
      <c r="R44" s="104"/>
    </row>
    <row r="45" spans="1:18" x14ac:dyDescent="0.25">
      <c r="A45" s="138">
        <v>28</v>
      </c>
      <c r="B45" s="139">
        <v>19000640</v>
      </c>
      <c r="C45" s="140">
        <v>43677</v>
      </c>
      <c r="D45" s="140">
        <v>45868</v>
      </c>
      <c r="E45" s="150">
        <v>46.9</v>
      </c>
      <c r="F45" s="142">
        <f>E45*F12/F11</f>
        <v>13.99422415103728</v>
      </c>
      <c r="G45" s="143">
        <v>5.7569999999999997</v>
      </c>
      <c r="H45" s="144">
        <v>6.4669999999999996</v>
      </c>
      <c r="I45" s="143">
        <v>0.71</v>
      </c>
      <c r="J45" s="145">
        <f>I45</f>
        <v>0.71</v>
      </c>
      <c r="K45" s="146"/>
      <c r="L45" s="146">
        <f t="shared" si="0"/>
        <v>5.130365609451646E-2</v>
      </c>
      <c r="M45" s="145">
        <f t="shared" si="1"/>
        <v>0.76130365609451645</v>
      </c>
      <c r="N45" s="147"/>
      <c r="O45" s="113"/>
      <c r="P45" s="18"/>
      <c r="Q45" s="147"/>
      <c r="R45" s="104"/>
    </row>
    <row r="46" spans="1:18" x14ac:dyDescent="0.25">
      <c r="A46" s="138">
        <v>29</v>
      </c>
      <c r="B46" s="139">
        <v>16721754</v>
      </c>
      <c r="C46" s="140">
        <v>42768</v>
      </c>
      <c r="D46" s="140">
        <v>44228</v>
      </c>
      <c r="E46" s="150">
        <v>70</v>
      </c>
      <c r="F46" s="142">
        <f>E46*F12/F11</f>
        <v>20.886901717966087</v>
      </c>
      <c r="G46" s="149">
        <v>41677</v>
      </c>
      <c r="H46" s="144">
        <v>43797</v>
      </c>
      <c r="I46" s="149">
        <v>2120</v>
      </c>
      <c r="J46" s="145">
        <f t="shared" si="2"/>
        <v>1.8231999999999999</v>
      </c>
      <c r="K46" s="146"/>
      <c r="L46" s="146">
        <f t="shared" si="0"/>
        <v>7.6572621036591737E-2</v>
      </c>
      <c r="M46" s="145">
        <f t="shared" si="1"/>
        <v>1.8997726210365917</v>
      </c>
      <c r="N46" s="147"/>
      <c r="O46" s="113"/>
      <c r="P46" s="18"/>
      <c r="Q46" s="147"/>
      <c r="R46" s="104"/>
    </row>
    <row r="47" spans="1:18" x14ac:dyDescent="0.25">
      <c r="A47" s="138">
        <v>30</v>
      </c>
      <c r="B47" s="139">
        <v>18009086</v>
      </c>
      <c r="C47" s="140">
        <v>43530</v>
      </c>
      <c r="D47" s="140">
        <v>45721</v>
      </c>
      <c r="E47" s="150">
        <v>47.4</v>
      </c>
      <c r="F47" s="142">
        <f>E47*F12/F11</f>
        <v>14.143416306165609</v>
      </c>
      <c r="G47" s="143">
        <v>4.2629999999999999</v>
      </c>
      <c r="H47" s="144">
        <v>4.7629999999999999</v>
      </c>
      <c r="I47" s="143">
        <v>0.5</v>
      </c>
      <c r="J47" s="145">
        <f>I47</f>
        <v>0.5</v>
      </c>
      <c r="K47" s="146"/>
      <c r="L47" s="146">
        <f t="shared" si="0"/>
        <v>5.1850603387634975E-2</v>
      </c>
      <c r="M47" s="145">
        <f t="shared" si="1"/>
        <v>0.55185060338763492</v>
      </c>
      <c r="N47" s="147"/>
      <c r="O47" s="113"/>
      <c r="P47" s="18"/>
      <c r="Q47" s="147"/>
      <c r="R47" s="104"/>
    </row>
    <row r="48" spans="1:18" x14ac:dyDescent="0.25">
      <c r="A48" s="138">
        <v>31</v>
      </c>
      <c r="B48" s="139">
        <v>18009275</v>
      </c>
      <c r="C48" s="140">
        <v>43530</v>
      </c>
      <c r="D48" s="140">
        <v>45721</v>
      </c>
      <c r="E48" s="150">
        <v>43.2</v>
      </c>
      <c r="F48" s="142">
        <f>E48*F12/F11</f>
        <v>12.890202203087645</v>
      </c>
      <c r="G48" s="143">
        <v>5.1269999999999998</v>
      </c>
      <c r="H48" s="144">
        <v>5.6970000000000001</v>
      </c>
      <c r="I48" s="143">
        <v>0.57000000000000028</v>
      </c>
      <c r="J48" s="145">
        <f>I48</f>
        <v>0.57000000000000028</v>
      </c>
      <c r="K48" s="146"/>
      <c r="L48" s="146">
        <f t="shared" si="0"/>
        <v>4.7256246125439473E-2</v>
      </c>
      <c r="M48" s="145">
        <f t="shared" si="1"/>
        <v>0.61725624612543972</v>
      </c>
      <c r="N48" s="147"/>
      <c r="O48" s="113"/>
      <c r="P48" s="18"/>
      <c r="Q48" s="147"/>
      <c r="R48" s="104"/>
    </row>
    <row r="49" spans="1:18" x14ac:dyDescent="0.25">
      <c r="A49" s="138">
        <v>32</v>
      </c>
      <c r="B49" s="139">
        <v>18008972</v>
      </c>
      <c r="C49" s="140">
        <v>43530</v>
      </c>
      <c r="D49" s="140">
        <v>44990</v>
      </c>
      <c r="E49" s="150">
        <v>41.7</v>
      </c>
      <c r="F49" s="142">
        <f>E49*F12/F11</f>
        <v>12.442625737702656</v>
      </c>
      <c r="G49" s="143">
        <v>2.8849999999999998</v>
      </c>
      <c r="H49" s="144">
        <v>3.3849999999999998</v>
      </c>
      <c r="I49" s="143">
        <v>0.5</v>
      </c>
      <c r="J49" s="145">
        <f>I49</f>
        <v>0.5</v>
      </c>
      <c r="K49" s="146"/>
      <c r="L49" s="146">
        <f t="shared" si="0"/>
        <v>4.5615404246083936E-2</v>
      </c>
      <c r="M49" s="145">
        <f t="shared" si="1"/>
        <v>0.5456154042460839</v>
      </c>
      <c r="N49" s="147"/>
      <c r="O49" s="113"/>
      <c r="P49" s="18"/>
      <c r="Q49" s="147"/>
      <c r="R49" s="104"/>
    </row>
    <row r="50" spans="1:18" x14ac:dyDescent="0.25">
      <c r="A50" s="138">
        <v>33</v>
      </c>
      <c r="B50" s="139">
        <v>15705600</v>
      </c>
      <c r="C50" s="140"/>
      <c r="D50" s="140"/>
      <c r="E50" s="150">
        <v>46</v>
      </c>
      <c r="F50" s="142">
        <f>E50*F12/F11</f>
        <v>13.725678271806288</v>
      </c>
      <c r="G50" s="149">
        <v>24684</v>
      </c>
      <c r="H50" s="144">
        <v>24684</v>
      </c>
      <c r="I50" s="149"/>
      <c r="J50" s="145"/>
      <c r="K50" s="146">
        <f>E50*L$10/(F$14+F$15)</f>
        <v>0.70596324229944396</v>
      </c>
      <c r="L50" s="146">
        <f t="shared" ref="L50:L81" si="3">L$8/F$11*E50</f>
        <v>5.0319150966903141E-2</v>
      </c>
      <c r="M50" s="145">
        <f t="shared" ref="M50:M81" si="4">J50+K50+L50</f>
        <v>0.75628239326634705</v>
      </c>
      <c r="N50" s="147"/>
      <c r="O50" s="113"/>
      <c r="P50" s="18"/>
      <c r="Q50" s="147"/>
      <c r="R50" s="104"/>
    </row>
    <row r="51" spans="1:18" x14ac:dyDescent="0.25">
      <c r="A51" s="138">
        <v>34</v>
      </c>
      <c r="B51" s="139">
        <v>15705534</v>
      </c>
      <c r="C51" s="140"/>
      <c r="D51" s="140"/>
      <c r="E51" s="150">
        <v>60.6</v>
      </c>
      <c r="F51" s="142">
        <f>E51*F12/F11</f>
        <v>18.082089201553501</v>
      </c>
      <c r="G51" s="149">
        <v>42300</v>
      </c>
      <c r="H51" s="144">
        <v>44076</v>
      </c>
      <c r="I51" s="149"/>
      <c r="J51" s="145"/>
      <c r="K51" s="146">
        <f>E51*L$10/(F$14+F$15)</f>
        <v>0.9300298365944849</v>
      </c>
      <c r="L51" s="146">
        <f t="shared" si="3"/>
        <v>6.6290011925963704E-2</v>
      </c>
      <c r="M51" s="145">
        <f t="shared" si="4"/>
        <v>0.99631984852044864</v>
      </c>
      <c r="N51" s="147"/>
      <c r="O51" s="113"/>
      <c r="P51" s="18"/>
      <c r="Q51" s="147"/>
      <c r="R51" s="104"/>
    </row>
    <row r="52" spans="1:18" x14ac:dyDescent="0.25">
      <c r="A52" s="138">
        <v>35</v>
      </c>
      <c r="B52" s="154">
        <v>15705677</v>
      </c>
      <c r="C52" s="155">
        <v>43710</v>
      </c>
      <c r="D52" s="155">
        <v>45170</v>
      </c>
      <c r="E52" s="150">
        <v>72.2</v>
      </c>
      <c r="F52" s="142">
        <f>E52*F12/F11</f>
        <v>21.543347200530739</v>
      </c>
      <c r="G52" s="149">
        <v>18371</v>
      </c>
      <c r="H52" s="144">
        <v>19444</v>
      </c>
      <c r="I52" s="149">
        <v>1073</v>
      </c>
      <c r="J52" s="145">
        <f t="shared" ref="J52:J108" si="5">I52*0.00086</f>
        <v>0.92277999999999993</v>
      </c>
      <c r="K52" s="146"/>
      <c r="L52" s="146">
        <f t="shared" si="3"/>
        <v>7.8979189126313201E-2</v>
      </c>
      <c r="M52" s="145">
        <f t="shared" si="4"/>
        <v>1.0017591891263131</v>
      </c>
      <c r="N52" s="147"/>
      <c r="O52" s="113"/>
      <c r="P52" s="18"/>
      <c r="Q52" s="147"/>
      <c r="R52" s="104"/>
    </row>
    <row r="53" spans="1:18" x14ac:dyDescent="0.25">
      <c r="A53" s="138">
        <v>36</v>
      </c>
      <c r="B53" s="139">
        <v>15705691</v>
      </c>
      <c r="C53" s="140">
        <v>43689</v>
      </c>
      <c r="D53" s="140">
        <v>45149</v>
      </c>
      <c r="E53" s="150">
        <v>46.5</v>
      </c>
      <c r="F53" s="142">
        <f>E53*F12/F11</f>
        <v>13.874870426934617</v>
      </c>
      <c r="G53" s="149">
        <v>9104</v>
      </c>
      <c r="H53" s="144">
        <v>9171</v>
      </c>
      <c r="I53" s="149">
        <v>67</v>
      </c>
      <c r="J53" s="145">
        <f t="shared" si="5"/>
        <v>5.7619999999999998E-2</v>
      </c>
      <c r="K53" s="146"/>
      <c r="L53" s="146">
        <f t="shared" si="3"/>
        <v>5.0866098260021655E-2</v>
      </c>
      <c r="M53" s="145">
        <f t="shared" si="4"/>
        <v>0.10848609826002165</v>
      </c>
      <c r="N53" s="147"/>
      <c r="O53" s="113"/>
      <c r="P53" s="18"/>
      <c r="Q53" s="147"/>
      <c r="R53" s="104"/>
    </row>
    <row r="54" spans="1:18" x14ac:dyDescent="0.25">
      <c r="A54" s="151">
        <v>37</v>
      </c>
      <c r="B54" s="139">
        <v>15730459</v>
      </c>
      <c r="C54" s="140">
        <v>43721</v>
      </c>
      <c r="D54" s="140">
        <v>45181</v>
      </c>
      <c r="E54" s="156">
        <v>69.5</v>
      </c>
      <c r="F54" s="142">
        <f>E54*F12/F11</f>
        <v>20.737709562837761</v>
      </c>
      <c r="G54" s="149">
        <v>35802</v>
      </c>
      <c r="H54" s="144">
        <v>35802</v>
      </c>
      <c r="I54" s="149"/>
      <c r="J54" s="145"/>
      <c r="K54" s="146">
        <f>E54*L$10/(F$14+F$15)</f>
        <v>1.0666183769524207</v>
      </c>
      <c r="L54" s="146">
        <f t="shared" si="3"/>
        <v>7.6025673743473229E-2</v>
      </c>
      <c r="M54" s="145">
        <f t="shared" si="4"/>
        <v>1.1426440506958939</v>
      </c>
      <c r="N54" s="147"/>
      <c r="O54" s="113"/>
      <c r="P54" s="18"/>
      <c r="Q54" s="147"/>
      <c r="R54" s="104"/>
    </row>
    <row r="55" spans="1:18" x14ac:dyDescent="0.25">
      <c r="A55" s="138">
        <v>38</v>
      </c>
      <c r="B55" s="157">
        <v>91504423</v>
      </c>
      <c r="C55" s="140">
        <v>43731</v>
      </c>
      <c r="D55" s="140">
        <v>45191</v>
      </c>
      <c r="E55" s="150">
        <v>47</v>
      </c>
      <c r="F55" s="142">
        <f>E55*F12/F11</f>
        <v>14.024062582062944</v>
      </c>
      <c r="G55" s="143">
        <v>1.0009999999999999</v>
      </c>
      <c r="H55" s="144">
        <v>1.1930000000000001</v>
      </c>
      <c r="I55" s="143">
        <v>0.19200000000000017</v>
      </c>
      <c r="J55" s="145">
        <f>I55</f>
        <v>0.19200000000000017</v>
      </c>
      <c r="K55" s="146"/>
      <c r="L55" s="146">
        <f t="shared" si="3"/>
        <v>5.141304555314017E-2</v>
      </c>
      <c r="M55" s="145">
        <f t="shared" si="4"/>
        <v>0.24341304555314033</v>
      </c>
      <c r="N55" s="147"/>
      <c r="O55" s="113"/>
      <c r="P55" s="18"/>
      <c r="Q55" s="147"/>
      <c r="R55" s="104"/>
    </row>
    <row r="56" spans="1:18" x14ac:dyDescent="0.25">
      <c r="A56" s="138">
        <v>39</v>
      </c>
      <c r="B56" s="139">
        <v>17232469</v>
      </c>
      <c r="C56" s="140">
        <v>43159</v>
      </c>
      <c r="D56" s="140">
        <v>44619</v>
      </c>
      <c r="E56" s="150">
        <v>43.1</v>
      </c>
      <c r="F56" s="142">
        <f>E56*F12/F11</f>
        <v>12.860363772061978</v>
      </c>
      <c r="G56" s="149">
        <v>7094</v>
      </c>
      <c r="H56" s="144">
        <v>7844</v>
      </c>
      <c r="I56" s="149">
        <v>750</v>
      </c>
      <c r="J56" s="145">
        <f t="shared" si="5"/>
        <v>0.64500000000000002</v>
      </c>
      <c r="K56" s="146"/>
      <c r="L56" s="146">
        <f t="shared" si="3"/>
        <v>4.714685666681577E-2</v>
      </c>
      <c r="M56" s="145">
        <f t="shared" si="4"/>
        <v>0.69214685666681575</v>
      </c>
      <c r="N56" s="147"/>
      <c r="O56" s="113"/>
      <c r="P56" s="18"/>
      <c r="Q56" s="147"/>
      <c r="R56" s="104"/>
    </row>
    <row r="57" spans="1:18" x14ac:dyDescent="0.25">
      <c r="A57" s="138">
        <v>40</v>
      </c>
      <c r="B57" s="139">
        <v>81501777</v>
      </c>
      <c r="C57" s="140">
        <v>43504</v>
      </c>
      <c r="D57" s="140">
        <v>44964</v>
      </c>
      <c r="E57" s="150">
        <v>41.4</v>
      </c>
      <c r="F57" s="142">
        <f>E57*F12/F11</f>
        <v>12.353110444625658</v>
      </c>
      <c r="G57" s="143">
        <v>4.0339999999999998</v>
      </c>
      <c r="H57" s="158">
        <v>5.0129999999999999</v>
      </c>
      <c r="I57" s="143">
        <v>0.97900000000000009</v>
      </c>
      <c r="J57" s="145">
        <f>I57</f>
        <v>0.97900000000000009</v>
      </c>
      <c r="K57" s="146"/>
      <c r="L57" s="146">
        <f t="shared" si="3"/>
        <v>4.5287235870212827E-2</v>
      </c>
      <c r="M57" s="145">
        <f t="shared" si="4"/>
        <v>1.0242872358702129</v>
      </c>
      <c r="N57" s="147"/>
      <c r="O57" s="113"/>
      <c r="P57" s="18"/>
      <c r="Q57" s="147"/>
      <c r="R57" s="104"/>
    </row>
    <row r="58" spans="1:18" x14ac:dyDescent="0.25">
      <c r="A58" s="138">
        <v>41</v>
      </c>
      <c r="B58" s="139">
        <v>476415</v>
      </c>
      <c r="C58" s="140">
        <v>43698</v>
      </c>
      <c r="D58" s="140">
        <v>45889</v>
      </c>
      <c r="E58" s="150">
        <v>45.9</v>
      </c>
      <c r="F58" s="142">
        <f>E58*F12/F11</f>
        <v>13.69583984078062</v>
      </c>
      <c r="G58" s="143">
        <v>4.9649999999999999</v>
      </c>
      <c r="H58" s="144">
        <v>5.0129999999999999</v>
      </c>
      <c r="I58" s="143">
        <v>4.8000000000000043E-2</v>
      </c>
      <c r="J58" s="145">
        <f>I58</f>
        <v>4.8000000000000043E-2</v>
      </c>
      <c r="K58" s="146"/>
      <c r="L58" s="146">
        <f t="shared" si="3"/>
        <v>5.0209761508279438E-2</v>
      </c>
      <c r="M58" s="145">
        <f t="shared" si="4"/>
        <v>9.8209761508279481E-2</v>
      </c>
      <c r="N58" s="147"/>
      <c r="O58" s="113"/>
      <c r="P58" s="18"/>
      <c r="Q58" s="147"/>
      <c r="R58" s="104"/>
    </row>
    <row r="59" spans="1:18" x14ac:dyDescent="0.25">
      <c r="A59" s="138">
        <v>42</v>
      </c>
      <c r="B59" s="139">
        <v>15705552</v>
      </c>
      <c r="C59" s="140"/>
      <c r="D59" s="140"/>
      <c r="E59" s="150">
        <v>60.8</v>
      </c>
      <c r="F59" s="142">
        <f>E59*F12/F11</f>
        <v>18.14176606360483</v>
      </c>
      <c r="G59" s="149">
        <v>33081</v>
      </c>
      <c r="H59" s="144">
        <v>34915</v>
      </c>
      <c r="I59" s="149"/>
      <c r="J59" s="145"/>
      <c r="K59" s="146">
        <f>E59*L$10/(F$14+F$15)</f>
        <v>0.93309924199578675</v>
      </c>
      <c r="L59" s="146">
        <f t="shared" si="3"/>
        <v>6.650879084321111E-2</v>
      </c>
      <c r="M59" s="145">
        <f t="shared" si="4"/>
        <v>0.99960803283899791</v>
      </c>
      <c r="N59" s="147"/>
      <c r="O59" s="113"/>
      <c r="P59" s="18"/>
      <c r="Q59" s="147"/>
      <c r="R59" s="104"/>
    </row>
    <row r="60" spans="1:18" x14ac:dyDescent="0.25">
      <c r="A60" s="138">
        <v>43</v>
      </c>
      <c r="B60" s="275" t="s">
        <v>49</v>
      </c>
      <c r="C60" s="140">
        <v>43698</v>
      </c>
      <c r="D60" s="140">
        <v>45158</v>
      </c>
      <c r="E60" s="150">
        <v>72.2</v>
      </c>
      <c r="F60" s="142">
        <f>E60*F12/F11</f>
        <v>21.543347200530739</v>
      </c>
      <c r="G60" s="143">
        <v>2.8307000000000002</v>
      </c>
      <c r="H60" s="144">
        <v>3.3519999999999999</v>
      </c>
      <c r="I60" s="143">
        <v>0.52129999999999965</v>
      </c>
      <c r="J60" s="145">
        <f>I60</f>
        <v>0.52129999999999965</v>
      </c>
      <c r="K60" s="146"/>
      <c r="L60" s="146">
        <f t="shared" si="3"/>
        <v>7.8979189126313201E-2</v>
      </c>
      <c r="M60" s="145">
        <f t="shared" si="4"/>
        <v>0.60027918912631284</v>
      </c>
      <c r="N60" s="147"/>
      <c r="O60" s="113"/>
      <c r="P60" s="18"/>
      <c r="Q60" s="147"/>
      <c r="R60" s="104"/>
    </row>
    <row r="61" spans="1:18" x14ac:dyDescent="0.25">
      <c r="A61" s="138">
        <v>44</v>
      </c>
      <c r="B61" s="275" t="s">
        <v>55</v>
      </c>
      <c r="C61" s="140"/>
      <c r="D61" s="140"/>
      <c r="E61" s="150">
        <v>46.3</v>
      </c>
      <c r="F61" s="142">
        <f>E61*F12/F11</f>
        <v>13.815193564883282</v>
      </c>
      <c r="G61" s="143">
        <v>5.274</v>
      </c>
      <c r="H61" s="144">
        <v>6.1390000000000002</v>
      </c>
      <c r="I61" s="143">
        <v>0.86500000000000021</v>
      </c>
      <c r="J61" s="145">
        <f>I61</f>
        <v>0.86500000000000021</v>
      </c>
      <c r="K61" s="146"/>
      <c r="L61" s="146">
        <f t="shared" si="3"/>
        <v>5.064731934277425E-2</v>
      </c>
      <c r="M61" s="145">
        <f t="shared" si="4"/>
        <v>0.91564731934277444</v>
      </c>
      <c r="N61" s="147"/>
      <c r="O61" s="113"/>
      <c r="P61" s="18"/>
      <c r="Q61" s="147"/>
      <c r="R61" s="104"/>
    </row>
    <row r="62" spans="1:18" x14ac:dyDescent="0.25">
      <c r="A62" s="138">
        <v>45</v>
      </c>
      <c r="B62" s="139">
        <v>15705549</v>
      </c>
      <c r="C62" s="140">
        <v>43699</v>
      </c>
      <c r="D62" s="140">
        <v>45159</v>
      </c>
      <c r="E62" s="150">
        <v>69.7</v>
      </c>
      <c r="F62" s="142">
        <f>E62*F12/F11</f>
        <v>20.797386424889094</v>
      </c>
      <c r="G62" s="149">
        <v>35507</v>
      </c>
      <c r="H62" s="144">
        <v>36542</v>
      </c>
      <c r="I62" s="149">
        <v>1035</v>
      </c>
      <c r="J62" s="145">
        <f t="shared" si="5"/>
        <v>0.8901</v>
      </c>
      <c r="K62" s="146"/>
      <c r="L62" s="146">
        <f t="shared" si="3"/>
        <v>7.6244452660720635E-2</v>
      </c>
      <c r="M62" s="145">
        <f t="shared" si="4"/>
        <v>0.96634445266072067</v>
      </c>
      <c r="N62" s="147"/>
      <c r="O62" s="113"/>
      <c r="P62" s="18"/>
      <c r="Q62" s="147"/>
      <c r="R62" s="104"/>
    </row>
    <row r="63" spans="1:18" x14ac:dyDescent="0.25">
      <c r="A63" s="138">
        <v>46</v>
      </c>
      <c r="B63" s="275" t="s">
        <v>50</v>
      </c>
      <c r="C63" s="140">
        <v>43418</v>
      </c>
      <c r="D63" s="140">
        <v>44878</v>
      </c>
      <c r="E63" s="150">
        <v>47.9</v>
      </c>
      <c r="F63" s="142">
        <f>E63*F12/F11</f>
        <v>14.292608461293938</v>
      </c>
      <c r="G63" s="143">
        <v>3.4769999999999999</v>
      </c>
      <c r="H63" s="144">
        <v>3.903</v>
      </c>
      <c r="I63" s="143">
        <v>0.42600000000000016</v>
      </c>
      <c r="J63" s="145">
        <f>I63</f>
        <v>0.42600000000000016</v>
      </c>
      <c r="K63" s="146"/>
      <c r="L63" s="146">
        <f t="shared" si="3"/>
        <v>5.2397550680753489E-2</v>
      </c>
      <c r="M63" s="145">
        <f t="shared" si="4"/>
        <v>0.47839755068075362</v>
      </c>
      <c r="N63" s="147"/>
      <c r="O63" s="113"/>
      <c r="P63" s="18"/>
      <c r="Q63" s="147"/>
      <c r="R63" s="104"/>
    </row>
    <row r="64" spans="1:18" x14ac:dyDescent="0.25">
      <c r="A64" s="138">
        <v>47</v>
      </c>
      <c r="B64" s="139">
        <v>41260018</v>
      </c>
      <c r="C64" s="140">
        <v>43719</v>
      </c>
      <c r="D64" s="140">
        <v>45179</v>
      </c>
      <c r="E64" s="150">
        <v>42.4</v>
      </c>
      <c r="F64" s="142">
        <f>E64*F12/F11</f>
        <v>12.651494754882316</v>
      </c>
      <c r="G64" s="150">
        <v>0</v>
      </c>
      <c r="H64" s="144">
        <v>0</v>
      </c>
      <c r="I64" s="149"/>
      <c r="J64" s="145"/>
      <c r="K64" s="146">
        <f>E64*L$10/(F$14+F$15)</f>
        <v>0.65071394507600921</v>
      </c>
      <c r="L64" s="146">
        <f t="shared" si="3"/>
        <v>4.638113045644985E-2</v>
      </c>
      <c r="M64" s="145">
        <f t="shared" si="4"/>
        <v>0.69709507553245909</v>
      </c>
      <c r="N64" s="147"/>
      <c r="O64" s="113"/>
      <c r="P64" s="18"/>
      <c r="Q64" s="147"/>
      <c r="R64" s="104"/>
    </row>
    <row r="65" spans="1:18" x14ac:dyDescent="0.25">
      <c r="A65" s="138">
        <v>48</v>
      </c>
      <c r="B65" s="139">
        <v>1267515</v>
      </c>
      <c r="C65" s="140">
        <v>43698</v>
      </c>
      <c r="D65" s="140">
        <v>45158</v>
      </c>
      <c r="E65" s="150">
        <v>41.7</v>
      </c>
      <c r="F65" s="142">
        <f>E65*F12/F11</f>
        <v>12.442625737702656</v>
      </c>
      <c r="G65" s="143">
        <v>2.6004</v>
      </c>
      <c r="H65" s="144">
        <v>2.996</v>
      </c>
      <c r="I65" s="143">
        <v>0.39559999999999995</v>
      </c>
      <c r="J65" s="145">
        <f>I65</f>
        <v>0.39559999999999995</v>
      </c>
      <c r="K65" s="146"/>
      <c r="L65" s="146">
        <f t="shared" si="3"/>
        <v>4.5615404246083936E-2</v>
      </c>
      <c r="M65" s="145">
        <f t="shared" si="4"/>
        <v>0.44121540424608391</v>
      </c>
      <c r="N65" s="147"/>
      <c r="O65" s="113"/>
      <c r="P65" s="18"/>
      <c r="Q65" s="147"/>
      <c r="R65" s="104"/>
    </row>
    <row r="66" spans="1:18" x14ac:dyDescent="0.25">
      <c r="A66" s="138">
        <v>49</v>
      </c>
      <c r="B66" s="139">
        <v>15705689</v>
      </c>
      <c r="C66" s="140"/>
      <c r="D66" s="140"/>
      <c r="E66" s="150">
        <v>45.7</v>
      </c>
      <c r="F66" s="142">
        <f>E66*F12/F11</f>
        <v>13.63616297872929</v>
      </c>
      <c r="G66" s="149">
        <v>15560</v>
      </c>
      <c r="H66" s="144">
        <v>16560</v>
      </c>
      <c r="I66" s="149"/>
      <c r="J66" s="145"/>
      <c r="K66" s="146">
        <f>E66*L$10/(F$14+F$15)</f>
        <v>0.70135913419749119</v>
      </c>
      <c r="L66" s="146">
        <f t="shared" si="3"/>
        <v>4.9990982591032039E-2</v>
      </c>
      <c r="M66" s="145">
        <f t="shared" si="4"/>
        <v>0.75135011678852326</v>
      </c>
      <c r="N66" s="147"/>
      <c r="O66" s="113"/>
      <c r="P66" s="18"/>
      <c r="Q66" s="147"/>
      <c r="R66" s="104"/>
    </row>
    <row r="67" spans="1:18" x14ac:dyDescent="0.25">
      <c r="A67" s="138">
        <v>50</v>
      </c>
      <c r="B67" s="139">
        <v>15705596</v>
      </c>
      <c r="C67" s="140"/>
      <c r="D67" s="140"/>
      <c r="E67" s="150">
        <v>60.9</v>
      </c>
      <c r="F67" s="142">
        <f>E67*F12/F11</f>
        <v>18.171604494630497</v>
      </c>
      <c r="G67" s="149">
        <v>32612</v>
      </c>
      <c r="H67" s="144">
        <v>33636</v>
      </c>
      <c r="I67" s="149"/>
      <c r="J67" s="145"/>
      <c r="K67" s="146">
        <f>E67*L$10/(F$14+F$15)</f>
        <v>0.93463394469643779</v>
      </c>
      <c r="L67" s="146">
        <f t="shared" si="3"/>
        <v>6.6618180301834806E-2</v>
      </c>
      <c r="M67" s="145">
        <f t="shared" si="4"/>
        <v>1.0012521249982727</v>
      </c>
      <c r="N67" s="147"/>
      <c r="O67" s="113"/>
      <c r="P67" s="18"/>
      <c r="Q67" s="147"/>
      <c r="R67" s="104"/>
    </row>
    <row r="68" spans="1:18" x14ac:dyDescent="0.25">
      <c r="A68" s="138">
        <v>51</v>
      </c>
      <c r="B68" s="139">
        <v>19000880</v>
      </c>
      <c r="C68" s="140">
        <v>43775</v>
      </c>
      <c r="D68" s="140">
        <v>45966</v>
      </c>
      <c r="E68" s="150">
        <v>71.7</v>
      </c>
      <c r="F68" s="142">
        <f>E68*F12/F11</f>
        <v>21.394155045402407</v>
      </c>
      <c r="G68" s="143">
        <v>6.2380000000000004</v>
      </c>
      <c r="H68" s="144">
        <v>7.1109999999999998</v>
      </c>
      <c r="I68" s="143">
        <v>0.87299999999999933</v>
      </c>
      <c r="J68" s="145">
        <f>I68</f>
        <v>0.87299999999999933</v>
      </c>
      <c r="K68" s="146"/>
      <c r="L68" s="146">
        <f t="shared" si="3"/>
        <v>7.843224183319468E-2</v>
      </c>
      <c r="M68" s="145">
        <f t="shared" si="4"/>
        <v>0.95143224183319397</v>
      </c>
      <c r="N68" s="147"/>
      <c r="O68" s="113"/>
      <c r="P68" s="18"/>
      <c r="Q68" s="147"/>
      <c r="R68" s="104"/>
    </row>
    <row r="69" spans="1:18" x14ac:dyDescent="0.25">
      <c r="A69" s="138">
        <v>52</v>
      </c>
      <c r="B69" s="139">
        <v>15705736</v>
      </c>
      <c r="C69" s="140">
        <v>43698</v>
      </c>
      <c r="D69" s="140">
        <v>45158</v>
      </c>
      <c r="E69" s="150">
        <v>46.2</v>
      </c>
      <c r="F69" s="142">
        <f>E69*F12/F11</f>
        <v>13.785355133857619</v>
      </c>
      <c r="G69" s="149">
        <v>31741</v>
      </c>
      <c r="H69" s="144">
        <v>32700</v>
      </c>
      <c r="I69" s="149">
        <v>959</v>
      </c>
      <c r="J69" s="145">
        <f t="shared" si="5"/>
        <v>0.82474000000000003</v>
      </c>
      <c r="K69" s="146"/>
      <c r="L69" s="146">
        <f t="shared" si="3"/>
        <v>5.0537929884150554E-2</v>
      </c>
      <c r="M69" s="145">
        <f t="shared" si="4"/>
        <v>0.87527792988415054</v>
      </c>
      <c r="N69" s="147"/>
      <c r="O69" s="113"/>
      <c r="P69" s="18"/>
      <c r="Q69" s="147"/>
      <c r="R69" s="104"/>
    </row>
    <row r="70" spans="1:18" x14ac:dyDescent="0.25">
      <c r="A70" s="138">
        <v>53</v>
      </c>
      <c r="B70" s="139">
        <v>15708051</v>
      </c>
      <c r="C70" s="140">
        <v>43707</v>
      </c>
      <c r="D70" s="140">
        <v>45167</v>
      </c>
      <c r="E70" s="150">
        <v>69.8</v>
      </c>
      <c r="F70" s="142">
        <f>E70*F12/F11</f>
        <v>20.827224855914757</v>
      </c>
      <c r="G70" s="149">
        <v>50730</v>
      </c>
      <c r="H70" s="149">
        <v>52946</v>
      </c>
      <c r="I70" s="149">
        <v>2216</v>
      </c>
      <c r="J70" s="145">
        <f t="shared" si="5"/>
        <v>1.9057599999999999</v>
      </c>
      <c r="K70" s="146"/>
      <c r="L70" s="146">
        <f t="shared" si="3"/>
        <v>7.6353842119344331E-2</v>
      </c>
      <c r="M70" s="145">
        <f t="shared" si="4"/>
        <v>1.9821138421193443</v>
      </c>
      <c r="N70" s="147"/>
      <c r="O70" s="113"/>
      <c r="P70" s="18"/>
      <c r="Q70" s="147"/>
      <c r="R70" s="104"/>
    </row>
    <row r="71" spans="1:18" x14ac:dyDescent="0.25">
      <c r="A71" s="138">
        <v>54</v>
      </c>
      <c r="B71" s="139">
        <v>18008957</v>
      </c>
      <c r="C71" s="140">
        <v>43530</v>
      </c>
      <c r="D71" s="140">
        <v>44990</v>
      </c>
      <c r="E71" s="150">
        <v>47.4</v>
      </c>
      <c r="F71" s="142">
        <f>E71*F12/F11</f>
        <v>14.143416306165609</v>
      </c>
      <c r="G71" s="143">
        <v>5.4</v>
      </c>
      <c r="H71" s="143">
        <v>6.1319999999999997</v>
      </c>
      <c r="I71" s="143">
        <v>0.73199999999999932</v>
      </c>
      <c r="J71" s="145">
        <f>I71</f>
        <v>0.73199999999999932</v>
      </c>
      <c r="K71" s="146"/>
      <c r="L71" s="146">
        <f t="shared" si="3"/>
        <v>5.1850603387634975E-2</v>
      </c>
      <c r="M71" s="145">
        <f t="shared" si="4"/>
        <v>0.78385060338763424</v>
      </c>
      <c r="N71" s="147"/>
      <c r="O71" s="113"/>
      <c r="P71" s="18"/>
      <c r="Q71" s="147"/>
      <c r="R71" s="104"/>
    </row>
    <row r="72" spans="1:18" x14ac:dyDescent="0.25">
      <c r="A72" s="138">
        <v>55</v>
      </c>
      <c r="B72" s="139">
        <v>15708071</v>
      </c>
      <c r="C72" s="140"/>
      <c r="D72" s="140"/>
      <c r="E72" s="150">
        <v>42.1</v>
      </c>
      <c r="F72" s="142">
        <f>E72*F12/F11</f>
        <v>12.561979461805318</v>
      </c>
      <c r="G72" s="149"/>
      <c r="H72" s="149">
        <v>32307</v>
      </c>
      <c r="I72" s="149"/>
      <c r="J72" s="145"/>
      <c r="K72" s="146">
        <f>E72*L$10/(F$14+F$15)</f>
        <v>0.64610983697405633</v>
      </c>
      <c r="L72" s="146">
        <f t="shared" si="3"/>
        <v>4.6052962080578748E-2</v>
      </c>
      <c r="M72" s="145">
        <f t="shared" si="4"/>
        <v>0.69216279905463507</v>
      </c>
      <c r="N72" s="147"/>
      <c r="O72" s="113"/>
      <c r="P72" s="18"/>
      <c r="Q72" s="147"/>
      <c r="R72" s="104"/>
    </row>
    <row r="73" spans="1:18" x14ac:dyDescent="0.25">
      <c r="A73" s="138">
        <v>56</v>
      </c>
      <c r="B73" s="139">
        <v>17232611</v>
      </c>
      <c r="C73" s="140">
        <v>43430</v>
      </c>
      <c r="D73" s="140">
        <v>44890</v>
      </c>
      <c r="E73" s="150">
        <v>41.6</v>
      </c>
      <c r="F73" s="142">
        <f>E73*F12/F11</f>
        <v>12.412787306676989</v>
      </c>
      <c r="G73" s="149">
        <v>7768</v>
      </c>
      <c r="H73" s="149">
        <v>8473</v>
      </c>
      <c r="I73" s="149">
        <v>705</v>
      </c>
      <c r="J73" s="145">
        <f>I73*0.00086</f>
        <v>0.60629999999999995</v>
      </c>
      <c r="K73" s="146"/>
      <c r="L73" s="146">
        <f t="shared" si="3"/>
        <v>4.5506014787460233E-2</v>
      </c>
      <c r="M73" s="145">
        <f t="shared" si="4"/>
        <v>0.65180601478746014</v>
      </c>
      <c r="N73" s="147"/>
      <c r="O73" s="113"/>
      <c r="P73" s="18"/>
      <c r="Q73" s="147"/>
      <c r="R73" s="104"/>
    </row>
    <row r="74" spans="1:18" x14ac:dyDescent="0.25">
      <c r="A74" s="151">
        <v>57</v>
      </c>
      <c r="B74" s="139">
        <v>15730776</v>
      </c>
      <c r="C74" s="140"/>
      <c r="D74" s="140"/>
      <c r="E74" s="150">
        <v>45.9</v>
      </c>
      <c r="F74" s="142">
        <f>E74*F12/F11</f>
        <v>13.69583984078062</v>
      </c>
      <c r="G74" s="149">
        <v>28041</v>
      </c>
      <c r="H74" s="144">
        <v>28973</v>
      </c>
      <c r="I74" s="149"/>
      <c r="J74" s="145"/>
      <c r="K74" s="146">
        <f>E74*L$10/(F$14+F$15)</f>
        <v>0.70442853959879304</v>
      </c>
      <c r="L74" s="146">
        <f t="shared" si="3"/>
        <v>5.0209761508279438E-2</v>
      </c>
      <c r="M74" s="145">
        <f t="shared" si="4"/>
        <v>0.75463830110707253</v>
      </c>
      <c r="N74" s="147"/>
      <c r="O74" s="113"/>
      <c r="P74" s="18"/>
      <c r="Q74" s="147"/>
      <c r="R74" s="104"/>
    </row>
    <row r="75" spans="1:18" x14ac:dyDescent="0.25">
      <c r="A75" s="138">
        <v>58</v>
      </c>
      <c r="B75" s="139">
        <v>15705638</v>
      </c>
      <c r="C75" s="140"/>
      <c r="D75" s="140"/>
      <c r="E75" s="150">
        <v>60.3</v>
      </c>
      <c r="F75" s="142">
        <f>E75*F12/F11</f>
        <v>17.992573908476501</v>
      </c>
      <c r="G75" s="149">
        <v>31632</v>
      </c>
      <c r="H75" s="144">
        <v>33260</v>
      </c>
      <c r="I75" s="149"/>
      <c r="J75" s="145"/>
      <c r="K75" s="146">
        <f>E75*L$10/(F$14+F$15)</f>
        <v>0.92542572849253191</v>
      </c>
      <c r="L75" s="146">
        <f t="shared" si="3"/>
        <v>6.5961843550092589E-2</v>
      </c>
      <c r="M75" s="145">
        <f t="shared" si="4"/>
        <v>0.99138757204262451</v>
      </c>
      <c r="N75" s="147"/>
      <c r="O75" s="113"/>
      <c r="P75" s="18"/>
      <c r="Q75" s="147"/>
      <c r="R75" s="104"/>
    </row>
    <row r="76" spans="1:18" x14ac:dyDescent="0.25">
      <c r="A76" s="138">
        <v>59</v>
      </c>
      <c r="B76" s="139">
        <v>15705679</v>
      </c>
      <c r="C76" s="140">
        <v>43713</v>
      </c>
      <c r="D76" s="140">
        <v>45173</v>
      </c>
      <c r="E76" s="150">
        <v>71.7</v>
      </c>
      <c r="F76" s="142">
        <f>E76*F12/F11</f>
        <v>21.394155045402407</v>
      </c>
      <c r="G76" s="149">
        <v>35962</v>
      </c>
      <c r="H76" s="144">
        <v>37518</v>
      </c>
      <c r="I76" s="149">
        <v>1556</v>
      </c>
      <c r="J76" s="145">
        <f t="shared" si="5"/>
        <v>1.33816</v>
      </c>
      <c r="K76" s="146"/>
      <c r="L76" s="146">
        <f t="shared" si="3"/>
        <v>7.843224183319468E-2</v>
      </c>
      <c r="M76" s="145">
        <f t="shared" si="4"/>
        <v>1.4165922418331947</v>
      </c>
      <c r="N76" s="147"/>
      <c r="O76" s="113"/>
      <c r="P76" s="18"/>
      <c r="Q76" s="147"/>
      <c r="R76" s="104"/>
    </row>
    <row r="77" spans="1:18" x14ac:dyDescent="0.25">
      <c r="A77" s="138">
        <v>60</v>
      </c>
      <c r="B77" s="139">
        <v>18009256</v>
      </c>
      <c r="C77" s="140">
        <v>43530</v>
      </c>
      <c r="D77" s="140">
        <v>45721</v>
      </c>
      <c r="E77" s="150">
        <v>46</v>
      </c>
      <c r="F77" s="142">
        <f>E77*F12/F11</f>
        <v>13.725678271806288</v>
      </c>
      <c r="G77" s="143">
        <v>3.5470000000000002</v>
      </c>
      <c r="H77" s="144">
        <v>4.0679999999999996</v>
      </c>
      <c r="I77" s="143">
        <v>0.52099999999999946</v>
      </c>
      <c r="J77" s="145">
        <f>I77</f>
        <v>0.52099999999999946</v>
      </c>
      <c r="K77" s="146"/>
      <c r="L77" s="146">
        <f t="shared" si="3"/>
        <v>5.0319150966903141E-2</v>
      </c>
      <c r="M77" s="145">
        <f t="shared" si="4"/>
        <v>0.57131915096690256</v>
      </c>
      <c r="N77" s="147"/>
      <c r="O77" s="113"/>
      <c r="P77" s="18"/>
      <c r="Q77" s="147"/>
      <c r="R77" s="104"/>
    </row>
    <row r="78" spans="1:18" x14ac:dyDescent="0.25">
      <c r="A78" s="138">
        <v>61</v>
      </c>
      <c r="B78" s="139">
        <v>15705714</v>
      </c>
      <c r="C78" s="140"/>
      <c r="D78" s="140"/>
      <c r="E78" s="150">
        <v>71.5</v>
      </c>
      <c r="F78" s="142">
        <f>E78*F12/F11</f>
        <v>21.334478183351077</v>
      </c>
      <c r="G78" s="149">
        <v>33140</v>
      </c>
      <c r="H78" s="144">
        <v>34153</v>
      </c>
      <c r="I78" s="149"/>
      <c r="J78" s="145"/>
      <c r="K78" s="146">
        <f>E78*L$10/(F$14+F$15)</f>
        <v>1.0973124309654401</v>
      </c>
      <c r="L78" s="146">
        <f t="shared" si="3"/>
        <v>7.8213462915947274E-2</v>
      </c>
      <c r="M78" s="145">
        <f t="shared" si="4"/>
        <v>1.1755258938813873</v>
      </c>
      <c r="N78" s="147"/>
      <c r="O78" s="113"/>
      <c r="P78" s="18"/>
      <c r="Q78" s="147"/>
      <c r="R78" s="104"/>
    </row>
    <row r="79" spans="1:18" x14ac:dyDescent="0.25">
      <c r="A79" s="138">
        <v>62</v>
      </c>
      <c r="B79" s="139">
        <v>1584615</v>
      </c>
      <c r="C79" s="140">
        <v>43718</v>
      </c>
      <c r="D79" s="140">
        <v>45178</v>
      </c>
      <c r="E79" s="150">
        <v>47.9</v>
      </c>
      <c r="F79" s="142">
        <f>E79*F12/F11</f>
        <v>14.292608461293938</v>
      </c>
      <c r="G79" s="150">
        <v>4.5039999999999996</v>
      </c>
      <c r="H79" s="144">
        <v>4.5039999999999996</v>
      </c>
      <c r="I79" s="143">
        <v>0</v>
      </c>
      <c r="J79" s="145">
        <f>I79</f>
        <v>0</v>
      </c>
      <c r="K79" s="146"/>
      <c r="L79" s="146">
        <f t="shared" si="3"/>
        <v>5.2397550680753489E-2</v>
      </c>
      <c r="M79" s="145">
        <f t="shared" si="4"/>
        <v>5.2397550680753489E-2</v>
      </c>
      <c r="N79" s="147"/>
      <c r="O79" s="113"/>
      <c r="P79" s="18"/>
      <c r="Q79" s="147"/>
      <c r="R79" s="104"/>
    </row>
    <row r="80" spans="1:18" x14ac:dyDescent="0.25">
      <c r="A80" s="138">
        <v>63</v>
      </c>
      <c r="B80" s="139">
        <v>15705848</v>
      </c>
      <c r="C80" s="140">
        <v>43697</v>
      </c>
      <c r="D80" s="140">
        <v>45157</v>
      </c>
      <c r="E80" s="150">
        <v>41.4</v>
      </c>
      <c r="F80" s="142">
        <f>E80*F12/F11</f>
        <v>12.353110444625658</v>
      </c>
      <c r="G80" s="149">
        <v>5548</v>
      </c>
      <c r="H80" s="144">
        <v>5607</v>
      </c>
      <c r="I80" s="149">
        <v>59</v>
      </c>
      <c r="J80" s="145">
        <f t="shared" si="5"/>
        <v>5.074E-2</v>
      </c>
      <c r="K80" s="146"/>
      <c r="L80" s="146">
        <f t="shared" si="3"/>
        <v>4.5287235870212827E-2</v>
      </c>
      <c r="M80" s="145">
        <f t="shared" si="4"/>
        <v>9.6027235870212835E-2</v>
      </c>
      <c r="N80" s="147"/>
      <c r="O80" s="113"/>
      <c r="P80" s="18"/>
      <c r="Q80" s="147"/>
      <c r="R80" s="104"/>
    </row>
    <row r="81" spans="1:18" x14ac:dyDescent="0.25">
      <c r="A81" s="138">
        <v>64</v>
      </c>
      <c r="B81" s="139">
        <v>15705656</v>
      </c>
      <c r="C81" s="140">
        <v>43727</v>
      </c>
      <c r="D81" s="140">
        <v>45918</v>
      </c>
      <c r="E81" s="150">
        <v>42.2</v>
      </c>
      <c r="F81" s="142">
        <f>E81*F12/F11</f>
        <v>12.591817892830987</v>
      </c>
      <c r="G81" s="149">
        <v>24687</v>
      </c>
      <c r="H81" s="144">
        <v>25684</v>
      </c>
      <c r="I81" s="149">
        <v>997</v>
      </c>
      <c r="J81" s="145">
        <f t="shared" si="5"/>
        <v>0.85741999999999996</v>
      </c>
      <c r="K81" s="146"/>
      <c r="L81" s="146">
        <f t="shared" si="3"/>
        <v>4.6162351539202451E-2</v>
      </c>
      <c r="M81" s="145">
        <f t="shared" si="4"/>
        <v>0.90358235153920241</v>
      </c>
      <c r="N81" s="147"/>
      <c r="O81" s="113"/>
      <c r="P81" s="18"/>
      <c r="Q81" s="147"/>
      <c r="R81" s="104"/>
    </row>
    <row r="82" spans="1:18" x14ac:dyDescent="0.25">
      <c r="A82" s="138">
        <v>65</v>
      </c>
      <c r="B82" s="139">
        <v>15708142</v>
      </c>
      <c r="C82" s="140">
        <v>43712</v>
      </c>
      <c r="D82" s="140">
        <v>45172</v>
      </c>
      <c r="E82" s="150">
        <v>45.4</v>
      </c>
      <c r="F82" s="142">
        <f>E82*F12/F11</f>
        <v>13.546647685652291</v>
      </c>
      <c r="G82" s="149">
        <v>21299</v>
      </c>
      <c r="H82" s="144">
        <v>22698</v>
      </c>
      <c r="I82" s="149">
        <v>1399</v>
      </c>
      <c r="J82" s="145">
        <f t="shared" si="5"/>
        <v>1.2031399999999999</v>
      </c>
      <c r="K82" s="146"/>
      <c r="L82" s="146">
        <f t="shared" ref="L82:L113" si="6">L$8/F$11*E82</f>
        <v>4.9662814215160923E-2</v>
      </c>
      <c r="M82" s="145">
        <f t="shared" ref="M82:M113" si="7">J82+K82+L82</f>
        <v>1.2528028142151608</v>
      </c>
      <c r="N82" s="147"/>
      <c r="O82" s="113"/>
      <c r="P82" s="18"/>
      <c r="Q82" s="147"/>
      <c r="R82" s="104"/>
    </row>
    <row r="83" spans="1:18" x14ac:dyDescent="0.25">
      <c r="A83" s="138">
        <v>66</v>
      </c>
      <c r="B83" s="139">
        <v>15708645</v>
      </c>
      <c r="C83" s="140"/>
      <c r="D83" s="140"/>
      <c r="E83" s="150">
        <v>60.2</v>
      </c>
      <c r="F83" s="142">
        <f>E83*F12/F11</f>
        <v>17.962735477450838</v>
      </c>
      <c r="G83" s="149">
        <v>25255</v>
      </c>
      <c r="H83" s="144">
        <v>25890</v>
      </c>
      <c r="I83" s="149"/>
      <c r="J83" s="145"/>
      <c r="K83" s="146">
        <f>E83*L$10/(F$14+F$15)</f>
        <v>0.92389102579188109</v>
      </c>
      <c r="L83" s="146">
        <f t="shared" si="6"/>
        <v>6.5852454091468893E-2</v>
      </c>
      <c r="M83" s="145">
        <f t="shared" si="7"/>
        <v>0.98974347988334999</v>
      </c>
      <c r="N83" s="147"/>
      <c r="O83" s="113"/>
      <c r="P83" s="18"/>
      <c r="Q83" s="147"/>
      <c r="R83" s="104"/>
    </row>
    <row r="84" spans="1:18" x14ac:dyDescent="0.25">
      <c r="A84" s="138">
        <v>67</v>
      </c>
      <c r="B84" s="139">
        <v>15708109</v>
      </c>
      <c r="C84" s="140">
        <v>43711</v>
      </c>
      <c r="D84" s="140">
        <v>45171</v>
      </c>
      <c r="E84" s="150">
        <v>71.5</v>
      </c>
      <c r="F84" s="142">
        <f>E84*F12/F11</f>
        <v>21.334478183351077</v>
      </c>
      <c r="G84" s="149">
        <v>29043</v>
      </c>
      <c r="H84" s="144">
        <v>29861</v>
      </c>
      <c r="I84" s="149">
        <v>818</v>
      </c>
      <c r="J84" s="145">
        <f>I84*0.00086</f>
        <v>0.70347999999999999</v>
      </c>
      <c r="K84" s="146"/>
      <c r="L84" s="146">
        <f t="shared" si="6"/>
        <v>7.8213462915947274E-2</v>
      </c>
      <c r="M84" s="145">
        <f t="shared" si="7"/>
        <v>0.78169346291594732</v>
      </c>
      <c r="N84" s="147"/>
      <c r="O84" s="113"/>
      <c r="P84" s="18"/>
      <c r="Q84" s="113"/>
      <c r="R84" s="104"/>
    </row>
    <row r="85" spans="1:18" x14ac:dyDescent="0.25">
      <c r="A85" s="138">
        <v>68</v>
      </c>
      <c r="B85" s="139">
        <v>15705797</v>
      </c>
      <c r="C85" s="140"/>
      <c r="D85" s="140"/>
      <c r="E85" s="150">
        <v>45.7</v>
      </c>
      <c r="F85" s="142">
        <f>E85*F12/F11</f>
        <v>13.63616297872929</v>
      </c>
      <c r="G85" s="149">
        <v>14813</v>
      </c>
      <c r="H85" s="144">
        <v>15374</v>
      </c>
      <c r="I85" s="149"/>
      <c r="J85" s="145"/>
      <c r="K85" s="146">
        <f>E85*L$10/(F$14+F$15)</f>
        <v>0.70135913419749119</v>
      </c>
      <c r="L85" s="146">
        <f t="shared" si="6"/>
        <v>4.9990982591032039E-2</v>
      </c>
      <c r="M85" s="145">
        <f t="shared" si="7"/>
        <v>0.75135011678852326</v>
      </c>
      <c r="N85" s="147"/>
      <c r="O85" s="113"/>
      <c r="P85" s="18"/>
      <c r="Q85" s="147"/>
      <c r="R85" s="104"/>
    </row>
    <row r="86" spans="1:18" x14ac:dyDescent="0.25">
      <c r="A86" s="138">
        <v>69</v>
      </c>
      <c r="B86" s="139">
        <v>17715788</v>
      </c>
      <c r="C86" s="140">
        <v>43734</v>
      </c>
      <c r="D86" s="140">
        <v>45194</v>
      </c>
      <c r="E86" s="150">
        <v>70.599999999999994</v>
      </c>
      <c r="F86" s="142">
        <f>E86*F12/F11</f>
        <v>21.065932304120082</v>
      </c>
      <c r="G86" s="149">
        <v>37070</v>
      </c>
      <c r="H86" s="144">
        <v>39328</v>
      </c>
      <c r="I86" s="149">
        <v>2258</v>
      </c>
      <c r="J86" s="145">
        <f t="shared" si="5"/>
        <v>1.9418800000000001</v>
      </c>
      <c r="K86" s="146"/>
      <c r="L86" s="146">
        <f t="shared" si="6"/>
        <v>7.7228957788333941E-2</v>
      </c>
      <c r="M86" s="145">
        <f t="shared" si="7"/>
        <v>2.0191089577883341</v>
      </c>
      <c r="N86" s="147"/>
      <c r="O86" s="113"/>
      <c r="P86" s="18"/>
      <c r="Q86" s="147"/>
      <c r="R86" s="104"/>
    </row>
    <row r="87" spans="1:18" x14ac:dyDescent="0.25">
      <c r="A87" s="138">
        <v>70</v>
      </c>
      <c r="B87" s="139">
        <v>41183618</v>
      </c>
      <c r="C87" s="140">
        <v>43710</v>
      </c>
      <c r="D87" s="140">
        <v>45901</v>
      </c>
      <c r="E87" s="150">
        <v>46.6</v>
      </c>
      <c r="F87" s="142">
        <f>E87*F12/F11</f>
        <v>13.904708857960282</v>
      </c>
      <c r="G87" s="143">
        <v>2.8340000000000001</v>
      </c>
      <c r="H87" s="144">
        <v>3.3719999999999999</v>
      </c>
      <c r="I87" s="143">
        <v>0.53799999999999981</v>
      </c>
      <c r="J87" s="143">
        <f>I87</f>
        <v>0.53799999999999981</v>
      </c>
      <c r="K87" s="152"/>
      <c r="L87" s="146">
        <f t="shared" si="6"/>
        <v>5.0975487718645358E-2</v>
      </c>
      <c r="M87" s="145">
        <f t="shared" si="7"/>
        <v>0.58897548771864516</v>
      </c>
      <c r="N87" s="147"/>
      <c r="O87" s="113"/>
      <c r="P87" s="18"/>
      <c r="Q87" s="147"/>
      <c r="R87" s="104"/>
    </row>
    <row r="88" spans="1:18" x14ac:dyDescent="0.25">
      <c r="A88" s="138">
        <v>71</v>
      </c>
      <c r="B88" s="139">
        <v>81501776</v>
      </c>
      <c r="C88" s="140">
        <v>43679</v>
      </c>
      <c r="D88" s="140">
        <v>45870</v>
      </c>
      <c r="E88" s="150">
        <v>42.2</v>
      </c>
      <c r="F88" s="142">
        <f>E88*F12/F11</f>
        <v>12.591817892830987</v>
      </c>
      <c r="G88" s="143">
        <v>7.0702999999999996</v>
      </c>
      <c r="H88" s="144">
        <v>8.0879999999999992</v>
      </c>
      <c r="I88" s="143">
        <v>1.0176999999999996</v>
      </c>
      <c r="J88" s="145">
        <f>I88</f>
        <v>1.0176999999999996</v>
      </c>
      <c r="K88" s="146"/>
      <c r="L88" s="146">
        <f t="shared" si="6"/>
        <v>4.6162351539202451E-2</v>
      </c>
      <c r="M88" s="145">
        <f t="shared" si="7"/>
        <v>1.0638623515392021</v>
      </c>
      <c r="N88" s="147"/>
      <c r="O88" s="113"/>
      <c r="P88" s="18"/>
      <c r="Q88" s="147"/>
      <c r="R88" s="104"/>
    </row>
    <row r="89" spans="1:18" x14ac:dyDescent="0.25">
      <c r="A89" s="138">
        <v>72</v>
      </c>
      <c r="B89" s="139">
        <v>15705545</v>
      </c>
      <c r="C89" s="140"/>
      <c r="D89" s="140"/>
      <c r="E89" s="150">
        <v>41.9</v>
      </c>
      <c r="F89" s="142">
        <f>E89*F12/F11</f>
        <v>12.502302599753987</v>
      </c>
      <c r="G89" s="149">
        <v>23933</v>
      </c>
      <c r="H89" s="144">
        <v>25267</v>
      </c>
      <c r="I89" s="149"/>
      <c r="J89" s="145"/>
      <c r="K89" s="146">
        <f>E89*L$10/(F$14+F$15)</f>
        <v>0.64304043157275448</v>
      </c>
      <c r="L89" s="146">
        <f t="shared" si="6"/>
        <v>4.5834183163331342E-2</v>
      </c>
      <c r="M89" s="145">
        <f t="shared" si="7"/>
        <v>0.6888746147360858</v>
      </c>
      <c r="N89" s="147"/>
      <c r="O89" s="113"/>
      <c r="P89" s="18"/>
      <c r="Q89" s="147"/>
      <c r="R89" s="104"/>
    </row>
    <row r="90" spans="1:18" x14ac:dyDescent="0.25">
      <c r="A90" s="138">
        <v>73</v>
      </c>
      <c r="B90" s="139">
        <v>19000758</v>
      </c>
      <c r="C90" s="140">
        <v>43852</v>
      </c>
      <c r="D90" s="140">
        <v>46043</v>
      </c>
      <c r="E90" s="150">
        <v>45.8</v>
      </c>
      <c r="F90" s="142">
        <f>E90*F12/F11</f>
        <v>13.666001409754953</v>
      </c>
      <c r="G90" s="143">
        <v>0.47799999999999998</v>
      </c>
      <c r="H90" s="144">
        <v>1.5580000000000001</v>
      </c>
      <c r="I90" s="143">
        <v>1.08</v>
      </c>
      <c r="J90" s="145">
        <f>I90</f>
        <v>1.08</v>
      </c>
      <c r="K90" s="146"/>
      <c r="L90" s="146">
        <f t="shared" si="6"/>
        <v>5.0100372049655735E-2</v>
      </c>
      <c r="M90" s="145">
        <f t="shared" si="7"/>
        <v>1.1301003720496559</v>
      </c>
      <c r="N90" s="147"/>
      <c r="O90" s="113"/>
      <c r="P90" s="18"/>
      <c r="Q90" s="147"/>
      <c r="R90" s="104"/>
    </row>
    <row r="91" spans="1:18" x14ac:dyDescent="0.25">
      <c r="A91" s="138">
        <v>74</v>
      </c>
      <c r="B91" s="139">
        <v>15708197</v>
      </c>
      <c r="C91" s="140">
        <v>43698</v>
      </c>
      <c r="D91" s="140">
        <v>45158</v>
      </c>
      <c r="E91" s="150">
        <v>60.7</v>
      </c>
      <c r="F91" s="142">
        <f>E91*F12/F11</f>
        <v>18.111927632579167</v>
      </c>
      <c r="G91" s="149">
        <v>19068</v>
      </c>
      <c r="H91" s="144">
        <v>19364</v>
      </c>
      <c r="I91" s="149">
        <v>296</v>
      </c>
      <c r="J91" s="145">
        <f t="shared" si="5"/>
        <v>0.25456000000000001</v>
      </c>
      <c r="K91" s="146"/>
      <c r="L91" s="146">
        <f t="shared" si="6"/>
        <v>6.6399401384587414E-2</v>
      </c>
      <c r="M91" s="145">
        <f t="shared" si="7"/>
        <v>0.32095940138458745</v>
      </c>
      <c r="N91" s="147"/>
      <c r="O91" s="113"/>
      <c r="P91" s="18"/>
      <c r="Q91" s="147"/>
      <c r="R91" s="104"/>
    </row>
    <row r="92" spans="1:18" x14ac:dyDescent="0.25">
      <c r="A92" s="138">
        <v>75</v>
      </c>
      <c r="B92" s="139">
        <v>15708099</v>
      </c>
      <c r="C92" s="140"/>
      <c r="D92" s="140"/>
      <c r="E92" s="150">
        <v>72.099999999999994</v>
      </c>
      <c r="F92" s="142">
        <f>E92*F12/F11</f>
        <v>21.513508769505069</v>
      </c>
      <c r="G92" s="149">
        <v>33650</v>
      </c>
      <c r="H92" s="144">
        <v>35305</v>
      </c>
      <c r="I92" s="149"/>
      <c r="J92" s="145"/>
      <c r="K92" s="146">
        <f>E92*L$10/(F$14+F$15)</f>
        <v>1.1065206471693456</v>
      </c>
      <c r="L92" s="146">
        <f t="shared" si="6"/>
        <v>7.8869799667689491E-2</v>
      </c>
      <c r="M92" s="145">
        <f t="shared" si="7"/>
        <v>1.1853904468370351</v>
      </c>
      <c r="N92" s="147"/>
      <c r="O92" s="113"/>
      <c r="P92" s="18"/>
      <c r="Q92" s="147"/>
      <c r="R92" s="104"/>
    </row>
    <row r="93" spans="1:18" x14ac:dyDescent="0.25">
      <c r="A93" s="138">
        <v>76</v>
      </c>
      <c r="B93" s="139">
        <v>15708563</v>
      </c>
      <c r="C93" s="140"/>
      <c r="D93" s="140"/>
      <c r="E93" s="150">
        <v>45.9</v>
      </c>
      <c r="F93" s="142">
        <f>E93*F12/F11</f>
        <v>13.69583984078062</v>
      </c>
      <c r="G93" s="149">
        <v>36026</v>
      </c>
      <c r="H93" s="144">
        <v>37122</v>
      </c>
      <c r="I93" s="149"/>
      <c r="J93" s="145"/>
      <c r="K93" s="146">
        <f>E93*L$10/(F$14+F$15)</f>
        <v>0.70442853959879304</v>
      </c>
      <c r="L93" s="146">
        <f t="shared" si="6"/>
        <v>5.0209761508279438E-2</v>
      </c>
      <c r="M93" s="145">
        <f t="shared" si="7"/>
        <v>0.75463830110707253</v>
      </c>
      <c r="N93" s="147"/>
      <c r="O93" s="113"/>
      <c r="P93" s="18"/>
      <c r="Q93" s="147"/>
      <c r="R93" s="104"/>
    </row>
    <row r="94" spans="1:18" x14ac:dyDescent="0.25">
      <c r="A94" s="138">
        <v>77</v>
      </c>
      <c r="B94" s="275" t="s">
        <v>51</v>
      </c>
      <c r="C94" s="140">
        <v>44161</v>
      </c>
      <c r="D94" s="140">
        <v>46352</v>
      </c>
      <c r="E94" s="150">
        <v>71</v>
      </c>
      <c r="F94" s="142">
        <f>E94*F12/F11</f>
        <v>21.185286028222745</v>
      </c>
      <c r="G94" s="143">
        <v>3.6911999999999998</v>
      </c>
      <c r="H94" s="144">
        <v>5.2149999999999999</v>
      </c>
      <c r="I94" s="143">
        <v>1.5238</v>
      </c>
      <c r="J94" s="145">
        <f>I94</f>
        <v>1.5238</v>
      </c>
      <c r="K94" s="146"/>
      <c r="L94" s="146">
        <f t="shared" si="6"/>
        <v>7.7666515622828766E-2</v>
      </c>
      <c r="M94" s="145">
        <f t="shared" si="7"/>
        <v>1.6014665156228287</v>
      </c>
      <c r="N94" s="147"/>
      <c r="O94" s="113"/>
      <c r="P94" s="18"/>
      <c r="Q94" s="147"/>
      <c r="R94" s="104"/>
    </row>
    <row r="95" spans="1:18" x14ac:dyDescent="0.25">
      <c r="A95" s="138">
        <v>78</v>
      </c>
      <c r="B95" s="139">
        <v>15708441</v>
      </c>
      <c r="C95" s="140">
        <v>43712</v>
      </c>
      <c r="D95" s="140">
        <v>45172</v>
      </c>
      <c r="E95" s="150">
        <v>47.6</v>
      </c>
      <c r="F95" s="142">
        <f>E95*F12/F11</f>
        <v>14.203093168216942</v>
      </c>
      <c r="G95" s="149">
        <v>15523</v>
      </c>
      <c r="H95" s="144">
        <v>15523</v>
      </c>
      <c r="I95" s="149"/>
      <c r="J95" s="145"/>
      <c r="K95" s="146">
        <f>E95*L$10/(F$14+F$15)</f>
        <v>0.73051848550985943</v>
      </c>
      <c r="L95" s="146">
        <f t="shared" si="6"/>
        <v>5.2069382304882381E-2</v>
      </c>
      <c r="M95" s="145">
        <f t="shared" si="7"/>
        <v>0.78258786781474177</v>
      </c>
      <c r="N95" s="147"/>
      <c r="O95" s="113"/>
      <c r="P95" s="18"/>
      <c r="Q95" s="147"/>
      <c r="R95" s="104"/>
    </row>
    <row r="96" spans="1:18" x14ac:dyDescent="0.25">
      <c r="A96" s="138">
        <v>79</v>
      </c>
      <c r="B96" s="139">
        <v>415315</v>
      </c>
      <c r="C96" s="140">
        <v>43719</v>
      </c>
      <c r="D96" s="140">
        <v>45910</v>
      </c>
      <c r="E96" s="150">
        <v>42.3</v>
      </c>
      <c r="F96" s="142">
        <f>E96*F12/F11</f>
        <v>12.62165632385665</v>
      </c>
      <c r="G96" s="143">
        <v>2.165</v>
      </c>
      <c r="H96" s="144">
        <v>2.339</v>
      </c>
      <c r="I96" s="143">
        <v>0.17399999999999993</v>
      </c>
      <c r="J96" s="145">
        <f>I96</f>
        <v>0.17399999999999993</v>
      </c>
      <c r="K96" s="146"/>
      <c r="L96" s="146">
        <f t="shared" si="6"/>
        <v>4.6271740997826147E-2</v>
      </c>
      <c r="M96" s="145">
        <f t="shared" si="7"/>
        <v>0.22027174099782609</v>
      </c>
      <c r="N96" s="147"/>
      <c r="O96" s="113"/>
      <c r="P96" s="18"/>
      <c r="Q96" s="147"/>
      <c r="R96" s="104"/>
    </row>
    <row r="97" spans="1:18" x14ac:dyDescent="0.25">
      <c r="A97" s="138">
        <v>80</v>
      </c>
      <c r="B97" s="139">
        <v>15708455</v>
      </c>
      <c r="C97" s="140">
        <v>43726</v>
      </c>
      <c r="D97" s="140">
        <v>45186</v>
      </c>
      <c r="E97" s="150">
        <v>41.9</v>
      </c>
      <c r="F97" s="142">
        <f>E97*F12/F11</f>
        <v>12.502302599753987</v>
      </c>
      <c r="G97" s="149">
        <v>11894</v>
      </c>
      <c r="H97" s="144">
        <v>12675</v>
      </c>
      <c r="I97" s="149">
        <v>781</v>
      </c>
      <c r="J97" s="145">
        <f t="shared" si="5"/>
        <v>0.67166000000000003</v>
      </c>
      <c r="K97" s="146"/>
      <c r="L97" s="146">
        <f t="shared" si="6"/>
        <v>4.5834183163331342E-2</v>
      </c>
      <c r="M97" s="145">
        <f t="shared" si="7"/>
        <v>0.71749418316333136</v>
      </c>
      <c r="N97" s="147"/>
      <c r="O97" s="113"/>
      <c r="P97" s="18"/>
      <c r="Q97" s="147"/>
      <c r="R97" s="104"/>
    </row>
    <row r="98" spans="1:18" x14ac:dyDescent="0.25">
      <c r="A98" s="138">
        <v>81</v>
      </c>
      <c r="B98" s="139">
        <v>91504480</v>
      </c>
      <c r="C98" s="140">
        <v>43689</v>
      </c>
      <c r="D98" s="140">
        <v>45149</v>
      </c>
      <c r="E98" s="150">
        <v>45.7</v>
      </c>
      <c r="F98" s="142">
        <f>E98*F12/F11</f>
        <v>13.63616297872929</v>
      </c>
      <c r="G98" s="143">
        <v>8.0790000000000006</v>
      </c>
      <c r="H98" s="144">
        <v>9.1419999999999995</v>
      </c>
      <c r="I98" s="143">
        <v>1.0629999999999988</v>
      </c>
      <c r="J98" s="145">
        <f>I98</f>
        <v>1.0629999999999988</v>
      </c>
      <c r="K98" s="146"/>
      <c r="L98" s="146">
        <f t="shared" si="6"/>
        <v>4.9990982591032039E-2</v>
      </c>
      <c r="M98" s="145">
        <f t="shared" si="7"/>
        <v>1.1129909825910309</v>
      </c>
      <c r="N98" s="147"/>
      <c r="O98" s="113"/>
      <c r="P98" s="18"/>
      <c r="Q98" s="147"/>
      <c r="R98" s="104"/>
    </row>
    <row r="99" spans="1:18" x14ac:dyDescent="0.25">
      <c r="A99" s="138">
        <v>82</v>
      </c>
      <c r="B99" s="139">
        <v>15708727</v>
      </c>
      <c r="C99" s="140">
        <v>43689</v>
      </c>
      <c r="D99" s="140">
        <v>45149</v>
      </c>
      <c r="E99" s="150">
        <v>60.7</v>
      </c>
      <c r="F99" s="142">
        <f>E99*F12/F11</f>
        <v>18.111927632579167</v>
      </c>
      <c r="G99" s="149">
        <v>39012</v>
      </c>
      <c r="H99" s="144">
        <v>40584</v>
      </c>
      <c r="I99" s="149">
        <v>1572</v>
      </c>
      <c r="J99" s="145">
        <f t="shared" si="5"/>
        <v>1.35192</v>
      </c>
      <c r="K99" s="146"/>
      <c r="L99" s="146">
        <f t="shared" si="6"/>
        <v>6.6399401384587414E-2</v>
      </c>
      <c r="M99" s="145">
        <f t="shared" si="7"/>
        <v>1.4183194013845875</v>
      </c>
      <c r="N99" s="147"/>
      <c r="O99" s="113"/>
      <c r="P99" s="18"/>
      <c r="Q99" s="147"/>
      <c r="R99" s="104"/>
    </row>
    <row r="100" spans="1:18" x14ac:dyDescent="0.25">
      <c r="A100" s="138">
        <v>83</v>
      </c>
      <c r="B100" s="139">
        <v>15705611</v>
      </c>
      <c r="C100" s="140">
        <v>43689</v>
      </c>
      <c r="D100" s="140">
        <v>45149</v>
      </c>
      <c r="E100" s="150">
        <v>71.900000000000006</v>
      </c>
      <c r="F100" s="142">
        <f>E100*F12/F11</f>
        <v>21.453831907453743</v>
      </c>
      <c r="G100" s="149">
        <v>17867</v>
      </c>
      <c r="H100" s="144">
        <v>18170</v>
      </c>
      <c r="I100" s="149">
        <v>303</v>
      </c>
      <c r="J100" s="145">
        <f t="shared" si="5"/>
        <v>0.26057999999999998</v>
      </c>
      <c r="K100" s="146"/>
      <c r="L100" s="146">
        <f t="shared" si="6"/>
        <v>7.8651020750442086E-2</v>
      </c>
      <c r="M100" s="145">
        <f t="shared" si="7"/>
        <v>0.33923102075044209</v>
      </c>
      <c r="N100" s="147"/>
      <c r="O100" s="113"/>
      <c r="P100" s="18"/>
      <c r="Q100" s="147"/>
      <c r="R100" s="104"/>
    </row>
    <row r="101" spans="1:18" x14ac:dyDescent="0.25">
      <c r="A101" s="138">
        <v>84</v>
      </c>
      <c r="B101" s="139">
        <v>15708134</v>
      </c>
      <c r="C101" s="140"/>
      <c r="D101" s="140"/>
      <c r="E101" s="150">
        <v>45.6</v>
      </c>
      <c r="F101" s="142">
        <f>E101*F12/F11</f>
        <v>13.606324547703624</v>
      </c>
      <c r="G101" s="149">
        <v>29035</v>
      </c>
      <c r="H101" s="144">
        <v>30351</v>
      </c>
      <c r="I101" s="149"/>
      <c r="J101" s="145"/>
      <c r="K101" s="146">
        <f>E101*L$10/(F$14+F$15)</f>
        <v>0.69982443149684015</v>
      </c>
      <c r="L101" s="146">
        <f t="shared" si="6"/>
        <v>4.9881593132408336E-2</v>
      </c>
      <c r="M101" s="145">
        <f t="shared" si="7"/>
        <v>0.74970602462924851</v>
      </c>
      <c r="N101" s="147"/>
      <c r="O101" s="113"/>
      <c r="P101" s="18"/>
      <c r="Q101" s="147"/>
      <c r="R101" s="104"/>
    </row>
    <row r="102" spans="1:18" x14ac:dyDescent="0.25">
      <c r="A102" s="138">
        <v>85</v>
      </c>
      <c r="B102" s="139">
        <v>15705763</v>
      </c>
      <c r="C102" s="140">
        <v>43691</v>
      </c>
      <c r="D102" s="140">
        <v>45151</v>
      </c>
      <c r="E102" s="150">
        <v>70.7</v>
      </c>
      <c r="F102" s="142">
        <f>E102*F12/F11</f>
        <v>21.095770735145749</v>
      </c>
      <c r="G102" s="149">
        <v>34987</v>
      </c>
      <c r="H102" s="144">
        <v>36322</v>
      </c>
      <c r="I102" s="149">
        <v>1335</v>
      </c>
      <c r="J102" s="145">
        <f t="shared" si="5"/>
        <v>1.1480999999999999</v>
      </c>
      <c r="K102" s="146"/>
      <c r="L102" s="146">
        <f t="shared" si="6"/>
        <v>7.7338347246957664E-2</v>
      </c>
      <c r="M102" s="145">
        <f t="shared" si="7"/>
        <v>1.2254383472469577</v>
      </c>
      <c r="N102" s="147"/>
      <c r="O102" s="113"/>
      <c r="P102" s="18"/>
      <c r="Q102" s="147"/>
      <c r="R102" s="104"/>
    </row>
    <row r="103" spans="1:18" x14ac:dyDescent="0.25">
      <c r="A103" s="138">
        <v>86</v>
      </c>
      <c r="B103" s="139">
        <v>15708293</v>
      </c>
      <c r="C103" s="140">
        <v>43746</v>
      </c>
      <c r="D103" s="140">
        <v>45206</v>
      </c>
      <c r="E103" s="150">
        <v>47.5</v>
      </c>
      <c r="F103" s="142">
        <f>E103*F12/F11</f>
        <v>14.173254737191273</v>
      </c>
      <c r="G103" s="149">
        <v>28525</v>
      </c>
      <c r="H103" s="144">
        <v>29567</v>
      </c>
      <c r="I103" s="149">
        <v>1042</v>
      </c>
      <c r="J103" s="145">
        <f t="shared" si="5"/>
        <v>0.89612000000000003</v>
      </c>
      <c r="K103" s="146"/>
      <c r="L103" s="146">
        <f t="shared" si="6"/>
        <v>5.1959992846258678E-2</v>
      </c>
      <c r="M103" s="145">
        <f t="shared" si="7"/>
        <v>0.94807999284625866</v>
      </c>
      <c r="N103" s="147"/>
      <c r="O103" s="113"/>
      <c r="P103" s="18"/>
      <c r="Q103" s="147"/>
      <c r="R103" s="104"/>
    </row>
    <row r="104" spans="1:18" x14ac:dyDescent="0.25">
      <c r="A104" s="138">
        <v>87</v>
      </c>
      <c r="B104" s="139">
        <v>15708499</v>
      </c>
      <c r="C104" s="140"/>
      <c r="D104" s="140"/>
      <c r="E104" s="150">
        <v>42</v>
      </c>
      <c r="F104" s="142">
        <f>E104*F12/F11</f>
        <v>12.532141030779654</v>
      </c>
      <c r="G104" s="149">
        <v>20057</v>
      </c>
      <c r="H104" s="144">
        <v>21289</v>
      </c>
      <c r="I104" s="149"/>
      <c r="J104" s="145"/>
      <c r="K104" s="146">
        <f>E104*L$10/(F$14+F$15)</f>
        <v>0.6445751342734054</v>
      </c>
      <c r="L104" s="146">
        <f t="shared" si="6"/>
        <v>4.5943572621955045E-2</v>
      </c>
      <c r="M104" s="145">
        <f t="shared" si="7"/>
        <v>0.69051870689536043</v>
      </c>
      <c r="N104" s="147"/>
      <c r="O104" s="113"/>
      <c r="P104" s="18"/>
      <c r="Q104" s="147"/>
      <c r="R104" s="104"/>
    </row>
    <row r="105" spans="1:18" x14ac:dyDescent="0.25">
      <c r="A105" s="138">
        <v>88</v>
      </c>
      <c r="B105" s="159">
        <v>15708190</v>
      </c>
      <c r="C105" s="140"/>
      <c r="D105" s="140"/>
      <c r="E105" s="150">
        <v>41.1</v>
      </c>
      <c r="F105" s="142">
        <f>E105*F12/F11</f>
        <v>12.26359515154866</v>
      </c>
      <c r="G105" s="149">
        <v>12352</v>
      </c>
      <c r="H105" s="144">
        <v>12453</v>
      </c>
      <c r="I105" s="149"/>
      <c r="J105" s="145"/>
      <c r="K105" s="146">
        <f>E105*L$10/(F$14+F$15)</f>
        <v>0.63076280996754674</v>
      </c>
      <c r="L105" s="146">
        <f t="shared" si="6"/>
        <v>4.4959067494341726E-2</v>
      </c>
      <c r="M105" s="145">
        <f t="shared" si="7"/>
        <v>0.6757218774618885</v>
      </c>
      <c r="N105" s="147"/>
      <c r="O105" s="113"/>
      <c r="P105" s="18"/>
      <c r="Q105" s="147"/>
      <c r="R105" s="104"/>
    </row>
    <row r="106" spans="1:18" ht="18.75" x14ac:dyDescent="0.3">
      <c r="A106" s="138">
        <v>89</v>
      </c>
      <c r="B106" s="153">
        <v>15708095</v>
      </c>
      <c r="C106" s="140">
        <v>43714</v>
      </c>
      <c r="D106" s="140">
        <v>45174</v>
      </c>
      <c r="E106" s="150">
        <v>45.5</v>
      </c>
      <c r="F106" s="142">
        <f>E106*F12/F11</f>
        <v>13.576486116677957</v>
      </c>
      <c r="G106" s="149">
        <v>35008</v>
      </c>
      <c r="H106" s="144">
        <v>36042</v>
      </c>
      <c r="I106" s="149">
        <v>1034</v>
      </c>
      <c r="J106" s="145">
        <f t="shared" si="5"/>
        <v>0.88924000000000003</v>
      </c>
      <c r="K106" s="146"/>
      <c r="L106" s="146">
        <f t="shared" si="6"/>
        <v>4.9772203673784633E-2</v>
      </c>
      <c r="M106" s="145">
        <f t="shared" si="7"/>
        <v>0.93901220367378468</v>
      </c>
      <c r="N106" s="147"/>
      <c r="O106" s="113"/>
      <c r="P106" s="18"/>
      <c r="Q106" s="160"/>
      <c r="R106" s="104"/>
    </row>
    <row r="107" spans="1:18" x14ac:dyDescent="0.25">
      <c r="A107" s="138">
        <v>90</v>
      </c>
      <c r="B107" s="153">
        <v>15708008</v>
      </c>
      <c r="C107" s="140">
        <v>43699</v>
      </c>
      <c r="D107" s="140">
        <v>45159</v>
      </c>
      <c r="E107" s="150">
        <v>61</v>
      </c>
      <c r="F107" s="142">
        <f>E107*F12/F11</f>
        <v>18.20144292565616</v>
      </c>
      <c r="G107" s="149">
        <v>41376</v>
      </c>
      <c r="H107" s="144">
        <v>43153</v>
      </c>
      <c r="I107" s="149">
        <v>1777</v>
      </c>
      <c r="J107" s="145">
        <f t="shared" si="5"/>
        <v>1.5282199999999999</v>
      </c>
      <c r="K107" s="146"/>
      <c r="L107" s="146">
        <f t="shared" si="6"/>
        <v>6.6727569760458516E-2</v>
      </c>
      <c r="M107" s="145">
        <f t="shared" si="7"/>
        <v>1.5949475697604585</v>
      </c>
      <c r="N107" s="147"/>
      <c r="O107" s="113"/>
      <c r="P107" s="18"/>
      <c r="Q107" s="161"/>
      <c r="R107" s="104"/>
    </row>
    <row r="108" spans="1:18" x14ac:dyDescent="0.25">
      <c r="A108" s="138">
        <v>91</v>
      </c>
      <c r="B108" s="153">
        <v>15708063</v>
      </c>
      <c r="C108" s="140">
        <v>43685</v>
      </c>
      <c r="D108" s="140">
        <v>45145</v>
      </c>
      <c r="E108" s="150">
        <v>71.8</v>
      </c>
      <c r="F108" s="142">
        <f>E108*F12/F11</f>
        <v>21.42399347642807</v>
      </c>
      <c r="G108" s="149">
        <v>29764</v>
      </c>
      <c r="H108" s="144">
        <v>30970</v>
      </c>
      <c r="I108" s="149">
        <v>1206</v>
      </c>
      <c r="J108" s="145">
        <f t="shared" si="5"/>
        <v>1.0371600000000001</v>
      </c>
      <c r="K108" s="146"/>
      <c r="L108" s="146">
        <f t="shared" si="6"/>
        <v>7.8541631291818376E-2</v>
      </c>
      <c r="M108" s="145">
        <f t="shared" si="7"/>
        <v>1.1157016312918184</v>
      </c>
      <c r="N108" s="147"/>
      <c r="O108" s="113"/>
      <c r="P108" s="18"/>
      <c r="Q108" s="147"/>
      <c r="R108" s="104"/>
    </row>
    <row r="109" spans="1:18" x14ac:dyDescent="0.25">
      <c r="A109" s="138">
        <v>92</v>
      </c>
      <c r="B109" s="153">
        <v>15708016</v>
      </c>
      <c r="C109" s="140"/>
      <c r="D109" s="140"/>
      <c r="E109" s="150">
        <v>45.4</v>
      </c>
      <c r="F109" s="142">
        <f>E109*F12/F11</f>
        <v>13.546647685652291</v>
      </c>
      <c r="G109" s="149">
        <v>25372</v>
      </c>
      <c r="H109" s="144">
        <v>25372</v>
      </c>
      <c r="I109" s="149"/>
      <c r="J109" s="145"/>
      <c r="K109" s="146">
        <f>E109*L$10/(F$14+F$15)</f>
        <v>0.69675502609553808</v>
      </c>
      <c r="L109" s="146">
        <f t="shared" si="6"/>
        <v>4.9662814215160923E-2</v>
      </c>
      <c r="M109" s="145">
        <f t="shared" si="7"/>
        <v>0.74641784031069902</v>
      </c>
      <c r="N109" s="147"/>
      <c r="O109" s="113"/>
      <c r="P109" s="18"/>
      <c r="Q109" s="147"/>
      <c r="R109" s="104"/>
    </row>
    <row r="110" spans="1:18" x14ac:dyDescent="0.25">
      <c r="A110" s="138">
        <v>93</v>
      </c>
      <c r="B110" s="153">
        <v>18008991</v>
      </c>
      <c r="C110" s="140">
        <v>43530</v>
      </c>
      <c r="D110" s="140">
        <v>45721</v>
      </c>
      <c r="E110" s="150">
        <v>70.599999999999994</v>
      </c>
      <c r="F110" s="142">
        <f>E110*F12/F11</f>
        <v>21.065932304120082</v>
      </c>
      <c r="G110" s="143">
        <v>1.1200000000000001</v>
      </c>
      <c r="H110" s="144">
        <v>1.556</v>
      </c>
      <c r="I110" s="143">
        <v>0.43599999999999994</v>
      </c>
      <c r="J110" s="145">
        <f>I110</f>
        <v>0.43599999999999994</v>
      </c>
      <c r="K110" s="146"/>
      <c r="L110" s="146">
        <f t="shared" si="6"/>
        <v>7.7228957788333941E-2</v>
      </c>
      <c r="M110" s="145">
        <f t="shared" si="7"/>
        <v>0.51322895778833388</v>
      </c>
      <c r="N110" s="147"/>
      <c r="O110" s="113"/>
      <c r="P110" s="18"/>
      <c r="Q110" s="147"/>
      <c r="R110" s="104"/>
    </row>
    <row r="111" spans="1:18" x14ac:dyDescent="0.25">
      <c r="A111" s="138">
        <v>94</v>
      </c>
      <c r="B111" s="153">
        <v>15705706</v>
      </c>
      <c r="C111" s="140"/>
      <c r="D111" s="140"/>
      <c r="E111" s="150">
        <v>47.4</v>
      </c>
      <c r="F111" s="142">
        <f>E111*F12/F11</f>
        <v>14.143416306165609</v>
      </c>
      <c r="G111" s="149">
        <v>24330</v>
      </c>
      <c r="H111" s="144">
        <v>25487</v>
      </c>
      <c r="I111" s="149"/>
      <c r="J111" s="145"/>
      <c r="K111" s="146">
        <f>E111*L$10/(F$14+F$15)</f>
        <v>0.72744908010855747</v>
      </c>
      <c r="L111" s="146">
        <f t="shared" si="6"/>
        <v>5.1850603387634975E-2</v>
      </c>
      <c r="M111" s="145">
        <f t="shared" si="7"/>
        <v>0.7792996834961925</v>
      </c>
      <c r="N111" s="147"/>
      <c r="O111" s="113"/>
      <c r="P111" s="18"/>
      <c r="Q111" s="147"/>
      <c r="R111" s="104"/>
    </row>
    <row r="112" spans="1:18" x14ac:dyDescent="0.25">
      <c r="A112" s="138">
        <v>95</v>
      </c>
      <c r="B112" s="153">
        <v>15708352</v>
      </c>
      <c r="C112" s="140">
        <v>43727</v>
      </c>
      <c r="D112" s="140">
        <v>45187</v>
      </c>
      <c r="E112" s="150">
        <v>42</v>
      </c>
      <c r="F112" s="142">
        <f>E112*F12/F11</f>
        <v>12.532141030779654</v>
      </c>
      <c r="G112" s="149">
        <v>2660</v>
      </c>
      <c r="H112" s="144">
        <v>2788</v>
      </c>
      <c r="I112" s="149">
        <v>128</v>
      </c>
      <c r="J112" s="145">
        <f t="shared" ref="J112:J149" si="8">I112*0.00086</f>
        <v>0.11008</v>
      </c>
      <c r="K112" s="146"/>
      <c r="L112" s="146">
        <f t="shared" si="6"/>
        <v>4.5943572621955045E-2</v>
      </c>
      <c r="M112" s="145">
        <f t="shared" si="7"/>
        <v>0.15602357262195504</v>
      </c>
      <c r="N112" s="147"/>
      <c r="O112" s="113"/>
      <c r="P112" s="18"/>
      <c r="Q112" s="147"/>
      <c r="R112" s="104"/>
    </row>
    <row r="113" spans="1:18" x14ac:dyDescent="0.25">
      <c r="A113" s="138">
        <v>96</v>
      </c>
      <c r="B113" s="153">
        <v>15708616</v>
      </c>
      <c r="C113" s="140">
        <v>43697</v>
      </c>
      <c r="D113" s="140">
        <v>45157</v>
      </c>
      <c r="E113" s="150">
        <v>41.6</v>
      </c>
      <c r="F113" s="142">
        <f>E113*F12/F11</f>
        <v>12.412787306676989</v>
      </c>
      <c r="G113" s="149">
        <v>34474</v>
      </c>
      <c r="H113" s="144">
        <v>35871</v>
      </c>
      <c r="I113" s="149">
        <v>1397</v>
      </c>
      <c r="J113" s="145">
        <f t="shared" si="8"/>
        <v>1.2014199999999999</v>
      </c>
      <c r="K113" s="146"/>
      <c r="L113" s="146">
        <f t="shared" si="6"/>
        <v>4.5506014787460233E-2</v>
      </c>
      <c r="M113" s="145">
        <f t="shared" si="7"/>
        <v>1.2469260147874601</v>
      </c>
      <c r="N113" s="147"/>
      <c r="O113" s="113"/>
      <c r="P113" s="18"/>
      <c r="Q113" s="147"/>
      <c r="R113" s="104"/>
    </row>
    <row r="114" spans="1:18" x14ac:dyDescent="0.25">
      <c r="A114" s="138">
        <v>97</v>
      </c>
      <c r="B114" s="159">
        <v>15705517</v>
      </c>
      <c r="C114" s="140">
        <v>43691</v>
      </c>
      <c r="D114" s="140">
        <v>45151</v>
      </c>
      <c r="E114" s="150">
        <v>45.3</v>
      </c>
      <c r="F114" s="142">
        <f>E114*F12/F11</f>
        <v>13.516809254626626</v>
      </c>
      <c r="G114" s="149">
        <v>16194</v>
      </c>
      <c r="H114" s="144">
        <v>16831</v>
      </c>
      <c r="I114" s="149">
        <v>637</v>
      </c>
      <c r="J114" s="145">
        <f t="shared" si="8"/>
        <v>0.54781999999999997</v>
      </c>
      <c r="K114" s="146"/>
      <c r="L114" s="146">
        <f t="shared" ref="L114:L145" si="9">L$8/F$11*E114</f>
        <v>4.955342475653722E-2</v>
      </c>
      <c r="M114" s="145">
        <f t="shared" ref="M114:M145" si="10">J114+K114+L114</f>
        <v>0.59737342475653721</v>
      </c>
      <c r="N114" s="147"/>
      <c r="O114" s="113"/>
      <c r="P114" s="18"/>
      <c r="Q114" s="147"/>
      <c r="R114" s="104"/>
    </row>
    <row r="115" spans="1:18" x14ac:dyDescent="0.25">
      <c r="A115" s="138">
        <v>98</v>
      </c>
      <c r="B115" s="159">
        <v>15708462</v>
      </c>
      <c r="C115" s="140">
        <v>43707</v>
      </c>
      <c r="D115" s="140">
        <v>45168</v>
      </c>
      <c r="E115" s="150">
        <v>60.1</v>
      </c>
      <c r="F115" s="142">
        <f>E115*F12/F11</f>
        <v>17.932897046425172</v>
      </c>
      <c r="G115" s="149">
        <v>15426</v>
      </c>
      <c r="H115" s="144">
        <v>16312</v>
      </c>
      <c r="I115" s="149">
        <v>886</v>
      </c>
      <c r="J115" s="145">
        <f t="shared" si="8"/>
        <v>0.76195999999999997</v>
      </c>
      <c r="K115" s="146"/>
      <c r="L115" s="146">
        <f t="shared" si="9"/>
        <v>6.5743064632845197E-2</v>
      </c>
      <c r="M115" s="145">
        <f t="shared" si="10"/>
        <v>0.82770306463284515</v>
      </c>
      <c r="N115" s="147"/>
      <c r="O115" s="113"/>
      <c r="P115" s="18"/>
      <c r="Q115" s="147"/>
      <c r="R115" s="104"/>
    </row>
    <row r="116" spans="1:18" x14ac:dyDescent="0.25">
      <c r="A116" s="138">
        <v>99</v>
      </c>
      <c r="B116" s="159">
        <v>15705826</v>
      </c>
      <c r="C116" s="140">
        <v>43685</v>
      </c>
      <c r="D116" s="140">
        <v>45145</v>
      </c>
      <c r="E116" s="150">
        <v>71.2</v>
      </c>
      <c r="F116" s="142">
        <f>E116*F12/F11</f>
        <v>21.244962890274081</v>
      </c>
      <c r="G116" s="149">
        <v>13530</v>
      </c>
      <c r="H116" s="144">
        <v>14041</v>
      </c>
      <c r="I116" s="149">
        <v>511</v>
      </c>
      <c r="J116" s="145">
        <f t="shared" si="8"/>
        <v>0.43945999999999996</v>
      </c>
      <c r="K116" s="146"/>
      <c r="L116" s="146">
        <f t="shared" si="9"/>
        <v>7.7885294540076172E-2</v>
      </c>
      <c r="M116" s="145">
        <f t="shared" si="10"/>
        <v>0.51734529454007616</v>
      </c>
      <c r="N116" s="147"/>
      <c r="O116" s="113"/>
      <c r="P116" s="18"/>
      <c r="Q116" s="147"/>
      <c r="R116" s="104"/>
    </row>
    <row r="117" spans="1:18" x14ac:dyDescent="0.25">
      <c r="A117" s="138">
        <v>100</v>
      </c>
      <c r="B117" s="159">
        <v>15708503</v>
      </c>
      <c r="C117" s="140">
        <v>43707</v>
      </c>
      <c r="D117" s="140">
        <v>45167</v>
      </c>
      <c r="E117" s="150">
        <v>45.7</v>
      </c>
      <c r="F117" s="142">
        <f>E117*F12/F11</f>
        <v>13.63616297872929</v>
      </c>
      <c r="G117" s="149">
        <v>4098</v>
      </c>
      <c r="H117" s="144">
        <v>4098</v>
      </c>
      <c r="I117" s="149"/>
      <c r="J117" s="145"/>
      <c r="K117" s="146">
        <f>E117*L$10/(F$14+F$15)</f>
        <v>0.70135913419749119</v>
      </c>
      <c r="L117" s="146">
        <f t="shared" si="9"/>
        <v>4.9990982591032039E-2</v>
      </c>
      <c r="M117" s="145">
        <f t="shared" si="10"/>
        <v>0.75135011678852326</v>
      </c>
      <c r="N117" s="147"/>
      <c r="O117" s="113"/>
      <c r="P117" s="18"/>
      <c r="Q117" s="147"/>
      <c r="R117" s="104"/>
    </row>
    <row r="118" spans="1:18" x14ac:dyDescent="0.25">
      <c r="A118" s="138">
        <v>101</v>
      </c>
      <c r="B118" s="159">
        <v>15708066</v>
      </c>
      <c r="C118" s="140">
        <v>43685</v>
      </c>
      <c r="D118" s="140">
        <v>45145</v>
      </c>
      <c r="E118" s="150">
        <v>70.5</v>
      </c>
      <c r="F118" s="142">
        <f>E118*F12/F11</f>
        <v>21.036093873094419</v>
      </c>
      <c r="G118" s="149">
        <v>35172</v>
      </c>
      <c r="H118" s="144">
        <v>37124</v>
      </c>
      <c r="I118" s="149">
        <v>1952</v>
      </c>
      <c r="J118" s="145">
        <f t="shared" si="8"/>
        <v>1.67872</v>
      </c>
      <c r="K118" s="146"/>
      <c r="L118" s="146">
        <f t="shared" si="9"/>
        <v>7.7119568329710245E-2</v>
      </c>
      <c r="M118" s="145">
        <f t="shared" si="10"/>
        <v>1.7558395683297103</v>
      </c>
      <c r="N118" s="147"/>
      <c r="O118" s="113"/>
      <c r="P118" s="18"/>
      <c r="Q118" s="147"/>
      <c r="R118" s="104"/>
    </row>
    <row r="119" spans="1:18" x14ac:dyDescent="0.25">
      <c r="A119" s="138">
        <v>102</v>
      </c>
      <c r="B119" s="153">
        <v>15708622</v>
      </c>
      <c r="C119" s="140"/>
      <c r="D119" s="140"/>
      <c r="E119" s="150">
        <v>47.6</v>
      </c>
      <c r="F119" s="142">
        <f>E119*F12/F11</f>
        <v>14.203093168216942</v>
      </c>
      <c r="G119" s="149">
        <v>18813</v>
      </c>
      <c r="H119" s="144">
        <v>19560</v>
      </c>
      <c r="I119" s="149"/>
      <c r="J119" s="145"/>
      <c r="K119" s="146">
        <f>E119*L$10/(F$14+F$15)</f>
        <v>0.73051848550985943</v>
      </c>
      <c r="L119" s="146">
        <f t="shared" si="9"/>
        <v>5.2069382304882381E-2</v>
      </c>
      <c r="M119" s="145">
        <f t="shared" si="10"/>
        <v>0.78258786781474177</v>
      </c>
      <c r="N119" s="147"/>
      <c r="O119" s="113"/>
      <c r="P119" s="18"/>
      <c r="Q119" s="147"/>
      <c r="R119" s="104"/>
    </row>
    <row r="120" spans="1:18" x14ac:dyDescent="0.25">
      <c r="A120" s="138">
        <v>103</v>
      </c>
      <c r="B120" s="153">
        <v>16721764</v>
      </c>
      <c r="C120" s="140">
        <v>43697</v>
      </c>
      <c r="D120" s="140">
        <v>45157</v>
      </c>
      <c r="E120" s="150">
        <v>41.8</v>
      </c>
      <c r="F120" s="142">
        <f>E120*F12/F11</f>
        <v>12.472464168728321</v>
      </c>
      <c r="G120" s="149">
        <v>5905</v>
      </c>
      <c r="H120" s="144">
        <v>6347</v>
      </c>
      <c r="I120" s="149">
        <v>442</v>
      </c>
      <c r="J120" s="145">
        <f t="shared" si="8"/>
        <v>0.38012000000000001</v>
      </c>
      <c r="K120" s="146"/>
      <c r="L120" s="146">
        <f t="shared" si="9"/>
        <v>4.5724793704707632E-2</v>
      </c>
      <c r="M120" s="145">
        <f t="shared" si="10"/>
        <v>0.42584479370470762</v>
      </c>
      <c r="N120" s="147"/>
      <c r="O120" s="113"/>
      <c r="P120" s="18"/>
      <c r="Q120" s="147"/>
      <c r="R120" s="104"/>
    </row>
    <row r="121" spans="1:18" x14ac:dyDescent="0.25">
      <c r="A121" s="138">
        <v>104</v>
      </c>
      <c r="B121" s="276" t="s">
        <v>56</v>
      </c>
      <c r="C121" s="140"/>
      <c r="D121" s="140"/>
      <c r="E121" s="150">
        <v>41.4</v>
      </c>
      <c r="F121" s="142">
        <f>E121*F12/F11</f>
        <v>12.353110444625658</v>
      </c>
      <c r="G121" s="143">
        <v>6.8410000000000002</v>
      </c>
      <c r="H121" s="144">
        <v>7.7430000000000003</v>
      </c>
      <c r="I121" s="143">
        <v>0.90200000000000014</v>
      </c>
      <c r="J121" s="145">
        <f>I121</f>
        <v>0.90200000000000014</v>
      </c>
      <c r="K121" s="146"/>
      <c r="L121" s="146">
        <f t="shared" si="9"/>
        <v>4.5287235870212827E-2</v>
      </c>
      <c r="M121" s="145">
        <f t="shared" si="10"/>
        <v>0.94728723587021291</v>
      </c>
      <c r="N121" s="147"/>
      <c r="O121" s="113"/>
      <c r="P121" s="18"/>
      <c r="Q121" s="147"/>
      <c r="R121" s="104"/>
    </row>
    <row r="122" spans="1:18" x14ac:dyDescent="0.25">
      <c r="A122" s="138">
        <v>105</v>
      </c>
      <c r="B122" s="153">
        <v>15708121</v>
      </c>
      <c r="C122" s="140">
        <v>43733</v>
      </c>
      <c r="D122" s="140">
        <v>45193</v>
      </c>
      <c r="E122" s="150">
        <v>45.4</v>
      </c>
      <c r="F122" s="142">
        <f>E122*F12/F11</f>
        <v>13.546647685652291</v>
      </c>
      <c r="G122" s="149">
        <v>24690</v>
      </c>
      <c r="H122" s="144">
        <v>25972</v>
      </c>
      <c r="I122" s="149">
        <v>1282</v>
      </c>
      <c r="J122" s="145">
        <f t="shared" si="8"/>
        <v>1.1025199999999999</v>
      </c>
      <c r="K122" s="146"/>
      <c r="L122" s="146">
        <f t="shared" si="9"/>
        <v>4.9662814215160923E-2</v>
      </c>
      <c r="M122" s="145">
        <f t="shared" si="10"/>
        <v>1.1521828142151609</v>
      </c>
      <c r="N122" s="147"/>
      <c r="O122" s="113"/>
      <c r="P122" s="18"/>
      <c r="Q122" s="147"/>
      <c r="R122" s="104"/>
    </row>
    <row r="123" spans="1:18" x14ac:dyDescent="0.25">
      <c r="A123" s="138">
        <v>106</v>
      </c>
      <c r="B123" s="153">
        <v>15708043</v>
      </c>
      <c r="C123" s="140">
        <v>43697</v>
      </c>
      <c r="D123" s="140">
        <v>45157</v>
      </c>
      <c r="E123" s="150">
        <v>60.2</v>
      </c>
      <c r="F123" s="142">
        <f>E123*F12/F11</f>
        <v>17.962735477450838</v>
      </c>
      <c r="G123" s="149">
        <v>42111</v>
      </c>
      <c r="H123" s="144">
        <v>44472</v>
      </c>
      <c r="I123" s="149">
        <v>2361</v>
      </c>
      <c r="J123" s="145">
        <f t="shared" si="8"/>
        <v>2.0304600000000002</v>
      </c>
      <c r="K123" s="146"/>
      <c r="L123" s="146">
        <f t="shared" si="9"/>
        <v>6.5852454091468893E-2</v>
      </c>
      <c r="M123" s="145">
        <f t="shared" si="10"/>
        <v>2.096312454091469</v>
      </c>
      <c r="N123" s="147"/>
      <c r="O123" s="113"/>
      <c r="P123" s="18"/>
      <c r="Q123" s="147"/>
      <c r="R123" s="104"/>
    </row>
    <row r="124" spans="1:18" x14ac:dyDescent="0.25">
      <c r="A124" s="138">
        <v>107</v>
      </c>
      <c r="B124" s="153">
        <v>15708227</v>
      </c>
      <c r="C124" s="140">
        <v>43684</v>
      </c>
      <c r="D124" s="140">
        <v>45144</v>
      </c>
      <c r="E124" s="150">
        <v>71.3</v>
      </c>
      <c r="F124" s="142">
        <f>E124*F12/F11</f>
        <v>21.274801321299744</v>
      </c>
      <c r="G124" s="149">
        <v>25533</v>
      </c>
      <c r="H124" s="144">
        <v>26474</v>
      </c>
      <c r="I124" s="149">
        <v>941</v>
      </c>
      <c r="J124" s="145">
        <f t="shared" si="8"/>
        <v>0.80925999999999998</v>
      </c>
      <c r="K124" s="146"/>
      <c r="L124" s="146">
        <f t="shared" si="9"/>
        <v>7.7994683998699868E-2</v>
      </c>
      <c r="M124" s="145">
        <f t="shared" si="10"/>
        <v>0.88725468399869989</v>
      </c>
      <c r="N124" s="147"/>
      <c r="O124" s="113"/>
      <c r="P124" s="18"/>
      <c r="Q124" s="147"/>
      <c r="R124" s="104"/>
    </row>
    <row r="125" spans="1:18" x14ac:dyDescent="0.25">
      <c r="A125" s="138">
        <v>108</v>
      </c>
      <c r="B125" s="153">
        <v>15708438</v>
      </c>
      <c r="C125" s="140">
        <v>43707</v>
      </c>
      <c r="D125" s="140">
        <v>45167</v>
      </c>
      <c r="E125" s="150">
        <v>46</v>
      </c>
      <c r="F125" s="142">
        <f>E125*F12/F11</f>
        <v>13.725678271806288</v>
      </c>
      <c r="G125" s="149">
        <v>28422</v>
      </c>
      <c r="H125" s="144">
        <v>29532</v>
      </c>
      <c r="I125" s="149">
        <v>1110</v>
      </c>
      <c r="J125" s="143">
        <f>I125*0.00086</f>
        <v>0.9546</v>
      </c>
      <c r="K125" s="152"/>
      <c r="L125" s="146">
        <f t="shared" si="9"/>
        <v>5.0319150966903141E-2</v>
      </c>
      <c r="M125" s="143">
        <f t="shared" si="10"/>
        <v>1.0049191509669031</v>
      </c>
      <c r="N125" s="147"/>
      <c r="O125" s="113"/>
      <c r="P125" s="18"/>
      <c r="Q125" s="147"/>
      <c r="R125" s="104"/>
    </row>
    <row r="126" spans="1:18" x14ac:dyDescent="0.25">
      <c r="A126" s="138">
        <v>109</v>
      </c>
      <c r="B126" s="153">
        <v>18004224</v>
      </c>
      <c r="C126" s="140">
        <v>43689</v>
      </c>
      <c r="D126" s="140">
        <v>45880</v>
      </c>
      <c r="E126" s="150">
        <v>70.400000000000006</v>
      </c>
      <c r="F126" s="142">
        <f>E126*F12/F11</f>
        <v>21.006255442068756</v>
      </c>
      <c r="G126" s="143">
        <v>4.5380000000000003</v>
      </c>
      <c r="H126" s="144">
        <v>5.3330000000000002</v>
      </c>
      <c r="I126" s="143">
        <v>0.79499999999999993</v>
      </c>
      <c r="J126" s="143">
        <f>I126</f>
        <v>0.79499999999999993</v>
      </c>
      <c r="K126" s="152"/>
      <c r="L126" s="146">
        <f t="shared" si="9"/>
        <v>7.7010178871086549E-2</v>
      </c>
      <c r="M126" s="143">
        <f t="shared" si="10"/>
        <v>0.87201017887108645</v>
      </c>
      <c r="N126" s="147"/>
      <c r="O126" s="162"/>
      <c r="P126" s="18"/>
      <c r="Q126" s="147"/>
      <c r="R126" s="104"/>
    </row>
    <row r="127" spans="1:18" x14ac:dyDescent="0.25">
      <c r="A127" s="138">
        <v>110</v>
      </c>
      <c r="B127" s="153">
        <v>15708248</v>
      </c>
      <c r="C127" s="140">
        <v>43719</v>
      </c>
      <c r="D127" s="140">
        <v>45179</v>
      </c>
      <c r="E127" s="150">
        <v>47.7</v>
      </c>
      <c r="F127" s="142">
        <f>E127*F12/F11</f>
        <v>14.232931599242608</v>
      </c>
      <c r="G127" s="149">
        <v>14330</v>
      </c>
      <c r="H127" s="144">
        <v>14832</v>
      </c>
      <c r="I127" s="149">
        <v>502</v>
      </c>
      <c r="J127" s="145">
        <f t="shared" si="8"/>
        <v>0.43171999999999999</v>
      </c>
      <c r="K127" s="146"/>
      <c r="L127" s="146">
        <f t="shared" si="9"/>
        <v>5.217877176350609E-2</v>
      </c>
      <c r="M127" s="145">
        <f t="shared" si="10"/>
        <v>0.4838987717635061</v>
      </c>
      <c r="N127" s="147"/>
      <c r="O127" s="113"/>
      <c r="P127" s="18"/>
      <c r="Q127" s="147"/>
      <c r="R127" s="104"/>
    </row>
    <row r="128" spans="1:18" x14ac:dyDescent="0.25">
      <c r="A128" s="138">
        <v>111</v>
      </c>
      <c r="B128" s="153">
        <v>15708011</v>
      </c>
      <c r="C128" s="140"/>
      <c r="D128" s="140"/>
      <c r="E128" s="150">
        <v>41.6</v>
      </c>
      <c r="F128" s="142">
        <f>E128*F12/F11</f>
        <v>12.412787306676989</v>
      </c>
      <c r="G128" s="149">
        <v>19210</v>
      </c>
      <c r="H128" s="144">
        <v>20144</v>
      </c>
      <c r="I128" s="149"/>
      <c r="J128" s="145"/>
      <c r="K128" s="146">
        <f>E128*L$10/(F$14+F$15)</f>
        <v>0.63843632347080148</v>
      </c>
      <c r="L128" s="146">
        <f t="shared" si="9"/>
        <v>4.5506014787460233E-2</v>
      </c>
      <c r="M128" s="145">
        <f t="shared" si="10"/>
        <v>0.68394233825826167</v>
      </c>
      <c r="N128" s="147"/>
      <c r="O128" s="113"/>
      <c r="P128" s="18"/>
      <c r="Q128" s="147"/>
      <c r="R128" s="104"/>
    </row>
    <row r="129" spans="1:18" x14ac:dyDescent="0.25">
      <c r="A129" s="138">
        <v>112</v>
      </c>
      <c r="B129" s="153">
        <v>15708208</v>
      </c>
      <c r="C129" s="140">
        <v>43691</v>
      </c>
      <c r="D129" s="140">
        <v>45151</v>
      </c>
      <c r="E129" s="150">
        <v>41.7</v>
      </c>
      <c r="F129" s="142">
        <f>E129*F12/F11</f>
        <v>12.442625737702656</v>
      </c>
      <c r="G129" s="149">
        <v>21877</v>
      </c>
      <c r="H129" s="144">
        <v>22713</v>
      </c>
      <c r="I129" s="149">
        <v>836</v>
      </c>
      <c r="J129" s="145">
        <f t="shared" si="8"/>
        <v>0.71895999999999993</v>
      </c>
      <c r="K129" s="146"/>
      <c r="L129" s="146">
        <f t="shared" si="9"/>
        <v>4.5615404246083936E-2</v>
      </c>
      <c r="M129" s="145">
        <f t="shared" si="10"/>
        <v>0.76457540424608383</v>
      </c>
      <c r="N129" s="147"/>
      <c r="O129" s="113"/>
      <c r="P129" s="18"/>
      <c r="Q129" s="147"/>
      <c r="R129" s="104"/>
    </row>
    <row r="130" spans="1:18" x14ac:dyDescent="0.25">
      <c r="A130" s="138">
        <v>113</v>
      </c>
      <c r="B130" s="153">
        <v>473515</v>
      </c>
      <c r="C130" s="140">
        <v>43729</v>
      </c>
      <c r="D130" s="140">
        <v>45920</v>
      </c>
      <c r="E130" s="150">
        <v>45.7</v>
      </c>
      <c r="F130" s="142">
        <f>E130*F12/F11</f>
        <v>13.63616297872929</v>
      </c>
      <c r="G130" s="143">
        <v>5.5410000000000004</v>
      </c>
      <c r="H130" s="144">
        <v>6.2729999999999997</v>
      </c>
      <c r="I130" s="143">
        <v>0.73199999999999932</v>
      </c>
      <c r="J130" s="145">
        <f>I130</f>
        <v>0.73199999999999932</v>
      </c>
      <c r="K130" s="146"/>
      <c r="L130" s="146">
        <f t="shared" si="9"/>
        <v>4.9990982591032039E-2</v>
      </c>
      <c r="M130" s="145">
        <f t="shared" si="10"/>
        <v>0.78199098259103139</v>
      </c>
      <c r="N130" s="147"/>
      <c r="O130" s="113"/>
      <c r="P130" s="18"/>
      <c r="Q130" s="147"/>
      <c r="R130" s="104"/>
    </row>
    <row r="131" spans="1:18" x14ac:dyDescent="0.25">
      <c r="A131" s="138">
        <v>114</v>
      </c>
      <c r="B131" s="153">
        <v>15705591</v>
      </c>
      <c r="C131" s="140">
        <v>43731</v>
      </c>
      <c r="D131" s="140">
        <v>45191</v>
      </c>
      <c r="E131" s="150">
        <v>59.9</v>
      </c>
      <c r="F131" s="142">
        <f>E131*F12/F11</f>
        <v>17.873220184373839</v>
      </c>
      <c r="G131" s="149">
        <v>41309</v>
      </c>
      <c r="H131" s="144">
        <v>42651</v>
      </c>
      <c r="I131" s="149">
        <v>1342</v>
      </c>
      <c r="J131" s="145">
        <f t="shared" si="8"/>
        <v>1.15412</v>
      </c>
      <c r="K131" s="146"/>
      <c r="L131" s="146">
        <f t="shared" si="9"/>
        <v>6.5524285715597791E-2</v>
      </c>
      <c r="M131" s="145">
        <f t="shared" si="10"/>
        <v>1.2196442857155978</v>
      </c>
      <c r="N131" s="147"/>
      <c r="O131" s="113"/>
      <c r="P131" s="18"/>
      <c r="Q131" s="147"/>
      <c r="R131" s="104"/>
    </row>
    <row r="132" spans="1:18" x14ac:dyDescent="0.25">
      <c r="A132" s="138">
        <v>115</v>
      </c>
      <c r="B132" s="153">
        <v>675615</v>
      </c>
      <c r="C132" s="140">
        <v>43565</v>
      </c>
      <c r="D132" s="140">
        <v>45025</v>
      </c>
      <c r="E132" s="150">
        <v>70.5</v>
      </c>
      <c r="F132" s="142">
        <f>E132*F12/F11</f>
        <v>21.036093873094419</v>
      </c>
      <c r="G132" s="143">
        <v>6.8470000000000004</v>
      </c>
      <c r="H132" s="144">
        <v>7.8559999999999999</v>
      </c>
      <c r="I132" s="143">
        <v>1.0089999999999995</v>
      </c>
      <c r="J132" s="145">
        <f>I132</f>
        <v>1.0089999999999995</v>
      </c>
      <c r="K132" s="146"/>
      <c r="L132" s="146">
        <f t="shared" si="9"/>
        <v>7.7119568329710245E-2</v>
      </c>
      <c r="M132" s="145">
        <f t="shared" si="10"/>
        <v>1.0861195683297098</v>
      </c>
      <c r="N132" s="147"/>
      <c r="O132" s="113"/>
      <c r="P132" s="18"/>
      <c r="Q132" s="147"/>
      <c r="R132" s="104"/>
    </row>
    <row r="133" spans="1:18" x14ac:dyDescent="0.25">
      <c r="A133" s="138">
        <v>116</v>
      </c>
      <c r="B133" s="153">
        <v>15708601</v>
      </c>
      <c r="C133" s="140"/>
      <c r="D133" s="140"/>
      <c r="E133" s="150">
        <v>45.6</v>
      </c>
      <c r="F133" s="142">
        <f>E133*F12/F11</f>
        <v>13.606324547703624</v>
      </c>
      <c r="G133" s="149">
        <v>37254</v>
      </c>
      <c r="H133" s="144">
        <v>38445</v>
      </c>
      <c r="I133" s="149"/>
      <c r="J133" s="145"/>
      <c r="K133" s="146">
        <f>E133*L$10/(F$14+F$15)</f>
        <v>0.69982443149684015</v>
      </c>
      <c r="L133" s="146">
        <f t="shared" si="9"/>
        <v>4.9881593132408336E-2</v>
      </c>
      <c r="M133" s="145">
        <f t="shared" si="10"/>
        <v>0.74970602462924851</v>
      </c>
      <c r="N133" s="147"/>
      <c r="O133" s="113"/>
      <c r="P133" s="18"/>
      <c r="Q133" s="147"/>
      <c r="R133" s="104"/>
    </row>
    <row r="134" spans="1:18" x14ac:dyDescent="0.25">
      <c r="A134" s="138">
        <v>117</v>
      </c>
      <c r="B134" s="153">
        <v>2991515</v>
      </c>
      <c r="C134" s="140">
        <v>43418</v>
      </c>
      <c r="D134" s="140">
        <v>44878</v>
      </c>
      <c r="E134" s="150">
        <v>70.599999999999994</v>
      </c>
      <c r="F134" s="142">
        <f>E134*F12/F11</f>
        <v>21.065932304120082</v>
      </c>
      <c r="G134" s="143">
        <v>7.2649999999999997</v>
      </c>
      <c r="H134" s="144">
        <v>8.4440000000000008</v>
      </c>
      <c r="I134" s="143">
        <v>1.1790000000000012</v>
      </c>
      <c r="J134" s="145">
        <f>I134</f>
        <v>1.1790000000000012</v>
      </c>
      <c r="K134" s="146"/>
      <c r="L134" s="146">
        <f t="shared" si="9"/>
        <v>7.7228957788333941E-2</v>
      </c>
      <c r="M134" s="145">
        <f t="shared" si="10"/>
        <v>1.256228957788335</v>
      </c>
      <c r="N134" s="147"/>
      <c r="O134" s="113"/>
      <c r="P134" s="18"/>
      <c r="Q134" s="147"/>
      <c r="R134" s="104"/>
    </row>
    <row r="135" spans="1:18" x14ac:dyDescent="0.25">
      <c r="A135" s="138">
        <v>118</v>
      </c>
      <c r="B135" s="153">
        <v>361115</v>
      </c>
      <c r="C135" s="140">
        <v>43592</v>
      </c>
      <c r="D135" s="140">
        <v>45052</v>
      </c>
      <c r="E135" s="150">
        <v>47</v>
      </c>
      <c r="F135" s="142">
        <f>E135*F12/F11</f>
        <v>14.024062582062944</v>
      </c>
      <c r="G135" s="143">
        <v>3.7549999999999999</v>
      </c>
      <c r="H135" s="144">
        <v>4.6769999999999996</v>
      </c>
      <c r="I135" s="143">
        <v>0.92199999999999971</v>
      </c>
      <c r="J135" s="145">
        <f>I135</f>
        <v>0.92199999999999971</v>
      </c>
      <c r="K135" s="146"/>
      <c r="L135" s="146">
        <f t="shared" si="9"/>
        <v>5.141304555314017E-2</v>
      </c>
      <c r="M135" s="145">
        <f t="shared" si="10"/>
        <v>0.9734130455531399</v>
      </c>
      <c r="N135" s="147"/>
      <c r="O135" s="162"/>
      <c r="P135" s="18"/>
      <c r="Q135" s="163"/>
      <c r="R135" s="104"/>
    </row>
    <row r="136" spans="1:18" x14ac:dyDescent="0.25">
      <c r="A136" s="138">
        <v>119</v>
      </c>
      <c r="B136" s="153">
        <v>3455716</v>
      </c>
      <c r="C136" s="140"/>
      <c r="D136" s="140"/>
      <c r="E136" s="150">
        <v>41.3</v>
      </c>
      <c r="F136" s="142">
        <f>E136*F12/F11</f>
        <v>12.32327201359999</v>
      </c>
      <c r="G136" s="143">
        <v>5.6360000000000001</v>
      </c>
      <c r="H136" s="144">
        <v>6.3</v>
      </c>
      <c r="I136" s="143">
        <v>0.6639999999999997</v>
      </c>
      <c r="J136" s="145">
        <f>I136</f>
        <v>0.6639999999999997</v>
      </c>
      <c r="K136" s="146"/>
      <c r="L136" s="146">
        <f t="shared" si="9"/>
        <v>4.5177846411589125E-2</v>
      </c>
      <c r="M136" s="145">
        <f t="shared" si="10"/>
        <v>0.70917784641158887</v>
      </c>
      <c r="N136" s="147"/>
      <c r="O136" s="113"/>
      <c r="P136" s="18"/>
      <c r="Q136" s="147"/>
      <c r="R136" s="104"/>
    </row>
    <row r="137" spans="1:18" x14ac:dyDescent="0.25">
      <c r="A137" s="138">
        <v>120</v>
      </c>
      <c r="B137" s="153">
        <v>15705820</v>
      </c>
      <c r="C137" s="140">
        <v>43710</v>
      </c>
      <c r="D137" s="140">
        <v>45170</v>
      </c>
      <c r="E137" s="150">
        <v>41.7</v>
      </c>
      <c r="F137" s="142">
        <f>E137*F12/F11</f>
        <v>12.442625737702656</v>
      </c>
      <c r="G137" s="149">
        <v>28141</v>
      </c>
      <c r="H137" s="144">
        <v>29116</v>
      </c>
      <c r="I137" s="149">
        <v>975</v>
      </c>
      <c r="J137" s="145">
        <f t="shared" si="8"/>
        <v>0.83850000000000002</v>
      </c>
      <c r="K137" s="146"/>
      <c r="L137" s="146">
        <f t="shared" si="9"/>
        <v>4.5615404246083936E-2</v>
      </c>
      <c r="M137" s="145">
        <f t="shared" si="10"/>
        <v>0.88411540424608392</v>
      </c>
      <c r="N137" s="147"/>
      <c r="O137" s="113"/>
      <c r="P137" s="18"/>
      <c r="Q137" s="147"/>
      <c r="R137" s="104"/>
    </row>
    <row r="138" spans="1:18" x14ac:dyDescent="0.25">
      <c r="A138" s="138">
        <v>121</v>
      </c>
      <c r="B138" s="153">
        <v>15705777</v>
      </c>
      <c r="C138" s="140"/>
      <c r="D138" s="140"/>
      <c r="E138" s="150">
        <v>45.4</v>
      </c>
      <c r="F138" s="142">
        <f>E138*F12/F11</f>
        <v>13.546647685652291</v>
      </c>
      <c r="G138" s="149">
        <v>20905</v>
      </c>
      <c r="H138" s="144">
        <v>22113</v>
      </c>
      <c r="I138" s="149"/>
      <c r="J138" s="145"/>
      <c r="K138" s="146">
        <f>E138*L$10/(F$14+F$15)</f>
        <v>0.69675502609553808</v>
      </c>
      <c r="L138" s="146">
        <f t="shared" si="9"/>
        <v>4.9662814215160923E-2</v>
      </c>
      <c r="M138" s="145">
        <f t="shared" si="10"/>
        <v>0.74641784031069902</v>
      </c>
      <c r="N138" s="147"/>
      <c r="O138" s="113"/>
      <c r="P138" s="18"/>
      <c r="Q138" s="147"/>
      <c r="R138" s="104"/>
    </row>
    <row r="139" spans="1:18" x14ac:dyDescent="0.25">
      <c r="A139" s="138">
        <v>122</v>
      </c>
      <c r="B139" s="153">
        <v>15708339</v>
      </c>
      <c r="C139" s="140">
        <v>43711</v>
      </c>
      <c r="D139" s="140">
        <v>45171</v>
      </c>
      <c r="E139" s="150">
        <v>60.2</v>
      </c>
      <c r="F139" s="142">
        <f>E139*F12/F11</f>
        <v>17.962735477450838</v>
      </c>
      <c r="G139" s="149">
        <v>29805</v>
      </c>
      <c r="H139" s="144">
        <v>31210</v>
      </c>
      <c r="I139" s="149">
        <v>1405</v>
      </c>
      <c r="J139" s="145">
        <f t="shared" si="8"/>
        <v>1.2082999999999999</v>
      </c>
      <c r="K139" s="146"/>
      <c r="L139" s="146">
        <f t="shared" si="9"/>
        <v>6.5852454091468893E-2</v>
      </c>
      <c r="M139" s="145">
        <f t="shared" si="10"/>
        <v>1.2741524540914688</v>
      </c>
      <c r="N139" s="147"/>
      <c r="O139" s="113"/>
      <c r="P139" s="18"/>
      <c r="Q139" s="147"/>
      <c r="R139" s="104"/>
    </row>
    <row r="140" spans="1:18" x14ac:dyDescent="0.25">
      <c r="A140" s="138">
        <v>123</v>
      </c>
      <c r="B140" s="153">
        <v>15705781</v>
      </c>
      <c r="C140" s="140">
        <v>43747</v>
      </c>
      <c r="D140" s="140">
        <v>45206</v>
      </c>
      <c r="E140" s="150">
        <v>71</v>
      </c>
      <c r="F140" s="142">
        <f>E140*F12/F11</f>
        <v>21.185286028222745</v>
      </c>
      <c r="G140" s="149">
        <v>11271</v>
      </c>
      <c r="H140" s="144">
        <v>12509</v>
      </c>
      <c r="I140" s="149">
        <v>1238</v>
      </c>
      <c r="J140" s="145">
        <f t="shared" si="8"/>
        <v>1.0646800000000001</v>
      </c>
      <c r="K140" s="146"/>
      <c r="L140" s="146">
        <f t="shared" si="9"/>
        <v>7.7666515622828766E-2</v>
      </c>
      <c r="M140" s="145">
        <f t="shared" si="10"/>
        <v>1.1423465156228287</v>
      </c>
      <c r="N140" s="147"/>
      <c r="O140" s="113"/>
      <c r="P140" s="18"/>
      <c r="Q140" s="147"/>
      <c r="R140" s="104"/>
    </row>
    <row r="141" spans="1:18" x14ac:dyDescent="0.25">
      <c r="A141" s="138">
        <v>124</v>
      </c>
      <c r="B141" s="164">
        <v>15705805</v>
      </c>
      <c r="C141" s="140"/>
      <c r="D141" s="140"/>
      <c r="E141" s="150">
        <v>46</v>
      </c>
      <c r="F141" s="142">
        <f>E141*F12/F11</f>
        <v>13.725678271806288</v>
      </c>
      <c r="G141" s="149">
        <v>34820</v>
      </c>
      <c r="H141" s="144">
        <v>36034</v>
      </c>
      <c r="I141" s="149"/>
      <c r="J141" s="145"/>
      <c r="K141" s="146">
        <f>E141*L$10/(F$14+F$15)</f>
        <v>0.70596324229944396</v>
      </c>
      <c r="L141" s="146">
        <f t="shared" si="9"/>
        <v>5.0319150966903141E-2</v>
      </c>
      <c r="M141" s="145">
        <f t="shared" si="10"/>
        <v>0.75628239326634705</v>
      </c>
      <c r="N141" s="147"/>
      <c r="O141" s="113"/>
      <c r="P141" s="18"/>
      <c r="Q141" s="147"/>
      <c r="R141" s="104"/>
    </row>
    <row r="142" spans="1:18" x14ac:dyDescent="0.25">
      <c r="A142" s="138">
        <v>125</v>
      </c>
      <c r="B142" s="159">
        <v>15705540</v>
      </c>
      <c r="C142" s="140">
        <v>43689</v>
      </c>
      <c r="D142" s="140">
        <v>45150</v>
      </c>
      <c r="E142" s="150">
        <v>70.599999999999994</v>
      </c>
      <c r="F142" s="142">
        <f>E142*F12/F11</f>
        <v>21.065932304120082</v>
      </c>
      <c r="G142" s="149">
        <v>30092</v>
      </c>
      <c r="H142" s="144">
        <v>31790</v>
      </c>
      <c r="I142" s="149">
        <v>1698</v>
      </c>
      <c r="J142" s="145">
        <f t="shared" si="8"/>
        <v>1.46028</v>
      </c>
      <c r="K142" s="146"/>
      <c r="L142" s="146">
        <f t="shared" si="9"/>
        <v>7.7228957788333941E-2</v>
      </c>
      <c r="M142" s="145">
        <f t="shared" si="10"/>
        <v>1.5375089577883339</v>
      </c>
      <c r="N142" s="147"/>
      <c r="O142" s="113"/>
      <c r="P142" s="18"/>
      <c r="Q142" s="147"/>
      <c r="R142" s="104"/>
    </row>
    <row r="143" spans="1:18" x14ac:dyDescent="0.25">
      <c r="A143" s="138">
        <v>126</v>
      </c>
      <c r="B143" s="159">
        <v>15705560</v>
      </c>
      <c r="C143" s="140"/>
      <c r="D143" s="140"/>
      <c r="E143" s="150">
        <v>47.3</v>
      </c>
      <c r="F143" s="142">
        <f>E143*F12/F11</f>
        <v>14.113577875139942</v>
      </c>
      <c r="G143" s="149">
        <v>11010</v>
      </c>
      <c r="H143" s="144">
        <v>11010</v>
      </c>
      <c r="I143" s="149"/>
      <c r="J143" s="145"/>
      <c r="K143" s="146">
        <f>E143*L$10/(F$14+F$15)</f>
        <v>0.72591437740790643</v>
      </c>
      <c r="L143" s="146">
        <f t="shared" si="9"/>
        <v>5.1741213929011272E-2</v>
      </c>
      <c r="M143" s="145">
        <f t="shared" si="10"/>
        <v>0.77765559133691775</v>
      </c>
      <c r="N143" s="147"/>
      <c r="O143" s="113"/>
      <c r="P143" s="18"/>
      <c r="Q143" s="147"/>
      <c r="R143" s="104"/>
    </row>
    <row r="144" spans="1:18" x14ac:dyDescent="0.25">
      <c r="A144" s="138">
        <v>127</v>
      </c>
      <c r="B144" s="159">
        <v>15705687</v>
      </c>
      <c r="C144" s="140">
        <v>43733</v>
      </c>
      <c r="D144" s="140">
        <v>44981</v>
      </c>
      <c r="E144" s="150">
        <v>42.1</v>
      </c>
      <c r="F144" s="142">
        <f>E144*F12/F11</f>
        <v>12.561979461805318</v>
      </c>
      <c r="G144" s="149">
        <v>27176</v>
      </c>
      <c r="H144" s="144">
        <v>27176</v>
      </c>
      <c r="I144" s="149">
        <v>0</v>
      </c>
      <c r="J144" s="145">
        <f t="shared" si="8"/>
        <v>0</v>
      </c>
      <c r="K144" s="146"/>
      <c r="L144" s="146">
        <f t="shared" si="9"/>
        <v>4.6052962080578748E-2</v>
      </c>
      <c r="M144" s="145">
        <f t="shared" si="10"/>
        <v>4.6052962080578748E-2</v>
      </c>
      <c r="N144" s="147"/>
      <c r="O144" s="113"/>
      <c r="P144" s="18"/>
      <c r="Q144" s="147"/>
      <c r="R144" s="104"/>
    </row>
    <row r="145" spans="1:18" x14ac:dyDescent="0.25">
      <c r="A145" s="138">
        <v>128</v>
      </c>
      <c r="B145" s="159">
        <v>18009332</v>
      </c>
      <c r="C145" s="140">
        <v>43698</v>
      </c>
      <c r="D145" s="140">
        <v>45889</v>
      </c>
      <c r="E145" s="150">
        <v>41.7</v>
      </c>
      <c r="F145" s="142">
        <f>E145*F12/F11</f>
        <v>12.442625737702656</v>
      </c>
      <c r="G145" s="143">
        <v>2.4009999999999998</v>
      </c>
      <c r="H145" s="144">
        <v>2.8239999999999998</v>
      </c>
      <c r="I145" s="143">
        <v>0.42300000000000004</v>
      </c>
      <c r="J145" s="145">
        <f>I145</f>
        <v>0.42300000000000004</v>
      </c>
      <c r="K145" s="146"/>
      <c r="L145" s="146">
        <f t="shared" si="9"/>
        <v>4.5615404246083936E-2</v>
      </c>
      <c r="M145" s="145">
        <f t="shared" si="10"/>
        <v>0.468615404246084</v>
      </c>
      <c r="N145" s="147"/>
      <c r="O145" s="113"/>
      <c r="P145" s="18"/>
      <c r="Q145" s="113"/>
      <c r="R145" s="104"/>
    </row>
    <row r="146" spans="1:18" x14ac:dyDescent="0.25">
      <c r="A146" s="138">
        <v>129</v>
      </c>
      <c r="B146" s="159">
        <v>15705523</v>
      </c>
      <c r="C146" s="140">
        <v>43731</v>
      </c>
      <c r="D146" s="140">
        <v>45007</v>
      </c>
      <c r="E146" s="150">
        <v>45.4</v>
      </c>
      <c r="F146" s="142">
        <f>E146*F12/F11</f>
        <v>13.546647685652291</v>
      </c>
      <c r="G146" s="149">
        <v>29324</v>
      </c>
      <c r="H146" s="144">
        <v>30408</v>
      </c>
      <c r="I146" s="149">
        <v>1084</v>
      </c>
      <c r="J146" s="145">
        <f t="shared" si="8"/>
        <v>0.93223999999999996</v>
      </c>
      <c r="K146" s="146"/>
      <c r="L146" s="146">
        <f t="shared" ref="L146:L153" si="11">L$8/F$11*E146</f>
        <v>4.9662814215160923E-2</v>
      </c>
      <c r="M146" s="145">
        <f t="shared" ref="M146:M153" si="12">J146+K146+L146</f>
        <v>0.9819028142151609</v>
      </c>
      <c r="N146" s="147"/>
      <c r="O146" s="113"/>
      <c r="P146" s="18"/>
      <c r="Q146" s="147"/>
      <c r="R146" s="104"/>
    </row>
    <row r="147" spans="1:18" x14ac:dyDescent="0.25">
      <c r="A147" s="165">
        <v>130</v>
      </c>
      <c r="B147" s="159">
        <v>18008934</v>
      </c>
      <c r="C147" s="140">
        <v>43530</v>
      </c>
      <c r="D147" s="140">
        <v>45721</v>
      </c>
      <c r="E147" s="150">
        <v>59.9</v>
      </c>
      <c r="F147" s="142">
        <f>E147*F12/F11</f>
        <v>17.873220184373839</v>
      </c>
      <c r="G147" s="143">
        <v>7.8369999999999997</v>
      </c>
      <c r="H147" s="144">
        <v>8.8480000000000008</v>
      </c>
      <c r="I147" s="143">
        <v>1.011000000000001</v>
      </c>
      <c r="J147" s="145">
        <f>I147</f>
        <v>1.011000000000001</v>
      </c>
      <c r="K147" s="146"/>
      <c r="L147" s="146">
        <f t="shared" si="11"/>
        <v>6.5524285715597791E-2</v>
      </c>
      <c r="M147" s="145">
        <f t="shared" si="12"/>
        <v>1.0765242857155988</v>
      </c>
      <c r="N147" s="147"/>
      <c r="O147" s="113"/>
      <c r="P147" s="18"/>
      <c r="Q147" s="147"/>
      <c r="R147" s="104"/>
    </row>
    <row r="148" spans="1:18" x14ac:dyDescent="0.25">
      <c r="A148" s="138">
        <v>131</v>
      </c>
      <c r="B148" s="159">
        <v>15705803</v>
      </c>
      <c r="C148" s="140">
        <v>43698</v>
      </c>
      <c r="D148" s="140">
        <v>45158</v>
      </c>
      <c r="E148" s="150">
        <v>70.5</v>
      </c>
      <c r="F148" s="142">
        <f>E148*F12/F11</f>
        <v>21.036093873094419</v>
      </c>
      <c r="G148" s="149">
        <v>35689</v>
      </c>
      <c r="H148" s="144">
        <v>36757</v>
      </c>
      <c r="I148" s="149">
        <v>1068</v>
      </c>
      <c r="J148" s="145">
        <f t="shared" si="8"/>
        <v>0.91847999999999996</v>
      </c>
      <c r="K148" s="146"/>
      <c r="L148" s="146">
        <f t="shared" si="11"/>
        <v>7.7119568329710245E-2</v>
      </c>
      <c r="M148" s="145">
        <f t="shared" si="12"/>
        <v>0.99559956832971019</v>
      </c>
      <c r="N148" s="147"/>
      <c r="O148" s="113"/>
      <c r="P148" s="18"/>
      <c r="Q148" s="147"/>
      <c r="R148" s="104"/>
    </row>
    <row r="149" spans="1:18" x14ac:dyDescent="0.25">
      <c r="A149" s="138">
        <v>132</v>
      </c>
      <c r="B149" s="159">
        <v>15705824</v>
      </c>
      <c r="C149" s="140">
        <v>43731</v>
      </c>
      <c r="D149" s="140">
        <v>45191</v>
      </c>
      <c r="E149" s="150">
        <v>45.1</v>
      </c>
      <c r="F149" s="142">
        <f>E149*F12/F11</f>
        <v>13.457132392575296</v>
      </c>
      <c r="G149" s="149">
        <v>35287</v>
      </c>
      <c r="H149" s="144">
        <v>36326</v>
      </c>
      <c r="I149" s="149">
        <v>1039</v>
      </c>
      <c r="J149" s="145">
        <f t="shared" si="8"/>
        <v>0.89354</v>
      </c>
      <c r="K149" s="146"/>
      <c r="L149" s="146">
        <f t="shared" si="11"/>
        <v>4.9334645839289822E-2</v>
      </c>
      <c r="M149" s="145">
        <f t="shared" si="12"/>
        <v>0.94287464583928982</v>
      </c>
      <c r="N149" s="147"/>
      <c r="O149" s="113"/>
      <c r="P149" s="18"/>
      <c r="Q149" s="147"/>
      <c r="R149" s="104"/>
    </row>
    <row r="150" spans="1:18" x14ac:dyDescent="0.25">
      <c r="A150" s="151">
        <v>133</v>
      </c>
      <c r="B150" s="159">
        <v>15730639</v>
      </c>
      <c r="C150" s="140"/>
      <c r="D150" s="140"/>
      <c r="E150" s="156">
        <v>70.5</v>
      </c>
      <c r="F150" s="142">
        <f>E150*F12/F11</f>
        <v>21.036093873094419</v>
      </c>
      <c r="G150" s="149">
        <v>24737</v>
      </c>
      <c r="H150" s="144">
        <v>25472</v>
      </c>
      <c r="I150" s="149"/>
      <c r="J150" s="145"/>
      <c r="K150" s="146">
        <f>E150*L$10/(F$14+F$15)</f>
        <v>1.0819654039589306</v>
      </c>
      <c r="L150" s="146">
        <f t="shared" si="11"/>
        <v>7.7119568329710245E-2</v>
      </c>
      <c r="M150" s="145">
        <f t="shared" si="12"/>
        <v>1.1590849722886409</v>
      </c>
      <c r="N150" s="147"/>
      <c r="O150" s="113"/>
      <c r="P150" s="18"/>
      <c r="Q150" s="147"/>
      <c r="R150" s="104"/>
    </row>
    <row r="151" spans="1:18" x14ac:dyDescent="0.25">
      <c r="A151" s="138">
        <v>134</v>
      </c>
      <c r="B151" s="159">
        <v>15705786</v>
      </c>
      <c r="C151" s="140"/>
      <c r="D151" s="140"/>
      <c r="E151" s="150">
        <v>46.9</v>
      </c>
      <c r="F151" s="142">
        <f>E151*F12/F11</f>
        <v>13.99422415103728</v>
      </c>
      <c r="G151" s="149">
        <v>21261</v>
      </c>
      <c r="H151" s="144">
        <v>21261</v>
      </c>
      <c r="I151" s="149"/>
      <c r="J151" s="145"/>
      <c r="K151" s="146">
        <f>E151*L$10/(F$14+F$15)</f>
        <v>0.71977556660530262</v>
      </c>
      <c r="L151" s="146">
        <f t="shared" si="11"/>
        <v>5.130365609451646E-2</v>
      </c>
      <c r="M151" s="145">
        <f t="shared" si="12"/>
        <v>0.7710792226998191</v>
      </c>
      <c r="N151" s="147"/>
      <c r="O151" s="113"/>
      <c r="P151" s="18"/>
      <c r="Q151" s="147"/>
      <c r="R151" s="104"/>
    </row>
    <row r="152" spans="1:18" x14ac:dyDescent="0.25">
      <c r="A152" s="138">
        <v>135</v>
      </c>
      <c r="B152" s="277" t="s">
        <v>52</v>
      </c>
      <c r="C152" s="140">
        <v>43689</v>
      </c>
      <c r="D152" s="140">
        <v>45149</v>
      </c>
      <c r="E152" s="150">
        <v>42.3</v>
      </c>
      <c r="F152" s="142">
        <f>E152*F12/F11</f>
        <v>12.62165632385665</v>
      </c>
      <c r="G152" s="143">
        <v>3.762</v>
      </c>
      <c r="H152" s="144">
        <v>3.968</v>
      </c>
      <c r="I152" s="143">
        <v>0.20599999999999996</v>
      </c>
      <c r="J152" s="145">
        <f>I152</f>
        <v>0.20599999999999996</v>
      </c>
      <c r="K152" s="146"/>
      <c r="L152" s="146">
        <f t="shared" si="11"/>
        <v>4.6271740997826147E-2</v>
      </c>
      <c r="M152" s="145">
        <f t="shared" si="12"/>
        <v>0.25227174099782612</v>
      </c>
      <c r="N152" s="147"/>
      <c r="O152" s="113"/>
      <c r="P152" s="18"/>
      <c r="Q152" s="147"/>
      <c r="R152" s="104"/>
    </row>
    <row r="153" spans="1:18" x14ac:dyDescent="0.25">
      <c r="A153" s="138">
        <v>136</v>
      </c>
      <c r="B153" s="159">
        <v>15705635</v>
      </c>
      <c r="C153" s="140"/>
      <c r="D153" s="140"/>
      <c r="E153" s="150">
        <v>41.2</v>
      </c>
      <c r="F153" s="142">
        <f>E153*F12/F11</f>
        <v>12.293433582574327</v>
      </c>
      <c r="G153" s="149">
        <v>24711</v>
      </c>
      <c r="H153" s="144">
        <v>26079</v>
      </c>
      <c r="I153" s="149"/>
      <c r="J153" s="145"/>
      <c r="K153" s="146">
        <f>E153*L$10/(F$14+F$15)</f>
        <v>0.63229751266819767</v>
      </c>
      <c r="L153" s="146">
        <f t="shared" si="11"/>
        <v>4.5068456952965429E-2</v>
      </c>
      <c r="M153" s="145">
        <f t="shared" si="12"/>
        <v>0.67736596962116313</v>
      </c>
      <c r="N153" s="147"/>
      <c r="O153" s="113"/>
      <c r="P153" s="18"/>
      <c r="Q153" s="147"/>
      <c r="R153" s="104"/>
    </row>
    <row r="154" spans="1:18" ht="17.25" customHeight="1" x14ac:dyDescent="0.25">
      <c r="A154" s="526" t="s">
        <v>3</v>
      </c>
      <c r="B154" s="527"/>
      <c r="C154" s="178"/>
      <c r="D154" s="178"/>
      <c r="E154" s="166">
        <f>SUM(E18:E153)</f>
        <v>7235.2999999999984</v>
      </c>
      <c r="F154" s="167">
        <f>SUM(F18:F153)</f>
        <v>2158.900000000001</v>
      </c>
      <c r="G154" s="166"/>
      <c r="H154" s="166"/>
      <c r="I154" s="166"/>
      <c r="J154" s="168">
        <f>SUM(J18:J153)</f>
        <v>80.865019999999973</v>
      </c>
      <c r="K154" s="168">
        <f>SUM(K18:K153)</f>
        <v>30.175324500199281</v>
      </c>
      <c r="L154" s="169">
        <f>SUM(L18:L153)</f>
        <v>7.9146554998007437</v>
      </c>
      <c r="M154" s="168">
        <f>SUM(M18:M153)</f>
        <v>118.95500000000007</v>
      </c>
      <c r="N154" s="113"/>
      <c r="O154" s="17"/>
      <c r="P154" s="18"/>
      <c r="Q154" s="147"/>
      <c r="R154" s="104"/>
    </row>
    <row r="155" spans="1:18" x14ac:dyDescent="0.25">
      <c r="A155" s="23"/>
      <c r="B155" s="104"/>
      <c r="C155" s="104"/>
      <c r="D155" s="104"/>
      <c r="E155" s="23"/>
      <c r="F155" s="23"/>
      <c r="G155" s="104"/>
      <c r="H155" s="104"/>
      <c r="I155" s="104"/>
      <c r="J155" s="170"/>
      <c r="K155" s="170"/>
      <c r="M155" s="171"/>
      <c r="N155" s="172"/>
      <c r="O155" s="173"/>
      <c r="P155" s="18"/>
      <c r="Q155" s="174"/>
      <c r="R155" s="104"/>
    </row>
    <row r="156" spans="1:18" x14ac:dyDescent="0.25">
      <c r="A156" s="13"/>
      <c r="B156" s="14"/>
      <c r="C156" s="14"/>
      <c r="D156" s="14"/>
      <c r="E156" s="13"/>
      <c r="F156" s="13"/>
      <c r="G156" s="14"/>
      <c r="H156" s="14"/>
      <c r="I156" s="14"/>
      <c r="J156" s="13"/>
      <c r="K156" s="13"/>
      <c r="L156" s="15"/>
      <c r="M156" s="16"/>
      <c r="O156" s="17"/>
      <c r="P156" s="18"/>
      <c r="Q156" s="17"/>
    </row>
    <row r="157" spans="1:18" x14ac:dyDescent="0.25">
      <c r="A157" s="13"/>
      <c r="B157" s="14"/>
      <c r="C157" s="14"/>
      <c r="D157" s="14"/>
      <c r="E157" s="13"/>
      <c r="F157" s="13"/>
      <c r="G157" s="14"/>
      <c r="H157" s="14"/>
      <c r="I157" s="14"/>
      <c r="J157" s="13"/>
      <c r="K157" s="13"/>
      <c r="L157" s="15"/>
      <c r="M157" s="16"/>
      <c r="O157" s="17"/>
      <c r="P157" s="18"/>
      <c r="Q157" s="17"/>
    </row>
    <row r="158" spans="1:18" x14ac:dyDescent="0.25">
      <c r="A158" s="13"/>
      <c r="B158" s="14"/>
      <c r="C158" s="14"/>
      <c r="D158" s="14"/>
      <c r="E158" s="13"/>
      <c r="F158" s="13"/>
      <c r="G158" s="14"/>
      <c r="H158" s="14"/>
      <c r="I158" s="14"/>
      <c r="J158" s="13"/>
      <c r="K158" s="13"/>
      <c r="L158" s="15"/>
      <c r="M158" s="16"/>
      <c r="O158" s="17"/>
      <c r="P158" s="18"/>
      <c r="Q158" s="17"/>
    </row>
    <row r="159" spans="1:18" x14ac:dyDescent="0.25">
      <c r="A159" s="13"/>
      <c r="B159" s="14"/>
      <c r="C159" s="14"/>
      <c r="D159" s="14"/>
      <c r="E159" s="13"/>
      <c r="F159" s="13"/>
      <c r="G159" s="14"/>
      <c r="H159" s="14"/>
      <c r="I159" s="14"/>
      <c r="J159" s="13"/>
      <c r="K159" s="13"/>
      <c r="L159" s="15"/>
      <c r="M159" s="16"/>
      <c r="O159" s="17"/>
      <c r="P159" s="18"/>
      <c r="Q159" s="17"/>
    </row>
    <row r="160" spans="1:18" x14ac:dyDescent="0.25">
      <c r="A160" s="13"/>
      <c r="B160" s="14"/>
      <c r="C160" s="14"/>
      <c r="D160" s="14"/>
      <c r="E160" s="13"/>
      <c r="F160" s="13"/>
      <c r="G160" s="14"/>
      <c r="H160" s="14"/>
      <c r="I160" s="14"/>
      <c r="J160" s="13"/>
      <c r="K160" s="13"/>
      <c r="L160" s="15"/>
      <c r="M160" s="16"/>
      <c r="O160" s="17"/>
      <c r="P160" s="18"/>
      <c r="Q160" s="17"/>
    </row>
    <row r="161" spans="1:17" x14ac:dyDescent="0.25">
      <c r="A161" s="13"/>
      <c r="B161" s="14"/>
      <c r="C161" s="14"/>
      <c r="D161" s="14"/>
      <c r="E161" s="13"/>
      <c r="F161" s="13"/>
      <c r="G161" s="14"/>
      <c r="H161" s="14"/>
      <c r="I161" s="14"/>
      <c r="J161" s="13"/>
      <c r="K161" s="13"/>
      <c r="L161" s="15"/>
      <c r="M161" s="16"/>
      <c r="O161" s="17"/>
      <c r="P161" s="18"/>
      <c r="Q161" s="17"/>
    </row>
    <row r="162" spans="1:17" x14ac:dyDescent="0.25">
      <c r="A162" s="13"/>
      <c r="B162" s="14"/>
      <c r="C162" s="14"/>
      <c r="D162" s="14"/>
      <c r="E162" s="13"/>
      <c r="F162" s="13"/>
      <c r="G162" s="14"/>
      <c r="H162" s="14"/>
      <c r="I162" s="14"/>
      <c r="J162" s="13"/>
      <c r="K162" s="13"/>
      <c r="L162" s="15"/>
      <c r="M162" s="16"/>
      <c r="O162" s="17"/>
      <c r="P162" s="18"/>
      <c r="Q162" s="17"/>
    </row>
    <row r="163" spans="1:17" x14ac:dyDescent="0.25">
      <c r="A163" s="13"/>
      <c r="B163" s="14"/>
      <c r="C163" s="14"/>
      <c r="D163" s="14"/>
      <c r="E163" s="13"/>
      <c r="F163" s="13"/>
      <c r="G163" s="14"/>
      <c r="H163" s="14"/>
      <c r="I163" s="14"/>
      <c r="J163" s="13"/>
      <c r="K163" s="13"/>
      <c r="L163" s="15"/>
      <c r="M163" s="16"/>
      <c r="O163" s="17"/>
      <c r="P163" s="18"/>
      <c r="Q163" s="17"/>
    </row>
    <row r="164" spans="1:17" x14ac:dyDescent="0.25">
      <c r="A164" s="13"/>
      <c r="B164" s="14"/>
      <c r="C164" s="14"/>
      <c r="D164" s="14"/>
      <c r="E164" s="13"/>
      <c r="F164" s="13"/>
      <c r="G164" s="14"/>
      <c r="H164" s="14"/>
      <c r="I164" s="14"/>
      <c r="J164" s="13"/>
      <c r="K164" s="13"/>
      <c r="L164" s="15"/>
      <c r="M164" s="16"/>
      <c r="O164" s="17"/>
      <c r="P164" s="18"/>
      <c r="Q164" s="17"/>
    </row>
    <row r="165" spans="1:17" x14ac:dyDescent="0.25">
      <c r="A165" s="13"/>
      <c r="B165" s="14"/>
      <c r="C165" s="14"/>
      <c r="D165" s="14"/>
      <c r="E165" s="13"/>
      <c r="F165" s="13"/>
      <c r="G165" s="14"/>
      <c r="H165" s="14"/>
      <c r="I165" s="14"/>
      <c r="J165" s="13"/>
      <c r="K165" s="13"/>
      <c r="L165" s="15"/>
      <c r="M165" s="16"/>
      <c r="O165" s="17"/>
      <c r="P165" s="18"/>
      <c r="Q165" s="17"/>
    </row>
    <row r="166" spans="1:17" x14ac:dyDescent="0.25">
      <c r="A166" s="13"/>
      <c r="B166" s="14"/>
      <c r="C166" s="14"/>
      <c r="D166" s="14"/>
      <c r="E166" s="13"/>
      <c r="F166" s="13"/>
      <c r="G166" s="14"/>
      <c r="H166" s="14"/>
      <c r="I166" s="14"/>
      <c r="J166" s="13"/>
      <c r="K166" s="13"/>
      <c r="L166" s="15"/>
      <c r="M166" s="16"/>
      <c r="O166" s="17"/>
      <c r="P166" s="18"/>
      <c r="Q166" s="17"/>
    </row>
    <row r="167" spans="1:17" x14ac:dyDescent="0.25">
      <c r="A167" s="13"/>
      <c r="B167" s="14"/>
      <c r="C167" s="14"/>
      <c r="D167" s="14"/>
      <c r="E167" s="13"/>
      <c r="F167" s="13"/>
      <c r="G167" s="14"/>
      <c r="H167" s="14"/>
      <c r="I167" s="14"/>
      <c r="J167" s="13"/>
      <c r="K167" s="13"/>
      <c r="L167" s="15"/>
      <c r="M167" s="16"/>
      <c r="O167" s="17"/>
      <c r="P167" s="18"/>
      <c r="Q167" s="17"/>
    </row>
    <row r="168" spans="1:17" x14ac:dyDescent="0.25">
      <c r="A168" s="13"/>
      <c r="B168" s="14"/>
      <c r="C168" s="14"/>
      <c r="D168" s="14"/>
      <c r="E168" s="13"/>
      <c r="F168" s="13"/>
      <c r="G168" s="14"/>
      <c r="H168" s="14"/>
      <c r="I168" s="14"/>
      <c r="J168" s="13"/>
      <c r="K168" s="13"/>
      <c r="L168" s="15"/>
      <c r="M168" s="16"/>
      <c r="O168" s="17"/>
      <c r="P168" s="18"/>
      <c r="Q168" s="17"/>
    </row>
    <row r="169" spans="1:17" x14ac:dyDescent="0.25">
      <c r="A169" s="13"/>
      <c r="B169" s="14"/>
      <c r="C169" s="14"/>
      <c r="D169" s="14"/>
      <c r="E169" s="13"/>
      <c r="F169" s="13"/>
      <c r="G169" s="14"/>
      <c r="H169" s="14"/>
      <c r="I169" s="14"/>
      <c r="J169" s="13"/>
      <c r="K169" s="13"/>
      <c r="L169" s="15"/>
      <c r="M169" s="16"/>
      <c r="O169" s="17"/>
      <c r="P169" s="18"/>
      <c r="Q169" s="17"/>
    </row>
    <row r="170" spans="1:17" x14ac:dyDescent="0.25">
      <c r="A170" s="13"/>
      <c r="B170" s="14"/>
      <c r="C170" s="14"/>
      <c r="D170" s="14"/>
      <c r="E170" s="13"/>
      <c r="F170" s="13"/>
      <c r="G170" s="14"/>
      <c r="H170" s="14"/>
      <c r="I170" s="14"/>
      <c r="J170" s="13"/>
      <c r="K170" s="13"/>
      <c r="L170" s="15"/>
      <c r="M170" s="16"/>
      <c r="O170" s="17"/>
      <c r="P170" s="18"/>
      <c r="Q170" s="17"/>
    </row>
    <row r="171" spans="1:17" x14ac:dyDescent="0.25">
      <c r="A171" s="13"/>
      <c r="B171" s="14"/>
      <c r="C171" s="14"/>
      <c r="D171" s="14"/>
      <c r="E171" s="13"/>
      <c r="F171" s="13"/>
      <c r="G171" s="14"/>
      <c r="H171" s="14"/>
      <c r="I171" s="14"/>
      <c r="J171" s="13"/>
      <c r="K171" s="13"/>
      <c r="L171" s="15"/>
      <c r="M171" s="16"/>
      <c r="O171" s="9"/>
      <c r="P171" s="18"/>
      <c r="Q171" s="9"/>
    </row>
    <row r="172" spans="1:17" x14ac:dyDescent="0.25">
      <c r="A172" s="13"/>
      <c r="B172" s="14"/>
      <c r="C172" s="14"/>
      <c r="D172" s="14"/>
      <c r="E172" s="13"/>
      <c r="F172" s="13"/>
      <c r="G172" s="14"/>
      <c r="H172" s="14"/>
      <c r="I172" s="14"/>
      <c r="J172" s="13"/>
      <c r="K172" s="13"/>
      <c r="L172" s="15"/>
      <c r="M172" s="16"/>
      <c r="O172" s="9"/>
      <c r="P172" s="18"/>
      <c r="Q172" s="9"/>
    </row>
    <row r="173" spans="1:17" x14ac:dyDescent="0.25">
      <c r="A173" s="13"/>
      <c r="B173" s="14"/>
      <c r="C173" s="14"/>
      <c r="D173" s="14"/>
      <c r="E173" s="13"/>
      <c r="F173" s="13"/>
      <c r="G173" s="14"/>
      <c r="H173" s="14"/>
      <c r="I173" s="14"/>
      <c r="J173" s="13"/>
      <c r="K173" s="13"/>
      <c r="L173" s="15"/>
      <c r="M173" s="16"/>
      <c r="O173" s="9"/>
      <c r="P173" s="10"/>
      <c r="Q173" s="9"/>
    </row>
    <row r="174" spans="1:17" x14ac:dyDescent="0.25">
      <c r="A174" s="13"/>
      <c r="B174" s="14"/>
      <c r="C174" s="14"/>
      <c r="D174" s="14"/>
      <c r="E174" s="13"/>
      <c r="F174" s="13"/>
      <c r="G174" s="14"/>
      <c r="H174" s="14"/>
      <c r="I174" s="14"/>
      <c r="J174" s="13"/>
      <c r="K174" s="13"/>
      <c r="L174" s="15"/>
      <c r="M174" s="16"/>
      <c r="O174" s="9"/>
      <c r="P174" s="10"/>
      <c r="Q174" s="9"/>
    </row>
    <row r="175" spans="1:17" x14ac:dyDescent="0.25">
      <c r="A175" s="13"/>
      <c r="B175" s="14"/>
      <c r="C175" s="14"/>
      <c r="D175" s="14"/>
      <c r="E175" s="13"/>
      <c r="F175" s="13"/>
      <c r="G175" s="14"/>
      <c r="H175" s="14"/>
      <c r="I175" s="14"/>
      <c r="J175" s="13"/>
      <c r="K175" s="13"/>
      <c r="L175" s="15"/>
      <c r="M175" s="16"/>
      <c r="O175" s="9"/>
      <c r="P175" s="10"/>
      <c r="Q175" s="9"/>
    </row>
    <row r="176" spans="1:17" x14ac:dyDescent="0.25">
      <c r="A176" s="13"/>
      <c r="B176" s="14"/>
      <c r="C176" s="14"/>
      <c r="D176" s="14"/>
      <c r="E176" s="13"/>
      <c r="F176" s="13"/>
      <c r="G176" s="14"/>
      <c r="H176" s="14"/>
      <c r="I176" s="14"/>
      <c r="J176" s="13"/>
      <c r="K176" s="13"/>
      <c r="L176" s="15"/>
      <c r="M176" s="16"/>
      <c r="O176" s="9"/>
      <c r="P176" s="10"/>
      <c r="Q176" s="9"/>
    </row>
    <row r="177" spans="1:17" x14ac:dyDescent="0.25">
      <c r="A177" s="13"/>
      <c r="B177" s="14"/>
      <c r="C177" s="14"/>
      <c r="D177" s="14"/>
      <c r="E177" s="13"/>
      <c r="F177" s="13"/>
      <c r="G177" s="14"/>
      <c r="H177" s="14"/>
      <c r="I177" s="14"/>
      <c r="J177" s="13"/>
      <c r="K177" s="13"/>
      <c r="L177" s="15"/>
      <c r="M177" s="16"/>
      <c r="O177" s="9"/>
      <c r="P177" s="10"/>
      <c r="Q177" s="9"/>
    </row>
    <row r="178" spans="1:17" x14ac:dyDescent="0.25">
      <c r="A178" s="13"/>
      <c r="B178" s="14"/>
      <c r="C178" s="14"/>
      <c r="D178" s="14"/>
      <c r="E178" s="13"/>
      <c r="F178" s="13"/>
      <c r="G178" s="14"/>
      <c r="H178" s="14"/>
      <c r="I178" s="14"/>
      <c r="J178" s="13"/>
      <c r="K178" s="13"/>
      <c r="L178" s="15"/>
      <c r="M178" s="16"/>
      <c r="O178" s="9"/>
      <c r="P178" s="10"/>
      <c r="Q178" s="9"/>
    </row>
    <row r="179" spans="1:17" x14ac:dyDescent="0.25">
      <c r="A179" s="13"/>
      <c r="B179" s="14"/>
      <c r="C179" s="14"/>
      <c r="D179" s="14"/>
      <c r="E179" s="13"/>
      <c r="F179" s="13"/>
      <c r="G179" s="14"/>
      <c r="H179" s="14"/>
      <c r="I179" s="14"/>
      <c r="J179" s="13"/>
      <c r="K179" s="13"/>
      <c r="L179" s="15"/>
      <c r="M179" s="16"/>
      <c r="O179" s="9"/>
      <c r="P179" s="10"/>
      <c r="Q179" s="9"/>
    </row>
    <row r="180" spans="1:17" x14ac:dyDescent="0.25">
      <c r="A180" s="13"/>
      <c r="B180" s="14"/>
      <c r="C180" s="14"/>
      <c r="D180" s="14"/>
      <c r="E180" s="13"/>
      <c r="F180" s="13"/>
      <c r="G180" s="14"/>
      <c r="H180" s="14"/>
      <c r="I180" s="14"/>
      <c r="J180" s="13"/>
      <c r="K180" s="13"/>
      <c r="L180" s="15"/>
      <c r="M180" s="16"/>
      <c r="O180" s="9"/>
      <c r="P180" s="10"/>
      <c r="Q180" s="9"/>
    </row>
    <row r="181" spans="1:17" x14ac:dyDescent="0.25">
      <c r="A181" s="13"/>
      <c r="B181" s="14"/>
      <c r="C181" s="14"/>
      <c r="D181" s="14"/>
      <c r="E181" s="13"/>
      <c r="F181" s="13"/>
      <c r="G181" s="14"/>
      <c r="H181" s="14"/>
      <c r="I181" s="14"/>
      <c r="J181" s="13"/>
      <c r="K181" s="13"/>
      <c r="L181" s="15"/>
      <c r="M181" s="16"/>
      <c r="O181" s="9"/>
      <c r="P181" s="10"/>
      <c r="Q181" s="9"/>
    </row>
    <row r="182" spans="1:17" x14ac:dyDescent="0.25">
      <c r="A182" s="13"/>
      <c r="B182" s="14"/>
      <c r="C182" s="14"/>
      <c r="D182" s="14"/>
      <c r="E182" s="13"/>
      <c r="F182" s="13"/>
      <c r="G182" s="14"/>
      <c r="H182" s="14"/>
      <c r="I182" s="14"/>
      <c r="J182" s="13"/>
      <c r="K182" s="13"/>
      <c r="L182" s="15"/>
      <c r="M182" s="16"/>
      <c r="O182" s="11"/>
      <c r="P182" s="12"/>
      <c r="Q182" s="11"/>
    </row>
    <row r="183" spans="1:17" x14ac:dyDescent="0.25">
      <c r="A183" s="13"/>
      <c r="B183" s="14"/>
      <c r="C183" s="14"/>
      <c r="D183" s="14"/>
      <c r="E183" s="13"/>
      <c r="F183" s="13"/>
      <c r="G183" s="14"/>
      <c r="H183" s="14"/>
      <c r="I183" s="14"/>
      <c r="J183" s="13"/>
      <c r="K183" s="13"/>
      <c r="L183" s="15"/>
      <c r="M183" s="16"/>
      <c r="O183" s="11"/>
      <c r="P183" s="12"/>
      <c r="Q183" s="11"/>
    </row>
    <row r="184" spans="1:17" x14ac:dyDescent="0.25">
      <c r="A184" s="13"/>
      <c r="B184" s="14"/>
      <c r="C184" s="14"/>
      <c r="D184" s="14"/>
      <c r="E184" s="13"/>
      <c r="F184" s="13"/>
      <c r="G184" s="14"/>
      <c r="H184" s="14"/>
      <c r="I184" s="14"/>
      <c r="J184" s="13"/>
      <c r="K184" s="13"/>
      <c r="L184" s="15"/>
      <c r="M184" s="16"/>
      <c r="O184" s="11"/>
      <c r="P184" s="12"/>
      <c r="Q184" s="11"/>
    </row>
    <row r="185" spans="1:17" x14ac:dyDescent="0.25">
      <c r="O185" s="11"/>
      <c r="P185" s="12"/>
      <c r="Q185" s="11"/>
    </row>
    <row r="186" spans="1:17" x14ac:dyDescent="0.25">
      <c r="O186" s="5"/>
      <c r="P186" s="3"/>
      <c r="Q186" s="5"/>
    </row>
    <row r="187" spans="1:17" x14ac:dyDescent="0.25">
      <c r="O187" s="5"/>
      <c r="P187" s="3"/>
      <c r="Q187" s="5"/>
    </row>
    <row r="188" spans="1:17" x14ac:dyDescent="0.25">
      <c r="O188" s="5"/>
      <c r="P188" s="3"/>
      <c r="Q188" s="5"/>
    </row>
    <row r="189" spans="1:17" x14ac:dyDescent="0.25">
      <c r="O189" s="5"/>
      <c r="P189" s="3"/>
      <c r="Q189" s="5"/>
    </row>
    <row r="190" spans="1:17" x14ac:dyDescent="0.25">
      <c r="O190" s="9"/>
      <c r="P190" s="10"/>
      <c r="Q190" s="9"/>
    </row>
    <row r="191" spans="1:17" x14ac:dyDescent="0.25">
      <c r="O191" s="9"/>
      <c r="P191" s="10"/>
      <c r="Q191" s="9"/>
    </row>
  </sheetData>
  <mergeCells count="23">
    <mergeCell ref="C14:E14"/>
    <mergeCell ref="C15:E15"/>
    <mergeCell ref="A154:B154"/>
    <mergeCell ref="H7:K7"/>
    <mergeCell ref="H8:K8"/>
    <mergeCell ref="H9:K9"/>
    <mergeCell ref="C10:F10"/>
    <mergeCell ref="H10:K10"/>
    <mergeCell ref="A11:B15"/>
    <mergeCell ref="C11:E11"/>
    <mergeCell ref="H11:K11"/>
    <mergeCell ref="C12:E12"/>
    <mergeCell ref="C13:E13"/>
    <mergeCell ref="A6:G6"/>
    <mergeCell ref="H6:K6"/>
    <mergeCell ref="A7:G8"/>
    <mergeCell ref="M4:M10"/>
    <mergeCell ref="A1:M1"/>
    <mergeCell ref="A2:M2"/>
    <mergeCell ref="A3:M3"/>
    <mergeCell ref="A4:L4"/>
    <mergeCell ref="A5:G5"/>
    <mergeCell ref="H5:K5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1"/>
  <sheetViews>
    <sheetView workbookViewId="0">
      <selection activeCell="C21" sqref="C21"/>
    </sheetView>
  </sheetViews>
  <sheetFormatPr defaultRowHeight="15" x14ac:dyDescent="0.25"/>
  <cols>
    <col min="1" max="1" width="4.85546875" style="6" customWidth="1"/>
    <col min="2" max="2" width="12.140625" style="1" customWidth="1"/>
    <col min="3" max="4" width="11.28515625" style="1" customWidth="1"/>
    <col min="5" max="5" width="10.28515625" style="6" customWidth="1"/>
    <col min="6" max="6" width="8.5703125" style="6" customWidth="1"/>
    <col min="7" max="9" width="9.7109375" style="1" customWidth="1"/>
    <col min="10" max="10" width="9.7109375" style="22" customWidth="1"/>
    <col min="11" max="11" width="10.5703125" style="22" customWidth="1"/>
    <col min="12" max="12" width="11.7109375" style="7" customWidth="1"/>
    <col min="13" max="13" width="14.85546875" style="8" customWidth="1"/>
    <col min="14" max="14" width="9.140625" style="19" customWidth="1"/>
    <col min="15" max="15" width="18.5703125" style="4" customWidth="1"/>
    <col min="16" max="16" width="14.85546875" style="2" customWidth="1"/>
    <col min="17" max="17" width="9.140625" style="4"/>
  </cols>
  <sheetData>
    <row r="1" spans="1:17" ht="20.25" x14ac:dyDescent="0.3">
      <c r="A1" s="540" t="s">
        <v>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87"/>
      <c r="O1" s="88"/>
      <c r="P1" s="79"/>
      <c r="Q1" s="81"/>
    </row>
    <row r="2" spans="1:17" ht="18.75" x14ac:dyDescent="0.25">
      <c r="A2" s="542" t="s">
        <v>17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89"/>
      <c r="O2" s="89"/>
      <c r="P2" s="79"/>
      <c r="Q2" s="81"/>
    </row>
    <row r="3" spans="1:17" ht="18.75" x14ac:dyDescent="0.25">
      <c r="A3" s="543" t="s">
        <v>41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89"/>
      <c r="O3" s="89"/>
      <c r="P3" s="79"/>
      <c r="Q3" s="81"/>
    </row>
    <row r="4" spans="1:17" x14ac:dyDescent="0.25">
      <c r="A4" s="544" t="s">
        <v>9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6"/>
      <c r="M4" s="547" t="s">
        <v>12</v>
      </c>
      <c r="N4" s="90"/>
      <c r="O4" s="91"/>
      <c r="P4" s="79"/>
      <c r="Q4" s="81"/>
    </row>
    <row r="5" spans="1:17" ht="36" x14ac:dyDescent="0.25">
      <c r="A5" s="550" t="s">
        <v>4</v>
      </c>
      <c r="B5" s="550"/>
      <c r="C5" s="550"/>
      <c r="D5" s="550"/>
      <c r="E5" s="550"/>
      <c r="F5" s="550"/>
      <c r="G5" s="550"/>
      <c r="H5" s="544" t="s">
        <v>5</v>
      </c>
      <c r="I5" s="545"/>
      <c r="J5" s="545"/>
      <c r="K5" s="546"/>
      <c r="L5" s="33" t="s">
        <v>34</v>
      </c>
      <c r="M5" s="548"/>
      <c r="N5" s="90"/>
      <c r="O5" s="91"/>
      <c r="P5" s="79"/>
      <c r="Q5" s="81"/>
    </row>
    <row r="6" spans="1:17" ht="16.5" customHeight="1" x14ac:dyDescent="0.25">
      <c r="A6" s="530" t="s">
        <v>15</v>
      </c>
      <c r="B6" s="530"/>
      <c r="C6" s="530"/>
      <c r="D6" s="530"/>
      <c r="E6" s="530"/>
      <c r="F6" s="530"/>
      <c r="G6" s="530"/>
      <c r="H6" s="552" t="s">
        <v>16</v>
      </c>
      <c r="I6" s="553"/>
      <c r="J6" s="553"/>
      <c r="K6" s="554"/>
      <c r="L6" s="34">
        <v>119.884</v>
      </c>
      <c r="M6" s="548"/>
      <c r="N6" s="90"/>
      <c r="O6" s="91"/>
      <c r="P6" s="79"/>
      <c r="Q6" s="81"/>
    </row>
    <row r="7" spans="1:17" ht="16.5" customHeight="1" x14ac:dyDescent="0.25">
      <c r="A7" s="551" t="s">
        <v>6</v>
      </c>
      <c r="B7" s="551"/>
      <c r="C7" s="551"/>
      <c r="D7" s="551"/>
      <c r="E7" s="551"/>
      <c r="F7" s="551"/>
      <c r="G7" s="551"/>
      <c r="H7" s="552" t="s">
        <v>10</v>
      </c>
      <c r="I7" s="553"/>
      <c r="J7" s="553"/>
      <c r="K7" s="554"/>
      <c r="L7" s="34">
        <f>L9+L10</f>
        <v>110.83115269456545</v>
      </c>
      <c r="M7" s="548"/>
      <c r="N7" s="90"/>
      <c r="O7" s="91"/>
      <c r="P7" s="79"/>
      <c r="Q7" s="81"/>
    </row>
    <row r="8" spans="1:17" ht="16.5" customHeight="1" x14ac:dyDescent="0.25">
      <c r="A8" s="551"/>
      <c r="B8" s="551"/>
      <c r="C8" s="551"/>
      <c r="D8" s="551"/>
      <c r="E8" s="551"/>
      <c r="F8" s="551"/>
      <c r="G8" s="551"/>
      <c r="H8" s="552" t="s">
        <v>11</v>
      </c>
      <c r="I8" s="553"/>
      <c r="J8" s="553"/>
      <c r="K8" s="554"/>
      <c r="L8" s="34">
        <f>L6-L7</f>
        <v>9.052847305434554</v>
      </c>
      <c r="M8" s="548"/>
      <c r="N8" s="90"/>
      <c r="O8" s="91"/>
      <c r="P8" s="79"/>
      <c r="Q8" s="81"/>
    </row>
    <row r="9" spans="1:17" ht="16.5" customHeight="1" x14ac:dyDescent="0.25">
      <c r="A9" s="35"/>
      <c r="B9" s="36"/>
      <c r="C9" s="36"/>
      <c r="D9" s="36"/>
      <c r="E9" s="36"/>
      <c r="F9" s="36"/>
      <c r="G9" s="37"/>
      <c r="H9" s="552" t="s">
        <v>26</v>
      </c>
      <c r="I9" s="553"/>
      <c r="J9" s="553"/>
      <c r="K9" s="554"/>
      <c r="L9" s="34">
        <f>J18+J20+J23+J24+J25+J26+J28+J29+J30+J31+J32+J33+J35+J36+J37+J42+J44+J45+J46+J47+J48+J49+J52+J53+J55+J56+J57+J58+J60+J61+J62+J63+J65+J68+J69+J70+J71+J73+J76+J77+J79+J80+J81+J82+J84+J86+J87+J90+J91+J94+J96+J97+J98+J99+J100+J102+J103+J106+J107+J108+J110+J112+J113+J114+J115+J116+J118+J120+J121+J122+J123+J124+J125+J126+J127+J129+J130+J131+J132+J134+J135+J136+J137+J139+J140+J142+J144+J145+J146+J147+J148+J149+J152</f>
        <v>76.978119999999961</v>
      </c>
      <c r="M9" s="548"/>
      <c r="N9" s="90"/>
      <c r="O9" s="91"/>
      <c r="P9" s="79"/>
      <c r="Q9" s="80"/>
    </row>
    <row r="10" spans="1:17" ht="16.5" customHeight="1" x14ac:dyDescent="0.25">
      <c r="A10" s="38"/>
      <c r="B10" s="39"/>
      <c r="C10" s="533" t="s">
        <v>13</v>
      </c>
      <c r="D10" s="533"/>
      <c r="E10" s="533"/>
      <c r="F10" s="533"/>
      <c r="G10" s="40"/>
      <c r="H10" s="552" t="s">
        <v>35</v>
      </c>
      <c r="I10" s="553"/>
      <c r="J10" s="553"/>
      <c r="K10" s="554"/>
      <c r="L10" s="41">
        <f>IF(((F14+F15)*L9)/(F11-F14-F15)&gt;=(L6-L9),(L6-L9),(((F14+F15)*L9)/(F11-F14-F15)))</f>
        <v>33.853032694565492</v>
      </c>
      <c r="M10" s="548"/>
      <c r="N10" s="90"/>
      <c r="O10" s="92"/>
      <c r="P10" s="79"/>
      <c r="Q10" s="81"/>
    </row>
    <row r="11" spans="1:17" ht="16.5" customHeight="1" x14ac:dyDescent="0.25">
      <c r="A11" s="534" t="s">
        <v>22</v>
      </c>
      <c r="B11" s="535"/>
      <c r="C11" s="530" t="s">
        <v>23</v>
      </c>
      <c r="D11" s="530"/>
      <c r="E11" s="530"/>
      <c r="F11" s="42">
        <f>E154</f>
        <v>7235.2999999999984</v>
      </c>
      <c r="G11" s="38"/>
      <c r="H11" s="552" t="s">
        <v>36</v>
      </c>
      <c r="I11" s="553"/>
      <c r="J11" s="553"/>
      <c r="K11" s="554"/>
      <c r="L11" s="34"/>
      <c r="M11" s="549"/>
      <c r="N11" s="90"/>
      <c r="O11" s="93"/>
      <c r="P11" s="79"/>
      <c r="Q11" s="81"/>
    </row>
    <row r="12" spans="1:17" x14ac:dyDescent="0.25">
      <c r="A12" s="536"/>
      <c r="B12" s="537"/>
      <c r="C12" s="530" t="s">
        <v>24</v>
      </c>
      <c r="D12" s="530"/>
      <c r="E12" s="530"/>
      <c r="F12" s="45">
        <v>2158.9</v>
      </c>
      <c r="G12" s="46"/>
      <c r="H12" s="46"/>
      <c r="I12" s="46"/>
      <c r="J12" s="46"/>
      <c r="K12" s="46"/>
      <c r="L12" s="46"/>
      <c r="M12" s="46"/>
      <c r="N12" s="90"/>
      <c r="O12" s="92"/>
      <c r="P12" s="79"/>
      <c r="Q12" s="81"/>
    </row>
    <row r="13" spans="1:17" x14ac:dyDescent="0.25">
      <c r="A13" s="536"/>
      <c r="B13" s="537"/>
      <c r="C13" s="530" t="s">
        <v>33</v>
      </c>
      <c r="D13" s="530"/>
      <c r="E13" s="530"/>
      <c r="F13" s="45">
        <f>E18+E20+E23+E24+E25+E26+E28+E29+E30+E31+E32+E33+E35+E36+E37+E42+E44+E45+E46+E47+E48+E49+E52+E53+E55+E56+E57+E58+E60+E61+E62+E63+E65+E68+E69+E70+E71+E73+E76+E77+E79+E80+E81+E82+E84+E86+E87+E90+E91+E94+E96+E97+E98+E99+E100+E102+E103+E106+E107+E108+E110+E112+E113+E114+E115+E116+E118+E120+E121+E122+E123+E124+E125+E126+E127+E129+E130+E131+E132+E134+E135+E136+E137+E139+E140+E142+E144+E145+E146+E147+E148+E149+E152</f>
        <v>5025.3</v>
      </c>
      <c r="G13" s="46"/>
      <c r="H13" s="46"/>
      <c r="I13" s="46"/>
      <c r="J13" s="46"/>
      <c r="K13" s="46"/>
      <c r="L13" s="46"/>
      <c r="M13" s="46"/>
      <c r="N13" s="90"/>
      <c r="O13" s="92"/>
      <c r="P13" s="79"/>
      <c r="Q13" s="81"/>
    </row>
    <row r="14" spans="1:17" x14ac:dyDescent="0.25">
      <c r="A14" s="536"/>
      <c r="B14" s="537"/>
      <c r="C14" s="530" t="s">
        <v>25</v>
      </c>
      <c r="D14" s="530"/>
      <c r="E14" s="530"/>
      <c r="F14" s="45">
        <f>E19+E21+E22+E27+E43+E50+E51+E59+E66+E67+E72+E74+E75+E78+E83+E85+E89+E92+E93+E101+E104+E105+E109+E111+E119+E128+E133+E138+E141+E143+E150+E151+E153+E64</f>
        <v>1757.6000000000001</v>
      </c>
      <c r="G14" s="47"/>
      <c r="H14" s="46"/>
      <c r="I14" s="46"/>
      <c r="J14" s="46"/>
      <c r="K14" s="46"/>
      <c r="L14" s="46"/>
      <c r="M14" s="46"/>
      <c r="N14" s="90"/>
      <c r="O14" s="91"/>
      <c r="P14" s="79"/>
      <c r="Q14" s="81"/>
    </row>
    <row r="15" spans="1:17" x14ac:dyDescent="0.25">
      <c r="A15" s="538"/>
      <c r="B15" s="539"/>
      <c r="C15" s="530" t="s">
        <v>37</v>
      </c>
      <c r="D15" s="530"/>
      <c r="E15" s="530"/>
      <c r="F15" s="45">
        <f>E34+E38+E39+E40+E41+E54+E95+E117+E88</f>
        <v>452.4</v>
      </c>
      <c r="G15" s="94"/>
      <c r="H15" s="46"/>
      <c r="I15" s="46"/>
      <c r="J15" s="46"/>
      <c r="K15" s="46"/>
      <c r="L15" s="46"/>
      <c r="M15" s="46"/>
      <c r="N15" s="90"/>
      <c r="O15" s="91"/>
      <c r="P15" s="79"/>
      <c r="Q15" s="81"/>
    </row>
    <row r="16" spans="1:17" x14ac:dyDescent="0.25">
      <c r="A16" s="39"/>
      <c r="B16" s="39"/>
      <c r="C16" s="39"/>
      <c r="D16" s="39"/>
      <c r="E16" s="39"/>
      <c r="F16" s="95">
        <f>F14+F15</f>
        <v>2210</v>
      </c>
      <c r="G16" s="39"/>
      <c r="H16" s="48"/>
      <c r="I16" s="48"/>
      <c r="J16" s="48"/>
      <c r="K16" s="48"/>
      <c r="L16" s="49"/>
      <c r="M16" s="50"/>
      <c r="N16" s="90"/>
      <c r="O16" s="91"/>
      <c r="P16" s="79"/>
      <c r="Q16" s="81"/>
    </row>
    <row r="17" spans="1:17" ht="40.5" customHeight="1" x14ac:dyDescent="0.25">
      <c r="A17" s="51" t="s">
        <v>0</v>
      </c>
      <c r="B17" s="52" t="s">
        <v>1</v>
      </c>
      <c r="C17" s="53" t="s">
        <v>19</v>
      </c>
      <c r="D17" s="53" t="s">
        <v>20</v>
      </c>
      <c r="E17" s="51" t="s">
        <v>2</v>
      </c>
      <c r="F17" s="51" t="s">
        <v>27</v>
      </c>
      <c r="G17" s="54" t="s">
        <v>30</v>
      </c>
      <c r="H17" s="54" t="s">
        <v>32</v>
      </c>
      <c r="I17" s="54" t="s">
        <v>21</v>
      </c>
      <c r="J17" s="54" t="s">
        <v>18</v>
      </c>
      <c r="K17" s="186" t="s">
        <v>54</v>
      </c>
      <c r="L17" s="55" t="s">
        <v>7</v>
      </c>
      <c r="M17" s="56" t="s">
        <v>14</v>
      </c>
      <c r="N17" s="96"/>
      <c r="O17" s="83"/>
      <c r="P17" s="82"/>
      <c r="Q17" s="83"/>
    </row>
    <row r="18" spans="1:17" x14ac:dyDescent="0.25">
      <c r="A18" s="30">
        <v>1</v>
      </c>
      <c r="B18" s="26">
        <v>91504425</v>
      </c>
      <c r="C18" s="27">
        <v>43731</v>
      </c>
      <c r="D18" s="27">
        <v>45191</v>
      </c>
      <c r="E18" s="57">
        <v>45.2</v>
      </c>
      <c r="F18" s="58">
        <f>E18*F12/F11</f>
        <v>13.486970823600961</v>
      </c>
      <c r="G18" s="24">
        <v>3.9685000000000001</v>
      </c>
      <c r="H18" s="59">
        <v>4.2859999999999996</v>
      </c>
      <c r="I18" s="24">
        <f t="shared" ref="I18:I81" si="0">H18-G18</f>
        <v>0.31749999999999945</v>
      </c>
      <c r="J18" s="29">
        <f>I18</f>
        <v>0.31749999999999945</v>
      </c>
      <c r="K18" s="60"/>
      <c r="L18" s="60">
        <f>L$8/F$11*E18</f>
        <v>5.6554489545097224E-2</v>
      </c>
      <c r="M18" s="29">
        <f>J18+K18+L18</f>
        <v>0.37405448954509668</v>
      </c>
      <c r="N18" s="84"/>
      <c r="O18" s="97"/>
      <c r="P18" s="79"/>
      <c r="Q18" s="84"/>
    </row>
    <row r="19" spans="1:17" x14ac:dyDescent="0.25">
      <c r="A19" s="30">
        <v>2</v>
      </c>
      <c r="B19" s="26">
        <v>15705811</v>
      </c>
      <c r="C19" s="27"/>
      <c r="D19" s="27"/>
      <c r="E19" s="57">
        <v>62</v>
      </c>
      <c r="F19" s="58">
        <f>E19*F12/F11</f>
        <v>18.499827235912822</v>
      </c>
      <c r="G19" s="25"/>
      <c r="H19" s="59"/>
      <c r="I19" s="25">
        <f>H19-G19</f>
        <v>0</v>
      </c>
      <c r="J19" s="29"/>
      <c r="K19" s="60">
        <f>E19*L$10/(F$14+F$15)</f>
        <v>0.94972308916880577</v>
      </c>
      <c r="L19" s="60">
        <f t="shared" ref="L19:L82" si="1">L$8/F$11*E19</f>
        <v>7.757474229637229E-2</v>
      </c>
      <c r="M19" s="29">
        <f t="shared" ref="M19:M82" si="2">J19+K19+L19</f>
        <v>1.0272978314651779</v>
      </c>
      <c r="N19" s="84"/>
      <c r="O19" s="80"/>
      <c r="P19" s="79"/>
      <c r="Q19" s="84"/>
    </row>
    <row r="20" spans="1:17" x14ac:dyDescent="0.25">
      <c r="A20" s="30">
        <v>3</v>
      </c>
      <c r="B20" s="26">
        <v>1564015</v>
      </c>
      <c r="C20" s="27">
        <v>43621</v>
      </c>
      <c r="D20" s="27">
        <v>45081</v>
      </c>
      <c r="E20" s="57">
        <v>72.7</v>
      </c>
      <c r="F20" s="58">
        <f>E20*F12/F11</f>
        <v>21.692539355659065</v>
      </c>
      <c r="G20" s="24">
        <v>6.0890000000000004</v>
      </c>
      <c r="H20" s="59">
        <v>7.0857000000000001</v>
      </c>
      <c r="I20" s="24">
        <f t="shared" si="0"/>
        <v>0.9966999999999997</v>
      </c>
      <c r="J20" s="29">
        <f>I20</f>
        <v>0.9966999999999997</v>
      </c>
      <c r="K20" s="60"/>
      <c r="L20" s="60">
        <f t="shared" si="1"/>
        <v>9.0962641370101058E-2</v>
      </c>
      <c r="M20" s="29">
        <f t="shared" si="2"/>
        <v>1.0876626413701007</v>
      </c>
      <c r="N20" s="84"/>
      <c r="O20" s="80"/>
      <c r="P20" s="79"/>
      <c r="Q20" s="84"/>
    </row>
    <row r="21" spans="1:17" x14ac:dyDescent="0.25">
      <c r="A21" s="30">
        <v>4</v>
      </c>
      <c r="B21" s="26">
        <v>15705532</v>
      </c>
      <c r="C21" s="27"/>
      <c r="D21" s="27"/>
      <c r="E21" s="28">
        <v>46.9</v>
      </c>
      <c r="F21" s="58">
        <f>E21*F12/F11</f>
        <v>13.99422415103728</v>
      </c>
      <c r="G21" s="25"/>
      <c r="H21" s="59"/>
      <c r="I21" s="25">
        <f t="shared" si="0"/>
        <v>0</v>
      </c>
      <c r="J21" s="29"/>
      <c r="K21" s="60">
        <f t="shared" ref="K21:K22" si="3">E21*L$10/(F$14+F$15)</f>
        <v>0.71841956261317719</v>
      </c>
      <c r="L21" s="60">
        <f t="shared" si="1"/>
        <v>5.8681538930642908E-2</v>
      </c>
      <c r="M21" s="29">
        <f t="shared" si="2"/>
        <v>0.77710110154382006</v>
      </c>
      <c r="N21" s="84"/>
      <c r="O21" s="80"/>
      <c r="P21" s="79"/>
      <c r="Q21" s="84"/>
    </row>
    <row r="22" spans="1:17" x14ac:dyDescent="0.25">
      <c r="A22" s="61">
        <v>5</v>
      </c>
      <c r="B22" s="26">
        <v>15705673</v>
      </c>
      <c r="C22" s="27"/>
      <c r="D22" s="27"/>
      <c r="E22" s="28">
        <v>70.599999999999994</v>
      </c>
      <c r="F22" s="58">
        <f>E22*F12/F11</f>
        <v>21.065932304120082</v>
      </c>
      <c r="G22" s="25"/>
      <c r="H22" s="59"/>
      <c r="I22" s="25">
        <f t="shared" si="0"/>
        <v>0</v>
      </c>
      <c r="J22" s="29"/>
      <c r="K22" s="60">
        <f t="shared" si="3"/>
        <v>1.0814588725051237</v>
      </c>
      <c r="L22" s="60">
        <f t="shared" si="1"/>
        <v>8.8335109776191661E-2</v>
      </c>
      <c r="M22" s="29">
        <f t="shared" si="2"/>
        <v>1.1697939822813155</v>
      </c>
      <c r="N22" s="84"/>
      <c r="O22" s="80"/>
      <c r="P22" s="79"/>
      <c r="Q22" s="84"/>
    </row>
    <row r="23" spans="1:17" x14ac:dyDescent="0.25">
      <c r="A23" s="30">
        <v>6</v>
      </c>
      <c r="B23" s="278" t="s">
        <v>48</v>
      </c>
      <c r="C23" s="27">
        <v>43822</v>
      </c>
      <c r="D23" s="27">
        <v>46013</v>
      </c>
      <c r="E23" s="28">
        <v>47.4</v>
      </c>
      <c r="F23" s="58">
        <f>E23*F12/F11</f>
        <v>14.143416306165609</v>
      </c>
      <c r="G23" s="24">
        <v>0.98440000000000005</v>
      </c>
      <c r="H23" s="59">
        <v>1.7702</v>
      </c>
      <c r="I23" s="24">
        <f t="shared" si="0"/>
        <v>0.78579999999999994</v>
      </c>
      <c r="J23" s="29">
        <f>I23</f>
        <v>0.78579999999999994</v>
      </c>
      <c r="K23" s="60"/>
      <c r="L23" s="60">
        <f t="shared" si="1"/>
        <v>5.930714169109752E-2</v>
      </c>
      <c r="M23" s="29">
        <f t="shared" si="2"/>
        <v>0.84510714169109746</v>
      </c>
      <c r="N23" s="84"/>
      <c r="O23" s="80"/>
      <c r="P23" s="79"/>
      <c r="Q23" s="84"/>
    </row>
    <row r="24" spans="1:17" x14ac:dyDescent="0.25">
      <c r="A24" s="30">
        <v>7</v>
      </c>
      <c r="B24" s="26">
        <v>18008983</v>
      </c>
      <c r="C24" s="27">
        <v>43714</v>
      </c>
      <c r="D24" s="27">
        <v>45721</v>
      </c>
      <c r="E24" s="28">
        <v>42.2</v>
      </c>
      <c r="F24" s="58">
        <f>E24*F12/F11</f>
        <v>12.591817892830987</v>
      </c>
      <c r="G24" s="24">
        <v>5.7249999999999996</v>
      </c>
      <c r="H24" s="59">
        <v>6.5270000000000001</v>
      </c>
      <c r="I24" s="24">
        <f t="shared" si="0"/>
        <v>0.80200000000000049</v>
      </c>
      <c r="J24" s="29">
        <f>I24</f>
        <v>0.80200000000000049</v>
      </c>
      <c r="K24" s="60"/>
      <c r="L24" s="60">
        <f t="shared" si="1"/>
        <v>5.2800872982369532E-2</v>
      </c>
      <c r="M24" s="29">
        <f t="shared" si="2"/>
        <v>0.85480087298237006</v>
      </c>
      <c r="N24" s="84"/>
      <c r="O24" s="80"/>
      <c r="P24" s="79"/>
      <c r="Q24" s="84"/>
    </row>
    <row r="25" spans="1:17" x14ac:dyDescent="0.25">
      <c r="A25" s="30">
        <v>8</v>
      </c>
      <c r="B25" s="26">
        <v>15705529</v>
      </c>
      <c r="C25" s="27">
        <v>43689</v>
      </c>
      <c r="D25" s="27">
        <v>45149</v>
      </c>
      <c r="E25" s="28">
        <v>41.9</v>
      </c>
      <c r="F25" s="58">
        <f>E25*F12/F11</f>
        <v>12.502302599753987</v>
      </c>
      <c r="G25" s="25">
        <v>33933</v>
      </c>
      <c r="H25" s="59">
        <v>35084</v>
      </c>
      <c r="I25" s="25">
        <f t="shared" si="0"/>
        <v>1151</v>
      </c>
      <c r="J25" s="29">
        <f t="shared" ref="J25:J46" si="4">I25*0.00086</f>
        <v>0.98985999999999996</v>
      </c>
      <c r="K25" s="60"/>
      <c r="L25" s="60">
        <f t="shared" si="1"/>
        <v>5.2425511326096755E-2</v>
      </c>
      <c r="M25" s="29">
        <f t="shared" si="2"/>
        <v>1.0422855113260967</v>
      </c>
      <c r="N25" s="84"/>
      <c r="O25" s="80"/>
      <c r="P25" s="79"/>
      <c r="Q25" s="84"/>
    </row>
    <row r="26" spans="1:17" x14ac:dyDescent="0.25">
      <c r="A26" s="30">
        <v>9</v>
      </c>
      <c r="B26" s="26">
        <v>18009297</v>
      </c>
      <c r="C26" s="27">
        <v>43530</v>
      </c>
      <c r="D26" s="27">
        <v>45721</v>
      </c>
      <c r="E26" s="28">
        <v>44.8</v>
      </c>
      <c r="F26" s="58">
        <f>E26*F12/F11</f>
        <v>13.367617099498297</v>
      </c>
      <c r="G26" s="24">
        <v>6.7690000000000001</v>
      </c>
      <c r="H26" s="59">
        <v>7.7640000000000002</v>
      </c>
      <c r="I26" s="24">
        <f t="shared" si="0"/>
        <v>0.99500000000000011</v>
      </c>
      <c r="J26" s="29">
        <f>I26</f>
        <v>0.99500000000000011</v>
      </c>
      <c r="K26" s="60"/>
      <c r="L26" s="60">
        <f t="shared" si="1"/>
        <v>5.6054007336733519E-2</v>
      </c>
      <c r="M26" s="29">
        <f t="shared" si="2"/>
        <v>1.0510540073367336</v>
      </c>
      <c r="N26" s="84"/>
      <c r="O26" s="80"/>
      <c r="P26" s="79"/>
      <c r="Q26" s="84"/>
    </row>
    <row r="27" spans="1:17" x14ac:dyDescent="0.25">
      <c r="A27" s="30">
        <v>10</v>
      </c>
      <c r="B27" s="26">
        <v>15705614</v>
      </c>
      <c r="C27" s="27"/>
      <c r="D27" s="27"/>
      <c r="E27" s="28">
        <v>62.1</v>
      </c>
      <c r="F27" s="58">
        <f>E27*F12/F11</f>
        <v>18.529665666938488</v>
      </c>
      <c r="G27" s="25"/>
      <c r="H27" s="59"/>
      <c r="I27" s="25">
        <f t="shared" si="0"/>
        <v>0</v>
      </c>
      <c r="J27" s="29"/>
      <c r="K27" s="60">
        <f>E27*L$10/(F$14+F$15)</f>
        <v>0.95125490060294893</v>
      </c>
      <c r="L27" s="60">
        <f t="shared" si="1"/>
        <v>7.7699862848463211E-2</v>
      </c>
      <c r="M27" s="29">
        <f t="shared" si="2"/>
        <v>1.0289547634514122</v>
      </c>
      <c r="N27" s="84"/>
      <c r="O27" s="80"/>
      <c r="P27" s="79"/>
      <c r="Q27" s="84"/>
    </row>
    <row r="28" spans="1:17" x14ac:dyDescent="0.25">
      <c r="A28" s="30">
        <v>11</v>
      </c>
      <c r="B28" s="26">
        <v>18009390</v>
      </c>
      <c r="C28" s="27">
        <v>43530</v>
      </c>
      <c r="D28" s="27">
        <v>45721</v>
      </c>
      <c r="E28" s="28">
        <v>72.8</v>
      </c>
      <c r="F28" s="58">
        <f>E28*F12/F11</f>
        <v>21.722377786684731</v>
      </c>
      <c r="G28" s="24">
        <v>6.5519999999999996</v>
      </c>
      <c r="H28" s="59">
        <v>7.5579999999999998</v>
      </c>
      <c r="I28" s="24">
        <f>H28-G28</f>
        <v>1.0060000000000002</v>
      </c>
      <c r="J28" s="29">
        <f>I28</f>
        <v>1.0060000000000002</v>
      </c>
      <c r="K28" s="60"/>
      <c r="L28" s="60">
        <f t="shared" si="1"/>
        <v>9.1087761922191979E-2</v>
      </c>
      <c r="M28" s="29">
        <f t="shared" si="2"/>
        <v>1.0970877619221922</v>
      </c>
      <c r="N28" s="84"/>
      <c r="O28" s="80"/>
      <c r="P28" s="79"/>
      <c r="Q28" s="84"/>
    </row>
    <row r="29" spans="1:17" x14ac:dyDescent="0.25">
      <c r="A29" s="30">
        <v>12</v>
      </c>
      <c r="B29" s="26">
        <v>15705671</v>
      </c>
      <c r="C29" s="27">
        <v>43693</v>
      </c>
      <c r="D29" s="27">
        <v>45153</v>
      </c>
      <c r="E29" s="28">
        <v>47</v>
      </c>
      <c r="F29" s="58">
        <f>E29*F12/F11</f>
        <v>14.024062582062944</v>
      </c>
      <c r="G29" s="25">
        <v>39295</v>
      </c>
      <c r="H29" s="59">
        <v>40633</v>
      </c>
      <c r="I29" s="25">
        <f t="shared" si="0"/>
        <v>1338</v>
      </c>
      <c r="J29" s="29">
        <f t="shared" si="4"/>
        <v>1.1506799999999999</v>
      </c>
      <c r="K29" s="60"/>
      <c r="L29" s="60">
        <f t="shared" si="1"/>
        <v>5.8806659482733836E-2</v>
      </c>
      <c r="M29" s="29">
        <f t="shared" si="2"/>
        <v>1.2094866594827338</v>
      </c>
      <c r="N29" s="84"/>
      <c r="O29" s="80"/>
      <c r="P29" s="79"/>
      <c r="Q29" s="84"/>
    </row>
    <row r="30" spans="1:17" x14ac:dyDescent="0.25">
      <c r="A30" s="30">
        <v>13</v>
      </c>
      <c r="B30" s="26">
        <v>41262618</v>
      </c>
      <c r="C30" s="27">
        <v>43719</v>
      </c>
      <c r="D30" s="27">
        <v>45910</v>
      </c>
      <c r="E30" s="28">
        <v>70.599999999999994</v>
      </c>
      <c r="F30" s="58">
        <f>E30*F12/F11</f>
        <v>21.065932304120082</v>
      </c>
      <c r="G30" s="24">
        <v>6.7748999999999997</v>
      </c>
      <c r="H30" s="59">
        <v>8.2662999999999993</v>
      </c>
      <c r="I30" s="24">
        <f t="shared" si="0"/>
        <v>1.4913999999999996</v>
      </c>
      <c r="J30" s="29">
        <f>I30</f>
        <v>1.4913999999999996</v>
      </c>
      <c r="K30" s="60"/>
      <c r="L30" s="60">
        <f t="shared" si="1"/>
        <v>8.8335109776191661E-2</v>
      </c>
      <c r="M30" s="29">
        <f t="shared" si="2"/>
        <v>1.5797351097761914</v>
      </c>
      <c r="N30" s="84"/>
      <c r="O30" s="80"/>
      <c r="P30" s="79"/>
      <c r="Q30" s="84"/>
    </row>
    <row r="31" spans="1:17" x14ac:dyDescent="0.25">
      <c r="A31" s="30">
        <v>14</v>
      </c>
      <c r="B31" s="26">
        <v>1732319</v>
      </c>
      <c r="C31" s="27">
        <v>43887</v>
      </c>
      <c r="D31" s="27">
        <v>46078</v>
      </c>
      <c r="E31" s="28">
        <v>47</v>
      </c>
      <c r="F31" s="58">
        <f>E31*F12/F11</f>
        <v>14.024062582062944</v>
      </c>
      <c r="G31" s="24">
        <v>1.1541999999999999</v>
      </c>
      <c r="H31" s="59">
        <v>1.8169999999999999</v>
      </c>
      <c r="I31" s="24">
        <f t="shared" si="0"/>
        <v>0.66280000000000006</v>
      </c>
      <c r="J31" s="24">
        <f>I31</f>
        <v>0.66280000000000006</v>
      </c>
      <c r="K31" s="66"/>
      <c r="L31" s="60">
        <f t="shared" si="1"/>
        <v>5.8806659482733836E-2</v>
      </c>
      <c r="M31" s="29">
        <f t="shared" si="2"/>
        <v>0.72160665948273395</v>
      </c>
      <c r="N31" s="84"/>
      <c r="O31" s="80"/>
      <c r="P31" s="79"/>
      <c r="Q31" s="84"/>
    </row>
    <row r="32" spans="1:17" x14ac:dyDescent="0.25">
      <c r="A32" s="30">
        <v>15</v>
      </c>
      <c r="B32" s="26">
        <v>18004025</v>
      </c>
      <c r="C32" s="27">
        <v>43488</v>
      </c>
      <c r="D32" s="27">
        <v>45679</v>
      </c>
      <c r="E32" s="28">
        <v>42.2</v>
      </c>
      <c r="F32" s="58">
        <f>E32*F12/F11</f>
        <v>12.591817892830987</v>
      </c>
      <c r="G32" s="24">
        <v>0.71199999999999997</v>
      </c>
      <c r="H32" s="59">
        <v>0.95699999999999996</v>
      </c>
      <c r="I32" s="24">
        <f t="shared" si="0"/>
        <v>0.245</v>
      </c>
      <c r="J32" s="29">
        <f>I32</f>
        <v>0.245</v>
      </c>
      <c r="K32" s="60"/>
      <c r="L32" s="60">
        <f t="shared" si="1"/>
        <v>5.2800872982369532E-2</v>
      </c>
      <c r="M32" s="29">
        <f t="shared" si="2"/>
        <v>0.29780087298236951</v>
      </c>
      <c r="N32" s="84"/>
      <c r="O32" s="80"/>
      <c r="P32" s="79"/>
      <c r="Q32" s="84"/>
    </row>
    <row r="33" spans="1:17" x14ac:dyDescent="0.25">
      <c r="A33" s="30">
        <v>16</v>
      </c>
      <c r="B33" s="26">
        <v>19000535</v>
      </c>
      <c r="C33" s="27">
        <v>43677</v>
      </c>
      <c r="D33" s="27">
        <v>45868</v>
      </c>
      <c r="E33" s="28">
        <v>42.8</v>
      </c>
      <c r="F33" s="58">
        <f>E33*F12/F11</f>
        <v>12.770848478984979</v>
      </c>
      <c r="G33" s="24">
        <v>4.1440000000000001</v>
      </c>
      <c r="H33" s="59">
        <v>5.008</v>
      </c>
      <c r="I33" s="24">
        <f t="shared" si="0"/>
        <v>0.86399999999999988</v>
      </c>
      <c r="J33" s="29">
        <f>I33</f>
        <v>0.86399999999999988</v>
      </c>
      <c r="K33" s="60"/>
      <c r="L33" s="60">
        <f t="shared" si="1"/>
        <v>5.3551596294915065E-2</v>
      </c>
      <c r="M33" s="29">
        <f t="shared" si="2"/>
        <v>0.9175515962949149</v>
      </c>
      <c r="N33" s="84"/>
      <c r="O33" s="80"/>
      <c r="P33" s="79"/>
      <c r="Q33" s="84"/>
    </row>
    <row r="34" spans="1:17" x14ac:dyDescent="0.25">
      <c r="A34" s="30">
        <v>17</v>
      </c>
      <c r="B34" s="139">
        <v>15705659</v>
      </c>
      <c r="C34" s="27">
        <v>43719</v>
      </c>
      <c r="D34" s="27">
        <v>45179</v>
      </c>
      <c r="E34" s="28">
        <v>45.8</v>
      </c>
      <c r="F34" s="58">
        <f>E34*F12/F11</f>
        <v>13.666001409754953</v>
      </c>
      <c r="G34" s="25"/>
      <c r="H34" s="59"/>
      <c r="I34" s="25"/>
      <c r="J34" s="29">
        <f>E34*(L11/F15)</f>
        <v>0</v>
      </c>
      <c r="K34" s="60">
        <f>E34*L$10/(F$14+F$15)</f>
        <v>0.70156963683760165</v>
      </c>
      <c r="L34" s="60">
        <f t="shared" si="1"/>
        <v>5.730521285764275E-2</v>
      </c>
      <c r="M34" s="29">
        <f t="shared" si="2"/>
        <v>0.75887484969524444</v>
      </c>
      <c r="N34" s="84"/>
      <c r="O34" s="80"/>
      <c r="P34" s="79"/>
      <c r="Q34" s="84"/>
    </row>
    <row r="35" spans="1:17" x14ac:dyDescent="0.25">
      <c r="A35" s="30">
        <v>18</v>
      </c>
      <c r="B35" s="139">
        <v>15708273</v>
      </c>
      <c r="C35" s="27">
        <v>43697</v>
      </c>
      <c r="D35" s="27">
        <v>45158</v>
      </c>
      <c r="E35" s="28">
        <v>60.6</v>
      </c>
      <c r="F35" s="58">
        <f>E35*F12/F11</f>
        <v>18.082089201553501</v>
      </c>
      <c r="G35" s="25">
        <v>42772</v>
      </c>
      <c r="H35" s="59">
        <v>44091</v>
      </c>
      <c r="I35" s="25">
        <f t="shared" si="0"/>
        <v>1319</v>
      </c>
      <c r="J35" s="29">
        <f t="shared" si="4"/>
        <v>1.1343399999999999</v>
      </c>
      <c r="K35" s="60"/>
      <c r="L35" s="60">
        <f t="shared" si="1"/>
        <v>7.5823054567099368E-2</v>
      </c>
      <c r="M35" s="29">
        <f t="shared" si="2"/>
        <v>1.2101630545670994</v>
      </c>
      <c r="N35" s="84"/>
      <c r="O35" s="80"/>
      <c r="P35" s="79"/>
      <c r="Q35" s="84"/>
    </row>
    <row r="36" spans="1:17" x14ac:dyDescent="0.25">
      <c r="A36" s="30">
        <v>19</v>
      </c>
      <c r="B36" s="31">
        <v>18008964</v>
      </c>
      <c r="C36" s="27">
        <v>43530</v>
      </c>
      <c r="D36" s="27">
        <v>45721</v>
      </c>
      <c r="E36" s="28">
        <v>71.599999999999994</v>
      </c>
      <c r="F36" s="58">
        <f>E36*F12/F11</f>
        <v>21.36431661437674</v>
      </c>
      <c r="G36" s="24">
        <v>4.9450000000000003</v>
      </c>
      <c r="H36" s="59">
        <v>5.0069999999999997</v>
      </c>
      <c r="I36" s="24">
        <f t="shared" si="0"/>
        <v>6.1999999999999389E-2</v>
      </c>
      <c r="J36" s="29">
        <f>I36</f>
        <v>6.1999999999999389E-2</v>
      </c>
      <c r="K36" s="60"/>
      <c r="L36" s="60">
        <f t="shared" si="1"/>
        <v>8.9586315297100899E-2</v>
      </c>
      <c r="M36" s="29">
        <f t="shared" si="2"/>
        <v>0.15158631529710029</v>
      </c>
      <c r="N36" s="84"/>
      <c r="O36" s="80"/>
      <c r="P36" s="79"/>
      <c r="Q36" s="84"/>
    </row>
    <row r="37" spans="1:17" x14ac:dyDescent="0.25">
      <c r="A37" s="30">
        <v>20</v>
      </c>
      <c r="B37" s="31">
        <v>15705665</v>
      </c>
      <c r="C37" s="27">
        <v>43685</v>
      </c>
      <c r="D37" s="27">
        <v>45145</v>
      </c>
      <c r="E37" s="28">
        <v>46.3</v>
      </c>
      <c r="F37" s="58">
        <f>E37*F12/F11</f>
        <v>13.815193564883282</v>
      </c>
      <c r="G37" s="25">
        <v>18419</v>
      </c>
      <c r="H37" s="59">
        <v>19461</v>
      </c>
      <c r="I37" s="25">
        <f t="shared" si="0"/>
        <v>1042</v>
      </c>
      <c r="J37" s="29">
        <f t="shared" si="4"/>
        <v>0.89612000000000003</v>
      </c>
      <c r="K37" s="60"/>
      <c r="L37" s="60">
        <f t="shared" si="1"/>
        <v>5.7930815618097369E-2</v>
      </c>
      <c r="M37" s="29">
        <f t="shared" si="2"/>
        <v>0.95405081561809735</v>
      </c>
      <c r="N37" s="84"/>
      <c r="O37" s="80"/>
      <c r="P37" s="79"/>
      <c r="Q37" s="84"/>
    </row>
    <row r="38" spans="1:17" x14ac:dyDescent="0.25">
      <c r="A38" s="30">
        <v>21</v>
      </c>
      <c r="B38" s="31">
        <v>15708400</v>
      </c>
      <c r="C38" s="27">
        <v>43713</v>
      </c>
      <c r="D38" s="27">
        <v>45173</v>
      </c>
      <c r="E38" s="28">
        <v>70.099999999999994</v>
      </c>
      <c r="F38" s="58">
        <f>E38*F12/F11</f>
        <v>20.916740148991753</v>
      </c>
      <c r="G38" s="25"/>
      <c r="H38" s="59"/>
      <c r="I38" s="25"/>
      <c r="J38" s="29">
        <f>E38*(L11/F15)</f>
        <v>0</v>
      </c>
      <c r="K38" s="60">
        <f t="shared" ref="K38:K41" si="5">E38*L$10/(F$14+F$15)</f>
        <v>1.0737998153344077</v>
      </c>
      <c r="L38" s="60">
        <f t="shared" si="1"/>
        <v>8.7709507015737057E-2</v>
      </c>
      <c r="M38" s="29">
        <f t="shared" si="2"/>
        <v>1.1615093223501447</v>
      </c>
      <c r="N38" s="84"/>
      <c r="O38" s="80"/>
      <c r="P38" s="79"/>
      <c r="Q38" s="84"/>
    </row>
    <row r="39" spans="1:17" x14ac:dyDescent="0.25">
      <c r="A39" s="30">
        <v>22</v>
      </c>
      <c r="B39" s="31">
        <v>15705816</v>
      </c>
      <c r="C39" s="27">
        <v>43698</v>
      </c>
      <c r="D39" s="27">
        <v>45158</v>
      </c>
      <c r="E39" s="28">
        <v>48.1</v>
      </c>
      <c r="F39" s="58">
        <f>E39*F12/F11</f>
        <v>14.352285323345271</v>
      </c>
      <c r="G39" s="25"/>
      <c r="H39" s="59"/>
      <c r="I39" s="25"/>
      <c r="J39" s="29">
        <f>E39*(L11/F15)</f>
        <v>0</v>
      </c>
      <c r="K39" s="60">
        <f t="shared" si="5"/>
        <v>0.73680129982289599</v>
      </c>
      <c r="L39" s="60">
        <f t="shared" si="1"/>
        <v>6.0182985555733988E-2</v>
      </c>
      <c r="M39" s="29">
        <f t="shared" si="2"/>
        <v>0.79698428537862998</v>
      </c>
      <c r="N39" s="84"/>
      <c r="O39" s="80"/>
      <c r="P39" s="79"/>
      <c r="Q39" s="84"/>
    </row>
    <row r="40" spans="1:17" x14ac:dyDescent="0.25">
      <c r="A40" s="30">
        <v>23</v>
      </c>
      <c r="B40" s="31">
        <v>15705524</v>
      </c>
      <c r="C40" s="27"/>
      <c r="D40" s="27"/>
      <c r="E40" s="28">
        <v>42</v>
      </c>
      <c r="F40" s="58">
        <f>E40*F12/F11</f>
        <v>12.532141030779654</v>
      </c>
      <c r="G40" s="24"/>
      <c r="H40" s="59"/>
      <c r="I40" s="24"/>
      <c r="J40" s="29">
        <f>E40*(L11/F15)</f>
        <v>0</v>
      </c>
      <c r="K40" s="60">
        <f t="shared" si="5"/>
        <v>0.64336080234015869</v>
      </c>
      <c r="L40" s="60">
        <f t="shared" si="1"/>
        <v>5.2550631878187683E-2</v>
      </c>
      <c r="M40" s="29">
        <f t="shared" si="2"/>
        <v>0.69591143421834634</v>
      </c>
      <c r="N40" s="84"/>
      <c r="O40" s="80"/>
      <c r="P40" s="79"/>
      <c r="Q40" s="84"/>
    </row>
    <row r="41" spans="1:17" x14ac:dyDescent="0.25">
      <c r="A41" s="30">
        <v>24</v>
      </c>
      <c r="B41" s="31">
        <v>41260318</v>
      </c>
      <c r="C41" s="27">
        <v>43719</v>
      </c>
      <c r="D41" s="27">
        <v>45910</v>
      </c>
      <c r="E41" s="28">
        <v>41.4</v>
      </c>
      <c r="F41" s="58">
        <f>E41*F12/F11</f>
        <v>12.353110444625658</v>
      </c>
      <c r="G41" s="24"/>
      <c r="H41" s="59"/>
      <c r="I41" s="24"/>
      <c r="J41" s="29">
        <f>E41*(L11/F15)</f>
        <v>0</v>
      </c>
      <c r="K41" s="60">
        <f t="shared" si="5"/>
        <v>0.63416993373529928</v>
      </c>
      <c r="L41" s="60">
        <f t="shared" si="1"/>
        <v>5.1799908565642143E-2</v>
      </c>
      <c r="M41" s="29">
        <f t="shared" si="2"/>
        <v>0.68596984230094138</v>
      </c>
      <c r="N41" s="84"/>
      <c r="O41" s="80"/>
      <c r="P41" s="79"/>
      <c r="Q41" s="84"/>
    </row>
    <row r="42" spans="1:17" x14ac:dyDescent="0.25">
      <c r="A42" s="30">
        <v>25</v>
      </c>
      <c r="B42" s="26">
        <v>15705746</v>
      </c>
      <c r="C42" s="27">
        <v>43719</v>
      </c>
      <c r="D42" s="27">
        <v>45179</v>
      </c>
      <c r="E42" s="28">
        <v>45.8</v>
      </c>
      <c r="F42" s="58">
        <f>E42*F12/F11</f>
        <v>13.666001409754953</v>
      </c>
      <c r="G42" s="25">
        <v>27965</v>
      </c>
      <c r="H42" s="59">
        <v>28887</v>
      </c>
      <c r="I42" s="25">
        <f t="shared" si="0"/>
        <v>922</v>
      </c>
      <c r="J42" s="29">
        <f t="shared" si="4"/>
        <v>0.79291999999999996</v>
      </c>
      <c r="K42" s="60"/>
      <c r="L42" s="60">
        <f t="shared" si="1"/>
        <v>5.730521285764275E-2</v>
      </c>
      <c r="M42" s="29">
        <f t="shared" si="2"/>
        <v>0.85022521285764274</v>
      </c>
      <c r="N42" s="84"/>
      <c r="O42" s="80"/>
      <c r="P42" s="79"/>
      <c r="Q42" s="84"/>
    </row>
    <row r="43" spans="1:17" x14ac:dyDescent="0.25">
      <c r="A43" s="30">
        <v>26</v>
      </c>
      <c r="B43" s="26">
        <v>15705829</v>
      </c>
      <c r="C43" s="27"/>
      <c r="D43" s="27"/>
      <c r="E43" s="28">
        <v>60.4</v>
      </c>
      <c r="F43" s="58">
        <f>E43*F12/F11</f>
        <v>18.022412339502168</v>
      </c>
      <c r="G43" s="25"/>
      <c r="H43" s="59"/>
      <c r="I43" s="25">
        <f>H43-G43</f>
        <v>0</v>
      </c>
      <c r="J43" s="29"/>
      <c r="K43" s="60">
        <f>E43*L$10/(F$14+F$15)</f>
        <v>0.92521410622251388</v>
      </c>
      <c r="L43" s="60">
        <f t="shared" si="1"/>
        <v>7.5572813462917526E-2</v>
      </c>
      <c r="M43" s="29">
        <f t="shared" si="2"/>
        <v>1.0007869196854313</v>
      </c>
      <c r="N43" s="84"/>
      <c r="O43" s="80"/>
      <c r="P43" s="79"/>
      <c r="Q43" s="84"/>
    </row>
    <row r="44" spans="1:17" x14ac:dyDescent="0.25">
      <c r="A44" s="30">
        <v>27</v>
      </c>
      <c r="B44" s="26">
        <v>15705815</v>
      </c>
      <c r="C44" s="27">
        <v>43703</v>
      </c>
      <c r="D44" s="27">
        <v>45163</v>
      </c>
      <c r="E44" s="28">
        <v>72.099999999999994</v>
      </c>
      <c r="F44" s="58">
        <f>E44*F12/F11</f>
        <v>21.513508769505069</v>
      </c>
      <c r="G44" s="25">
        <v>36054</v>
      </c>
      <c r="H44" s="59">
        <v>37252</v>
      </c>
      <c r="I44" s="25">
        <f t="shared" si="0"/>
        <v>1198</v>
      </c>
      <c r="J44" s="29">
        <f t="shared" si="4"/>
        <v>1.0302800000000001</v>
      </c>
      <c r="K44" s="60"/>
      <c r="L44" s="60">
        <f t="shared" si="1"/>
        <v>9.0211918057555518E-2</v>
      </c>
      <c r="M44" s="29">
        <f t="shared" si="2"/>
        <v>1.1204919180575557</v>
      </c>
      <c r="N44" s="84"/>
      <c r="O44" s="80"/>
      <c r="P44" s="79"/>
      <c r="Q44" s="84"/>
    </row>
    <row r="45" spans="1:17" x14ac:dyDescent="0.25">
      <c r="A45" s="30">
        <v>28</v>
      </c>
      <c r="B45" s="26">
        <v>19000640</v>
      </c>
      <c r="C45" s="27">
        <v>43677</v>
      </c>
      <c r="D45" s="27">
        <v>45868</v>
      </c>
      <c r="E45" s="28">
        <v>46.9</v>
      </c>
      <c r="F45" s="58">
        <f>E45*F12/F11</f>
        <v>13.99422415103728</v>
      </c>
      <c r="G45" s="24">
        <v>5.0359999999999996</v>
      </c>
      <c r="H45" s="59">
        <v>5.7569999999999997</v>
      </c>
      <c r="I45" s="24">
        <f t="shared" si="0"/>
        <v>0.72100000000000009</v>
      </c>
      <c r="J45" s="29">
        <f>I45</f>
        <v>0.72100000000000009</v>
      </c>
      <c r="K45" s="60"/>
      <c r="L45" s="60">
        <f t="shared" si="1"/>
        <v>5.8681538930642908E-2</v>
      </c>
      <c r="M45" s="29">
        <f t="shared" si="2"/>
        <v>0.77968153893064296</v>
      </c>
      <c r="N45" s="84"/>
      <c r="O45" s="80"/>
      <c r="P45" s="79"/>
      <c r="Q45" s="84"/>
    </row>
    <row r="46" spans="1:17" x14ac:dyDescent="0.25">
      <c r="A46" s="30">
        <v>29</v>
      </c>
      <c r="B46" s="26">
        <v>16721754</v>
      </c>
      <c r="C46" s="27">
        <v>42768</v>
      </c>
      <c r="D46" s="27">
        <v>44228</v>
      </c>
      <c r="E46" s="28">
        <v>70</v>
      </c>
      <c r="F46" s="58">
        <f>E46*F12/F11</f>
        <v>20.886901717966087</v>
      </c>
      <c r="G46" s="25">
        <v>39548</v>
      </c>
      <c r="H46" s="59">
        <v>41677</v>
      </c>
      <c r="I46" s="25">
        <f t="shared" si="0"/>
        <v>2129</v>
      </c>
      <c r="J46" s="29">
        <f t="shared" si="4"/>
        <v>1.83094</v>
      </c>
      <c r="K46" s="60"/>
      <c r="L46" s="60">
        <f t="shared" si="1"/>
        <v>8.7584386463646136E-2</v>
      </c>
      <c r="M46" s="29">
        <f t="shared" si="2"/>
        <v>1.9185243864636461</v>
      </c>
      <c r="N46" s="84"/>
      <c r="O46" s="80"/>
      <c r="P46" s="79"/>
      <c r="Q46" s="84"/>
    </row>
    <row r="47" spans="1:17" x14ac:dyDescent="0.25">
      <c r="A47" s="30">
        <v>30</v>
      </c>
      <c r="B47" s="26">
        <v>18009086</v>
      </c>
      <c r="C47" s="27">
        <v>43530</v>
      </c>
      <c r="D47" s="27">
        <v>45721</v>
      </c>
      <c r="E47" s="28">
        <v>47.4</v>
      </c>
      <c r="F47" s="58">
        <f>E47*F12/F11</f>
        <v>14.143416306165609</v>
      </c>
      <c r="G47" s="24">
        <v>3.6880000000000002</v>
      </c>
      <c r="H47" s="59">
        <v>4.2629999999999999</v>
      </c>
      <c r="I47" s="24">
        <f t="shared" si="0"/>
        <v>0.57499999999999973</v>
      </c>
      <c r="J47" s="29">
        <f>I47</f>
        <v>0.57499999999999973</v>
      </c>
      <c r="K47" s="60"/>
      <c r="L47" s="60">
        <f t="shared" si="1"/>
        <v>5.930714169109752E-2</v>
      </c>
      <c r="M47" s="29">
        <f t="shared" si="2"/>
        <v>0.63430714169109725</v>
      </c>
      <c r="N47" s="84"/>
      <c r="O47" s="80"/>
      <c r="P47" s="79"/>
      <c r="Q47" s="84"/>
    </row>
    <row r="48" spans="1:17" x14ac:dyDescent="0.25">
      <c r="A48" s="30">
        <v>31</v>
      </c>
      <c r="B48" s="26">
        <v>18009275</v>
      </c>
      <c r="C48" s="27">
        <v>43530</v>
      </c>
      <c r="D48" s="27">
        <v>45721</v>
      </c>
      <c r="E48" s="28">
        <v>43.2</v>
      </c>
      <c r="F48" s="58">
        <f>E48*F12/F11</f>
        <v>12.890202203087645</v>
      </c>
      <c r="G48" s="24">
        <v>4.5540000000000003</v>
      </c>
      <c r="H48" s="59">
        <v>5.1269999999999998</v>
      </c>
      <c r="I48" s="24">
        <f t="shared" si="0"/>
        <v>0.57299999999999951</v>
      </c>
      <c r="J48" s="29">
        <f>I48</f>
        <v>0.57299999999999951</v>
      </c>
      <c r="K48" s="60"/>
      <c r="L48" s="60">
        <f t="shared" si="1"/>
        <v>5.4052078503278762E-2</v>
      </c>
      <c r="M48" s="29">
        <f t="shared" si="2"/>
        <v>0.62705207850327827</v>
      </c>
      <c r="N48" s="84"/>
      <c r="O48" s="80"/>
      <c r="P48" s="79"/>
      <c r="Q48" s="84"/>
    </row>
    <row r="49" spans="1:17" x14ac:dyDescent="0.25">
      <c r="A49" s="30">
        <v>32</v>
      </c>
      <c r="B49" s="26">
        <v>18008972</v>
      </c>
      <c r="C49" s="27">
        <v>43530</v>
      </c>
      <c r="D49" s="27">
        <v>44990</v>
      </c>
      <c r="E49" s="28">
        <v>41.7</v>
      </c>
      <c r="F49" s="58">
        <f>E49*F12/F11</f>
        <v>12.442625737702656</v>
      </c>
      <c r="G49" s="24">
        <v>2.5249999999999999</v>
      </c>
      <c r="H49" s="59">
        <v>2.8849999999999998</v>
      </c>
      <c r="I49" s="24">
        <f t="shared" si="0"/>
        <v>0.35999999999999988</v>
      </c>
      <c r="J49" s="29">
        <f>I49</f>
        <v>0.35999999999999988</v>
      </c>
      <c r="K49" s="60"/>
      <c r="L49" s="60">
        <f t="shared" si="1"/>
        <v>5.2175270221914913E-2</v>
      </c>
      <c r="M49" s="29">
        <f t="shared" si="2"/>
        <v>0.4121752702219148</v>
      </c>
      <c r="N49" s="84"/>
      <c r="O49" s="80"/>
      <c r="P49" s="79"/>
      <c r="Q49" s="84"/>
    </row>
    <row r="50" spans="1:17" x14ac:dyDescent="0.25">
      <c r="A50" s="30">
        <v>33</v>
      </c>
      <c r="B50" s="26">
        <v>15705600</v>
      </c>
      <c r="C50" s="27"/>
      <c r="D50" s="27"/>
      <c r="E50" s="28">
        <v>46</v>
      </c>
      <c r="F50" s="58">
        <f>E50*F12/F11</f>
        <v>13.725678271806288</v>
      </c>
      <c r="G50" s="25"/>
      <c r="H50" s="59"/>
      <c r="I50" s="25">
        <f t="shared" si="0"/>
        <v>0</v>
      </c>
      <c r="J50" s="29"/>
      <c r="K50" s="60">
        <f t="shared" ref="K50:K51" si="6">E50*L$10/(F$14+F$15)</f>
        <v>0.70463325970588808</v>
      </c>
      <c r="L50" s="60">
        <f t="shared" si="1"/>
        <v>5.7555453961824606E-2</v>
      </c>
      <c r="M50" s="29">
        <f t="shared" si="2"/>
        <v>0.76218871366771268</v>
      </c>
      <c r="N50" s="84"/>
      <c r="O50" s="80"/>
      <c r="P50" s="79"/>
      <c r="Q50" s="84"/>
    </row>
    <row r="51" spans="1:17" x14ac:dyDescent="0.25">
      <c r="A51" s="30">
        <v>34</v>
      </c>
      <c r="B51" s="26">
        <v>15705534</v>
      </c>
      <c r="C51" s="27"/>
      <c r="D51" s="27"/>
      <c r="E51" s="28">
        <v>60.6</v>
      </c>
      <c r="F51" s="58">
        <f>E51*F12/F11</f>
        <v>18.082089201553501</v>
      </c>
      <c r="G51" s="25"/>
      <c r="H51" s="59"/>
      <c r="I51" s="25">
        <f>H51-G51</f>
        <v>0</v>
      </c>
      <c r="J51" s="29"/>
      <c r="K51" s="60">
        <f t="shared" si="6"/>
        <v>0.92827772909080031</v>
      </c>
      <c r="L51" s="60">
        <f t="shared" si="1"/>
        <v>7.5823054567099368E-2</v>
      </c>
      <c r="M51" s="29">
        <f t="shared" si="2"/>
        <v>1.0041007836578997</v>
      </c>
      <c r="N51" s="84"/>
      <c r="O51" s="80"/>
      <c r="P51" s="79"/>
      <c r="Q51" s="84"/>
    </row>
    <row r="52" spans="1:17" x14ac:dyDescent="0.25">
      <c r="A52" s="30">
        <v>35</v>
      </c>
      <c r="B52" s="62">
        <v>15705677</v>
      </c>
      <c r="C52" s="63">
        <v>43710</v>
      </c>
      <c r="D52" s="63">
        <v>45170</v>
      </c>
      <c r="E52" s="28">
        <v>72.2</v>
      </c>
      <c r="F52" s="58">
        <f>E52*F12/F11</f>
        <v>21.543347200530739</v>
      </c>
      <c r="G52" s="25">
        <v>17892</v>
      </c>
      <c r="H52" s="59">
        <v>18371</v>
      </c>
      <c r="I52" s="25">
        <f t="shared" si="0"/>
        <v>479</v>
      </c>
      <c r="J52" s="29">
        <f t="shared" ref="J52:J108" si="7">I52*0.00086</f>
        <v>0.41193999999999997</v>
      </c>
      <c r="K52" s="60"/>
      <c r="L52" s="60">
        <f t="shared" si="1"/>
        <v>9.0337038609646439E-2</v>
      </c>
      <c r="M52" s="29">
        <f t="shared" si="2"/>
        <v>0.50227703860964645</v>
      </c>
      <c r="N52" s="84"/>
      <c r="O52" s="80"/>
      <c r="P52" s="79"/>
      <c r="Q52" s="84"/>
    </row>
    <row r="53" spans="1:17" x14ac:dyDescent="0.25">
      <c r="A53" s="30">
        <v>36</v>
      </c>
      <c r="B53" s="26">
        <v>15705691</v>
      </c>
      <c r="C53" s="27">
        <v>43689</v>
      </c>
      <c r="D53" s="27">
        <v>45149</v>
      </c>
      <c r="E53" s="28">
        <v>46.5</v>
      </c>
      <c r="F53" s="58">
        <f>E53*F12/F11</f>
        <v>13.874870426934617</v>
      </c>
      <c r="G53" s="25">
        <v>9001</v>
      </c>
      <c r="H53" s="59">
        <v>9104</v>
      </c>
      <c r="I53" s="25">
        <f>H53-G53</f>
        <v>103</v>
      </c>
      <c r="J53" s="29">
        <f t="shared" si="7"/>
        <v>8.8579999999999992E-2</v>
      </c>
      <c r="K53" s="60"/>
      <c r="L53" s="60">
        <f t="shared" si="1"/>
        <v>5.8181056722279217E-2</v>
      </c>
      <c r="M53" s="29">
        <f t="shared" si="2"/>
        <v>0.14676105672227921</v>
      </c>
      <c r="N53" s="84"/>
      <c r="O53" s="80"/>
      <c r="P53" s="79"/>
      <c r="Q53" s="84"/>
    </row>
    <row r="54" spans="1:17" x14ac:dyDescent="0.25">
      <c r="A54" s="61">
        <v>37</v>
      </c>
      <c r="B54" s="26">
        <v>15730459</v>
      </c>
      <c r="C54" s="27">
        <v>43721</v>
      </c>
      <c r="D54" s="27">
        <v>45181</v>
      </c>
      <c r="E54" s="64">
        <v>69.5</v>
      </c>
      <c r="F54" s="58">
        <f>E54*F12/F11</f>
        <v>20.737709562837761</v>
      </c>
      <c r="G54" s="25"/>
      <c r="H54" s="59"/>
      <c r="I54" s="25"/>
      <c r="J54" s="29">
        <f>E54*(L11/F15)</f>
        <v>0</v>
      </c>
      <c r="K54" s="60">
        <f>E54*L$10/(F$14+F$15)</f>
        <v>1.0646089467295483</v>
      </c>
      <c r="L54" s="60">
        <f t="shared" si="1"/>
        <v>8.6958783703191517E-2</v>
      </c>
      <c r="M54" s="29">
        <f t="shared" si="2"/>
        <v>1.1515677304327399</v>
      </c>
      <c r="N54" s="84"/>
      <c r="O54" s="80"/>
      <c r="P54" s="79"/>
      <c r="Q54" s="84"/>
    </row>
    <row r="55" spans="1:17" x14ac:dyDescent="0.25">
      <c r="A55" s="30">
        <v>38</v>
      </c>
      <c r="B55" s="65">
        <v>91504423</v>
      </c>
      <c r="C55" s="27">
        <v>43731</v>
      </c>
      <c r="D55" s="27">
        <v>45191</v>
      </c>
      <c r="E55" s="28">
        <v>47</v>
      </c>
      <c r="F55" s="58">
        <f>E55*F12/F11</f>
        <v>14.024062582062944</v>
      </c>
      <c r="G55" s="24">
        <v>0.79359999999999997</v>
      </c>
      <c r="H55" s="59">
        <v>1.0009999999999999</v>
      </c>
      <c r="I55" s="24">
        <f t="shared" si="0"/>
        <v>0.20739999999999992</v>
      </c>
      <c r="J55" s="29">
        <f>I55</f>
        <v>0.20739999999999992</v>
      </c>
      <c r="K55" s="60"/>
      <c r="L55" s="60">
        <f t="shared" si="1"/>
        <v>5.8806659482733836E-2</v>
      </c>
      <c r="M55" s="29">
        <f t="shared" si="2"/>
        <v>0.26620665948273375</v>
      </c>
      <c r="N55" s="84"/>
      <c r="O55" s="80"/>
      <c r="P55" s="79"/>
      <c r="Q55" s="84"/>
    </row>
    <row r="56" spans="1:17" x14ac:dyDescent="0.25">
      <c r="A56" s="30">
        <v>39</v>
      </c>
      <c r="B56" s="26">
        <v>17232469</v>
      </c>
      <c r="C56" s="27">
        <v>43159</v>
      </c>
      <c r="D56" s="27">
        <v>44619</v>
      </c>
      <c r="E56" s="28">
        <v>43.1</v>
      </c>
      <c r="F56" s="58">
        <f>E56*F12/F11</f>
        <v>12.860363772061978</v>
      </c>
      <c r="G56" s="25">
        <v>6343</v>
      </c>
      <c r="H56" s="59">
        <v>7094</v>
      </c>
      <c r="I56" s="25">
        <f t="shared" si="0"/>
        <v>751</v>
      </c>
      <c r="J56" s="29">
        <f t="shared" si="7"/>
        <v>0.64585999999999999</v>
      </c>
      <c r="K56" s="60"/>
      <c r="L56" s="60">
        <f t="shared" si="1"/>
        <v>5.3926957951187834E-2</v>
      </c>
      <c r="M56" s="29">
        <f t="shared" si="2"/>
        <v>0.69978695795118784</v>
      </c>
      <c r="N56" s="84"/>
      <c r="O56" s="80"/>
      <c r="P56" s="79"/>
      <c r="Q56" s="84"/>
    </row>
    <row r="57" spans="1:17" x14ac:dyDescent="0.25">
      <c r="A57" s="30">
        <v>40</v>
      </c>
      <c r="B57" s="26">
        <v>81501777</v>
      </c>
      <c r="C57" s="27">
        <v>43504</v>
      </c>
      <c r="D57" s="27">
        <v>44964</v>
      </c>
      <c r="E57" s="28">
        <v>41.4</v>
      </c>
      <c r="F57" s="58">
        <f>E57*F12/F11</f>
        <v>12.353110444625658</v>
      </c>
      <c r="G57" s="24">
        <v>3.5579999999999998</v>
      </c>
      <c r="H57" s="59">
        <v>4.0339999999999998</v>
      </c>
      <c r="I57" s="24">
        <f t="shared" si="0"/>
        <v>0.47599999999999998</v>
      </c>
      <c r="J57" s="29">
        <f>I57</f>
        <v>0.47599999999999998</v>
      </c>
      <c r="K57" s="60"/>
      <c r="L57" s="60">
        <f t="shared" si="1"/>
        <v>5.1799908565642143E-2</v>
      </c>
      <c r="M57" s="29">
        <f t="shared" si="2"/>
        <v>0.52779990856564207</v>
      </c>
      <c r="N57" s="84"/>
      <c r="O57" s="80"/>
      <c r="P57" s="79"/>
      <c r="Q57" s="84"/>
    </row>
    <row r="58" spans="1:17" x14ac:dyDescent="0.25">
      <c r="A58" s="30">
        <v>41</v>
      </c>
      <c r="B58" s="26">
        <v>476415</v>
      </c>
      <c r="C58" s="27">
        <v>43698</v>
      </c>
      <c r="D58" s="27">
        <v>45889</v>
      </c>
      <c r="E58" s="28">
        <v>45.9</v>
      </c>
      <c r="F58" s="58">
        <f>E58*F12/F11</f>
        <v>13.69583984078062</v>
      </c>
      <c r="G58" s="24">
        <v>4.4611000000000001</v>
      </c>
      <c r="H58" s="59">
        <v>4.9649999999999999</v>
      </c>
      <c r="I58" s="24">
        <f t="shared" si="0"/>
        <v>0.50389999999999979</v>
      </c>
      <c r="J58" s="29">
        <f>I58</f>
        <v>0.50389999999999979</v>
      </c>
      <c r="K58" s="60"/>
      <c r="L58" s="60">
        <f t="shared" si="1"/>
        <v>5.7430333409733678E-2</v>
      </c>
      <c r="M58" s="29">
        <f t="shared" si="2"/>
        <v>0.56133033340973348</v>
      </c>
      <c r="N58" s="84"/>
      <c r="O58" s="80"/>
      <c r="P58" s="79"/>
      <c r="Q58" s="84"/>
    </row>
    <row r="59" spans="1:17" x14ac:dyDescent="0.25">
      <c r="A59" s="30">
        <v>42</v>
      </c>
      <c r="B59" s="26">
        <v>15705552</v>
      </c>
      <c r="C59" s="27"/>
      <c r="D59" s="27"/>
      <c r="E59" s="28">
        <v>60.8</v>
      </c>
      <c r="F59" s="58">
        <f>E59*F12/F11</f>
        <v>18.14176606360483</v>
      </c>
      <c r="G59" s="25"/>
      <c r="H59" s="59"/>
      <c r="I59" s="25">
        <f>H59-G59</f>
        <v>0</v>
      </c>
      <c r="J59" s="29"/>
      <c r="K59" s="60">
        <f>E59*L$10/(F$14+F$15)</f>
        <v>0.93134135195908674</v>
      </c>
      <c r="L59" s="60">
        <f t="shared" si="1"/>
        <v>7.607329567128121E-2</v>
      </c>
      <c r="M59" s="29">
        <f t="shared" si="2"/>
        <v>1.007414647630368</v>
      </c>
      <c r="N59" s="84"/>
      <c r="O59" s="80"/>
      <c r="P59" s="79"/>
      <c r="Q59" s="84"/>
    </row>
    <row r="60" spans="1:17" x14ac:dyDescent="0.25">
      <c r="A60" s="30">
        <v>43</v>
      </c>
      <c r="B60" s="278" t="s">
        <v>49</v>
      </c>
      <c r="C60" s="27">
        <v>43698</v>
      </c>
      <c r="D60" s="27">
        <v>45158</v>
      </c>
      <c r="E60" s="28">
        <v>72.2</v>
      </c>
      <c r="F60" s="58">
        <f>E60*F12/F11</f>
        <v>21.543347200530739</v>
      </c>
      <c r="G60" s="24">
        <v>2.1541999999999999</v>
      </c>
      <c r="H60" s="59">
        <v>2.8307000000000002</v>
      </c>
      <c r="I60" s="24">
        <f t="shared" si="0"/>
        <v>0.67650000000000032</v>
      </c>
      <c r="J60" s="29">
        <f>I60</f>
        <v>0.67650000000000032</v>
      </c>
      <c r="K60" s="60"/>
      <c r="L60" s="60">
        <f t="shared" si="1"/>
        <v>9.0337038609646439E-2</v>
      </c>
      <c r="M60" s="29">
        <f t="shared" si="2"/>
        <v>0.7668370386096468</v>
      </c>
      <c r="N60" s="84"/>
      <c r="O60" s="80"/>
      <c r="P60" s="79"/>
      <c r="Q60" s="84"/>
    </row>
    <row r="61" spans="1:17" x14ac:dyDescent="0.25">
      <c r="A61" s="30">
        <v>44</v>
      </c>
      <c r="B61" s="278" t="s">
        <v>55</v>
      </c>
      <c r="C61" s="27"/>
      <c r="D61" s="27"/>
      <c r="E61" s="28">
        <v>46.3</v>
      </c>
      <c r="F61" s="58">
        <f>E61*F12/F11</f>
        <v>13.815193564883282</v>
      </c>
      <c r="G61" s="24">
        <v>4.4347000000000003</v>
      </c>
      <c r="H61" s="59">
        <v>5.274</v>
      </c>
      <c r="I61" s="24">
        <f t="shared" si="0"/>
        <v>0.83929999999999971</v>
      </c>
      <c r="J61" s="29">
        <f>I61</f>
        <v>0.83929999999999971</v>
      </c>
      <c r="K61" s="60"/>
      <c r="L61" s="60">
        <f t="shared" si="1"/>
        <v>5.7930815618097369E-2</v>
      </c>
      <c r="M61" s="29">
        <f t="shared" si="2"/>
        <v>0.89723081561809703</v>
      </c>
      <c r="N61" s="84"/>
      <c r="O61" s="80"/>
      <c r="P61" s="79"/>
      <c r="Q61" s="84"/>
    </row>
    <row r="62" spans="1:17" x14ac:dyDescent="0.25">
      <c r="A62" s="30">
        <v>45</v>
      </c>
      <c r="B62" s="26">
        <v>15705549</v>
      </c>
      <c r="C62" s="27">
        <v>43699</v>
      </c>
      <c r="D62" s="27">
        <v>45159</v>
      </c>
      <c r="E62" s="28">
        <v>69.7</v>
      </c>
      <c r="F62" s="58">
        <f>E62*F12/F11</f>
        <v>20.797386424889094</v>
      </c>
      <c r="G62" s="25">
        <v>34360</v>
      </c>
      <c r="H62" s="59">
        <v>35507</v>
      </c>
      <c r="I62" s="25">
        <f t="shared" si="0"/>
        <v>1147</v>
      </c>
      <c r="J62" s="29">
        <f t="shared" si="7"/>
        <v>0.98641999999999996</v>
      </c>
      <c r="K62" s="60"/>
      <c r="L62" s="60">
        <f t="shared" si="1"/>
        <v>8.7209024807373373E-2</v>
      </c>
      <c r="M62" s="29">
        <f t="shared" si="2"/>
        <v>1.0736290248073734</v>
      </c>
      <c r="N62" s="84"/>
      <c r="O62" s="80"/>
      <c r="P62" s="79"/>
      <c r="Q62" s="84"/>
    </row>
    <row r="63" spans="1:17" x14ac:dyDescent="0.25">
      <c r="A63" s="30">
        <v>46</v>
      </c>
      <c r="B63" s="278" t="s">
        <v>50</v>
      </c>
      <c r="C63" s="27">
        <v>43418</v>
      </c>
      <c r="D63" s="27">
        <v>44878</v>
      </c>
      <c r="E63" s="28">
        <v>47.9</v>
      </c>
      <c r="F63" s="58">
        <f>E63*F12/F11</f>
        <v>14.292608461293938</v>
      </c>
      <c r="G63" s="24">
        <v>3.0007999999999999</v>
      </c>
      <c r="H63" s="59">
        <v>3.4769999999999999</v>
      </c>
      <c r="I63" s="24">
        <f t="shared" si="0"/>
        <v>0.47619999999999996</v>
      </c>
      <c r="J63" s="29">
        <f>I63</f>
        <v>0.47619999999999996</v>
      </c>
      <c r="K63" s="60"/>
      <c r="L63" s="60">
        <f t="shared" si="1"/>
        <v>5.9932744451552139E-2</v>
      </c>
      <c r="M63" s="29">
        <f t="shared" si="2"/>
        <v>0.53613274445155212</v>
      </c>
      <c r="N63" s="84"/>
      <c r="O63" s="80"/>
      <c r="P63" s="79"/>
      <c r="Q63" s="84"/>
    </row>
    <row r="64" spans="1:17" x14ac:dyDescent="0.25">
      <c r="A64" s="30">
        <v>47</v>
      </c>
      <c r="B64" s="26">
        <v>41260018</v>
      </c>
      <c r="C64" s="27">
        <v>43719</v>
      </c>
      <c r="D64" s="27">
        <v>45179</v>
      </c>
      <c r="E64" s="28">
        <v>42.4</v>
      </c>
      <c r="F64" s="58">
        <f>E64*F12/F11</f>
        <v>12.651494754882316</v>
      </c>
      <c r="G64" s="24">
        <v>0</v>
      </c>
      <c r="H64" s="59">
        <v>0</v>
      </c>
      <c r="I64" s="25">
        <f>H64-G64</f>
        <v>0</v>
      </c>
      <c r="J64" s="29"/>
      <c r="K64" s="60">
        <f>E64*L$10/(F$14+F$15)</f>
        <v>0.64948804807673155</v>
      </c>
      <c r="L64" s="60">
        <f t="shared" si="1"/>
        <v>5.3051114086551374E-2</v>
      </c>
      <c r="M64" s="29">
        <f t="shared" si="2"/>
        <v>0.70253916216328294</v>
      </c>
      <c r="N64" s="84"/>
      <c r="O64" s="80"/>
      <c r="P64" s="79"/>
      <c r="Q64" s="84"/>
    </row>
    <row r="65" spans="1:17" x14ac:dyDescent="0.25">
      <c r="A65" s="30">
        <v>48</v>
      </c>
      <c r="B65" s="26">
        <v>1267515</v>
      </c>
      <c r="C65" s="27">
        <v>43698</v>
      </c>
      <c r="D65" s="27">
        <v>45158</v>
      </c>
      <c r="E65" s="28">
        <v>41.7</v>
      </c>
      <c r="F65" s="58">
        <f>E65*F12/F11</f>
        <v>12.442625737702656</v>
      </c>
      <c r="G65" s="24">
        <v>2.2565</v>
      </c>
      <c r="H65" s="59">
        <v>2.6004</v>
      </c>
      <c r="I65" s="24">
        <f t="shared" si="0"/>
        <v>0.34390000000000009</v>
      </c>
      <c r="J65" s="29">
        <f>I65</f>
        <v>0.34390000000000009</v>
      </c>
      <c r="K65" s="60"/>
      <c r="L65" s="60">
        <f t="shared" si="1"/>
        <v>5.2175270221914913E-2</v>
      </c>
      <c r="M65" s="29">
        <f t="shared" si="2"/>
        <v>0.39607527022191502</v>
      </c>
      <c r="N65" s="84"/>
      <c r="O65" s="80"/>
      <c r="P65" s="79"/>
      <c r="Q65" s="84"/>
    </row>
    <row r="66" spans="1:17" x14ac:dyDescent="0.25">
      <c r="A66" s="30">
        <v>49</v>
      </c>
      <c r="B66" s="26">
        <v>15705689</v>
      </c>
      <c r="C66" s="27"/>
      <c r="D66" s="27"/>
      <c r="E66" s="28">
        <v>45.7</v>
      </c>
      <c r="F66" s="58">
        <f>E66*F12/F11</f>
        <v>13.63616297872929</v>
      </c>
      <c r="G66" s="25"/>
      <c r="H66" s="59"/>
      <c r="I66" s="25">
        <f t="shared" si="0"/>
        <v>0</v>
      </c>
      <c r="J66" s="29"/>
      <c r="K66" s="60">
        <f t="shared" ref="K66:K67" si="8">E66*L$10/(F$14+F$15)</f>
        <v>0.70003782540345838</v>
      </c>
      <c r="L66" s="60">
        <f t="shared" si="1"/>
        <v>5.7180092305551836E-2</v>
      </c>
      <c r="M66" s="29">
        <f t="shared" si="2"/>
        <v>0.75721791770901026</v>
      </c>
      <c r="N66" s="84"/>
      <c r="O66" s="80"/>
      <c r="P66" s="79"/>
      <c r="Q66" s="84"/>
    </row>
    <row r="67" spans="1:17" x14ac:dyDescent="0.25">
      <c r="A67" s="30">
        <v>50</v>
      </c>
      <c r="B67" s="26">
        <v>15705596</v>
      </c>
      <c r="C67" s="27"/>
      <c r="D67" s="27"/>
      <c r="E67" s="28">
        <v>60.9</v>
      </c>
      <c r="F67" s="58">
        <f>E67*F12/F11</f>
        <v>18.171604494630497</v>
      </c>
      <c r="G67" s="25"/>
      <c r="H67" s="59"/>
      <c r="I67" s="25">
        <f t="shared" si="0"/>
        <v>0</v>
      </c>
      <c r="J67" s="29"/>
      <c r="K67" s="60">
        <f t="shared" si="8"/>
        <v>0.93287316339323012</v>
      </c>
      <c r="L67" s="60">
        <f t="shared" si="1"/>
        <v>7.6198416223372131E-2</v>
      </c>
      <c r="M67" s="29">
        <f t="shared" si="2"/>
        <v>1.0090715796166023</v>
      </c>
      <c r="N67" s="84"/>
      <c r="O67" s="80"/>
      <c r="P67" s="79"/>
      <c r="Q67" s="84"/>
    </row>
    <row r="68" spans="1:17" x14ac:dyDescent="0.25">
      <c r="A68" s="30">
        <v>51</v>
      </c>
      <c r="B68" s="26">
        <v>19000880</v>
      </c>
      <c r="C68" s="27">
        <v>43775</v>
      </c>
      <c r="D68" s="27">
        <v>45966</v>
      </c>
      <c r="E68" s="28">
        <v>71.7</v>
      </c>
      <c r="F68" s="58">
        <f>E68*F12/F11</f>
        <v>21.394155045402407</v>
      </c>
      <c r="G68" s="24">
        <v>5.218</v>
      </c>
      <c r="H68" s="59">
        <v>6.2380000000000004</v>
      </c>
      <c r="I68" s="24">
        <f t="shared" si="0"/>
        <v>1.0200000000000005</v>
      </c>
      <c r="J68" s="29">
        <f>I68</f>
        <v>1.0200000000000005</v>
      </c>
      <c r="K68" s="60"/>
      <c r="L68" s="60">
        <f t="shared" si="1"/>
        <v>8.9711435849191834E-2</v>
      </c>
      <c r="M68" s="29">
        <f t="shared" si="2"/>
        <v>1.1097114358491922</v>
      </c>
      <c r="N68" s="84"/>
      <c r="O68" s="80"/>
      <c r="P68" s="79"/>
      <c r="Q68" s="84"/>
    </row>
    <row r="69" spans="1:17" x14ac:dyDescent="0.25">
      <c r="A69" s="30">
        <v>52</v>
      </c>
      <c r="B69" s="26">
        <v>15705736</v>
      </c>
      <c r="C69" s="27">
        <v>43698</v>
      </c>
      <c r="D69" s="27">
        <v>45158</v>
      </c>
      <c r="E69" s="28">
        <v>46.2</v>
      </c>
      <c r="F69" s="58">
        <f>E69*F12/F11</f>
        <v>13.785355133857619</v>
      </c>
      <c r="G69" s="25">
        <v>30682</v>
      </c>
      <c r="H69" s="59">
        <v>31741</v>
      </c>
      <c r="I69" s="25">
        <f t="shared" si="0"/>
        <v>1059</v>
      </c>
      <c r="J69" s="29">
        <f t="shared" si="7"/>
        <v>0.91073999999999999</v>
      </c>
      <c r="K69" s="60"/>
      <c r="L69" s="60">
        <f t="shared" si="1"/>
        <v>5.7805695066006454E-2</v>
      </c>
      <c r="M69" s="29">
        <f t="shared" si="2"/>
        <v>0.96854569506600641</v>
      </c>
      <c r="N69" s="84"/>
      <c r="O69" s="80"/>
      <c r="P69" s="79"/>
      <c r="Q69" s="84"/>
    </row>
    <row r="70" spans="1:17" x14ac:dyDescent="0.25">
      <c r="A70" s="30">
        <v>53</v>
      </c>
      <c r="B70" s="26">
        <v>15708051</v>
      </c>
      <c r="C70" s="27">
        <v>43707</v>
      </c>
      <c r="D70" s="27">
        <v>45167</v>
      </c>
      <c r="E70" s="28">
        <v>69.8</v>
      </c>
      <c r="F70" s="58">
        <f>E70*F12/F11</f>
        <v>20.827224855914757</v>
      </c>
      <c r="G70" s="25">
        <v>45500</v>
      </c>
      <c r="H70" s="25">
        <v>50730</v>
      </c>
      <c r="I70" s="25">
        <f>H70-G70</f>
        <v>5230</v>
      </c>
      <c r="J70" s="29">
        <f t="shared" si="7"/>
        <v>4.4977999999999998</v>
      </c>
      <c r="K70" s="60"/>
      <c r="L70" s="60">
        <f t="shared" si="1"/>
        <v>8.733414535946428E-2</v>
      </c>
      <c r="M70" s="29">
        <f t="shared" si="2"/>
        <v>4.5851341453594641</v>
      </c>
      <c r="N70" s="84"/>
      <c r="O70" s="80"/>
      <c r="P70" s="79"/>
      <c r="Q70" s="84"/>
    </row>
    <row r="71" spans="1:17" x14ac:dyDescent="0.25">
      <c r="A71" s="30">
        <v>54</v>
      </c>
      <c r="B71" s="26">
        <v>18008957</v>
      </c>
      <c r="C71" s="27">
        <v>43530</v>
      </c>
      <c r="D71" s="27">
        <v>44990</v>
      </c>
      <c r="E71" s="28">
        <v>47.4</v>
      </c>
      <c r="F71" s="58">
        <f>E71*F12/F11</f>
        <v>14.143416306165609</v>
      </c>
      <c r="G71" s="24">
        <v>4.3439999999999994</v>
      </c>
      <c r="H71" s="24">
        <v>5.4</v>
      </c>
      <c r="I71" s="24">
        <f>H71-G71</f>
        <v>1.0560000000000009</v>
      </c>
      <c r="J71" s="29">
        <f>I71</f>
        <v>1.0560000000000009</v>
      </c>
      <c r="K71" s="60"/>
      <c r="L71" s="60">
        <f t="shared" si="1"/>
        <v>5.930714169109752E-2</v>
      </c>
      <c r="M71" s="29">
        <f t="shared" si="2"/>
        <v>1.1153071416910985</v>
      </c>
      <c r="N71" s="84"/>
      <c r="O71" s="80"/>
      <c r="P71" s="79"/>
      <c r="Q71" s="84"/>
    </row>
    <row r="72" spans="1:17" x14ac:dyDescent="0.25">
      <c r="A72" s="30">
        <v>55</v>
      </c>
      <c r="B72" s="26">
        <v>15708071</v>
      </c>
      <c r="C72" s="27"/>
      <c r="D72" s="27"/>
      <c r="E72" s="28">
        <v>42.1</v>
      </c>
      <c r="F72" s="58">
        <f>E72*F12/F11</f>
        <v>12.561979461805318</v>
      </c>
      <c r="G72" s="25"/>
      <c r="H72" s="25"/>
      <c r="I72" s="25">
        <f t="shared" si="0"/>
        <v>0</v>
      </c>
      <c r="J72" s="29"/>
      <c r="K72" s="60">
        <f>E72*L$10/(F$14+F$15)</f>
        <v>0.64489261377430196</v>
      </c>
      <c r="L72" s="60">
        <f t="shared" si="1"/>
        <v>5.2675752430278604E-2</v>
      </c>
      <c r="M72" s="29">
        <f t="shared" si="2"/>
        <v>0.69756836620458051</v>
      </c>
      <c r="N72" s="84"/>
      <c r="O72" s="80"/>
      <c r="P72" s="79"/>
      <c r="Q72" s="84"/>
    </row>
    <row r="73" spans="1:17" x14ac:dyDescent="0.25">
      <c r="A73" s="30">
        <v>56</v>
      </c>
      <c r="B73" s="26">
        <v>17232611</v>
      </c>
      <c r="C73" s="27">
        <v>43430</v>
      </c>
      <c r="D73" s="27">
        <v>44890</v>
      </c>
      <c r="E73" s="28">
        <v>41.6</v>
      </c>
      <c r="F73" s="58">
        <f>E73*F12/F11</f>
        <v>12.412787306676989</v>
      </c>
      <c r="G73" s="25">
        <v>7236</v>
      </c>
      <c r="H73" s="25">
        <v>7768</v>
      </c>
      <c r="I73" s="25">
        <f t="shared" si="0"/>
        <v>532</v>
      </c>
      <c r="J73" s="29">
        <f>I73*0.00086</f>
        <v>0.45751999999999998</v>
      </c>
      <c r="K73" s="60"/>
      <c r="L73" s="60">
        <f t="shared" si="1"/>
        <v>5.2050149669823992E-2</v>
      </c>
      <c r="M73" s="29">
        <f t="shared" si="2"/>
        <v>0.50957014966982395</v>
      </c>
      <c r="N73" s="84"/>
      <c r="O73" s="80"/>
      <c r="P73" s="79"/>
      <c r="Q73" s="84"/>
    </row>
    <row r="74" spans="1:17" x14ac:dyDescent="0.25">
      <c r="A74" s="61">
        <v>57</v>
      </c>
      <c r="B74" s="26">
        <v>15730776</v>
      </c>
      <c r="C74" s="27"/>
      <c r="D74" s="27"/>
      <c r="E74" s="28">
        <v>45.9</v>
      </c>
      <c r="F74" s="58">
        <f>E74*F12/F11</f>
        <v>13.69583984078062</v>
      </c>
      <c r="G74" s="25"/>
      <c r="H74" s="59"/>
      <c r="I74" s="25">
        <f t="shared" si="0"/>
        <v>0</v>
      </c>
      <c r="J74" s="29"/>
      <c r="K74" s="60">
        <f t="shared" ref="K74:K75" si="9">E74*L$10/(F$14+F$15)</f>
        <v>0.70310144827174481</v>
      </c>
      <c r="L74" s="60">
        <f t="shared" si="1"/>
        <v>5.7430333409733678E-2</v>
      </c>
      <c r="M74" s="29">
        <f t="shared" si="2"/>
        <v>0.7605317816814785</v>
      </c>
      <c r="N74" s="84"/>
      <c r="O74" s="80"/>
      <c r="P74" s="79"/>
      <c r="Q74" s="84"/>
    </row>
    <row r="75" spans="1:17" x14ac:dyDescent="0.25">
      <c r="A75" s="30">
        <v>58</v>
      </c>
      <c r="B75" s="26">
        <v>15705638</v>
      </c>
      <c r="C75" s="27"/>
      <c r="D75" s="27"/>
      <c r="E75" s="28">
        <v>60.3</v>
      </c>
      <c r="F75" s="58">
        <f>E75*F12/F11</f>
        <v>17.992573908476501</v>
      </c>
      <c r="G75" s="25"/>
      <c r="H75" s="59"/>
      <c r="I75" s="25">
        <f t="shared" si="0"/>
        <v>0</v>
      </c>
      <c r="J75" s="29"/>
      <c r="K75" s="60">
        <f t="shared" si="9"/>
        <v>0.92368229478837061</v>
      </c>
      <c r="L75" s="60">
        <f t="shared" si="1"/>
        <v>7.5447692910826591E-2</v>
      </c>
      <c r="M75" s="29">
        <f t="shared" si="2"/>
        <v>0.99912998769919725</v>
      </c>
      <c r="N75" s="84"/>
      <c r="O75" s="80"/>
      <c r="P75" s="79"/>
      <c r="Q75" s="84"/>
    </row>
    <row r="76" spans="1:17" x14ac:dyDescent="0.25">
      <c r="A76" s="30">
        <v>59</v>
      </c>
      <c r="B76" s="26">
        <v>15705679</v>
      </c>
      <c r="C76" s="27">
        <v>43713</v>
      </c>
      <c r="D76" s="27">
        <v>45173</v>
      </c>
      <c r="E76" s="28">
        <v>71.7</v>
      </c>
      <c r="F76" s="58">
        <f>E76*F12/F11</f>
        <v>21.394155045402407</v>
      </c>
      <c r="G76" s="25">
        <v>34582</v>
      </c>
      <c r="H76" s="59">
        <v>35962</v>
      </c>
      <c r="I76" s="25">
        <f t="shared" si="0"/>
        <v>1380</v>
      </c>
      <c r="J76" s="29">
        <f t="shared" si="7"/>
        <v>1.1868000000000001</v>
      </c>
      <c r="K76" s="60"/>
      <c r="L76" s="60">
        <f t="shared" si="1"/>
        <v>8.9711435849191834E-2</v>
      </c>
      <c r="M76" s="29">
        <f t="shared" si="2"/>
        <v>1.276511435849192</v>
      </c>
      <c r="N76" s="84"/>
      <c r="O76" s="80"/>
      <c r="P76" s="79"/>
      <c r="Q76" s="84"/>
    </row>
    <row r="77" spans="1:17" x14ac:dyDescent="0.25">
      <c r="A77" s="30">
        <v>60</v>
      </c>
      <c r="B77" s="26">
        <v>18009256</v>
      </c>
      <c r="C77" s="27">
        <v>43530</v>
      </c>
      <c r="D77" s="27">
        <v>45721</v>
      </c>
      <c r="E77" s="28">
        <v>46</v>
      </c>
      <c r="F77" s="58">
        <f>E77*F12/F11</f>
        <v>13.725678271806288</v>
      </c>
      <c r="G77" s="24">
        <v>3.0430000000000001</v>
      </c>
      <c r="H77" s="59">
        <v>3.5470000000000002</v>
      </c>
      <c r="I77" s="24">
        <f t="shared" si="0"/>
        <v>0.504</v>
      </c>
      <c r="J77" s="29">
        <f>I77</f>
        <v>0.504</v>
      </c>
      <c r="K77" s="60"/>
      <c r="L77" s="60">
        <f t="shared" si="1"/>
        <v>5.7555453961824606E-2</v>
      </c>
      <c r="M77" s="29">
        <f t="shared" si="2"/>
        <v>0.5615554539618246</v>
      </c>
      <c r="N77" s="84"/>
      <c r="O77" s="80"/>
      <c r="P77" s="79"/>
      <c r="Q77" s="84"/>
    </row>
    <row r="78" spans="1:17" x14ac:dyDescent="0.25">
      <c r="A78" s="30">
        <v>61</v>
      </c>
      <c r="B78" s="26">
        <v>15705714</v>
      </c>
      <c r="C78" s="27"/>
      <c r="D78" s="27"/>
      <c r="E78" s="28">
        <v>71.5</v>
      </c>
      <c r="F78" s="58">
        <f>E78*F12/F11</f>
        <v>21.334478183351077</v>
      </c>
      <c r="G78" s="25"/>
      <c r="H78" s="59"/>
      <c r="I78" s="25">
        <f t="shared" si="0"/>
        <v>0</v>
      </c>
      <c r="J78" s="29"/>
      <c r="K78" s="60">
        <f>E78*L$10/(F$14+F$15)</f>
        <v>1.0952451754124131</v>
      </c>
      <c r="L78" s="60">
        <f t="shared" si="1"/>
        <v>8.9461194745009978E-2</v>
      </c>
      <c r="M78" s="29">
        <f t="shared" si="2"/>
        <v>1.184706370157423</v>
      </c>
      <c r="N78" s="84"/>
      <c r="O78" s="80"/>
      <c r="P78" s="79"/>
      <c r="Q78" s="84"/>
    </row>
    <row r="79" spans="1:17" x14ac:dyDescent="0.25">
      <c r="A79" s="30">
        <v>62</v>
      </c>
      <c r="B79" s="26">
        <v>1584615</v>
      </c>
      <c r="C79" s="27">
        <v>43718</v>
      </c>
      <c r="D79" s="27">
        <v>45178</v>
      </c>
      <c r="E79" s="28">
        <v>47.9</v>
      </c>
      <c r="F79" s="58">
        <f>E79*F12/F11</f>
        <v>14.292608461293938</v>
      </c>
      <c r="G79" s="24">
        <v>4.0049999999999999</v>
      </c>
      <c r="H79" s="59">
        <v>4.5039999999999996</v>
      </c>
      <c r="I79" s="24">
        <f t="shared" si="0"/>
        <v>0.49899999999999967</v>
      </c>
      <c r="J79" s="29">
        <f>I79</f>
        <v>0.49899999999999967</v>
      </c>
      <c r="K79" s="60"/>
      <c r="L79" s="60">
        <f t="shared" si="1"/>
        <v>5.9932744451552139E-2</v>
      </c>
      <c r="M79" s="29">
        <f t="shared" si="2"/>
        <v>0.55893274445155183</v>
      </c>
      <c r="N79" s="84"/>
      <c r="O79" s="80"/>
      <c r="P79" s="79"/>
      <c r="Q79" s="84"/>
    </row>
    <row r="80" spans="1:17" x14ac:dyDescent="0.25">
      <c r="A80" s="30">
        <v>63</v>
      </c>
      <c r="B80" s="26">
        <v>15705848</v>
      </c>
      <c r="C80" s="27">
        <v>43697</v>
      </c>
      <c r="D80" s="27">
        <v>45157</v>
      </c>
      <c r="E80" s="28">
        <v>41.4</v>
      </c>
      <c r="F80" s="58">
        <f>E80*F12/F11</f>
        <v>12.353110444625658</v>
      </c>
      <c r="G80" s="25">
        <v>5382</v>
      </c>
      <c r="H80" s="59">
        <v>5548</v>
      </c>
      <c r="I80" s="25">
        <f t="shared" si="0"/>
        <v>166</v>
      </c>
      <c r="J80" s="29">
        <f t="shared" si="7"/>
        <v>0.14276</v>
      </c>
      <c r="K80" s="60"/>
      <c r="L80" s="60">
        <f t="shared" si="1"/>
        <v>5.1799908565642143E-2</v>
      </c>
      <c r="M80" s="29">
        <f t="shared" si="2"/>
        <v>0.19455990856564215</v>
      </c>
      <c r="N80" s="84"/>
      <c r="O80" s="80"/>
      <c r="P80" s="79"/>
      <c r="Q80" s="84"/>
    </row>
    <row r="81" spans="1:17" x14ac:dyDescent="0.25">
      <c r="A81" s="30">
        <v>64</v>
      </c>
      <c r="B81" s="26">
        <v>15705656</v>
      </c>
      <c r="C81" s="27">
        <v>43727</v>
      </c>
      <c r="D81" s="27">
        <v>45918</v>
      </c>
      <c r="E81" s="28">
        <v>42.2</v>
      </c>
      <c r="F81" s="58">
        <f>E81*F12/F11</f>
        <v>12.591817892830987</v>
      </c>
      <c r="G81" s="25">
        <v>23668</v>
      </c>
      <c r="H81" s="59">
        <v>24687</v>
      </c>
      <c r="I81" s="25">
        <f t="shared" si="0"/>
        <v>1019</v>
      </c>
      <c r="J81" s="29">
        <f t="shared" si="7"/>
        <v>0.87634000000000001</v>
      </c>
      <c r="K81" s="60"/>
      <c r="L81" s="60">
        <f t="shared" si="1"/>
        <v>5.2800872982369532E-2</v>
      </c>
      <c r="M81" s="29">
        <f t="shared" si="2"/>
        <v>0.92914087298236958</v>
      </c>
      <c r="N81" s="84"/>
      <c r="O81" s="80"/>
      <c r="P81" s="79"/>
      <c r="Q81" s="84"/>
    </row>
    <row r="82" spans="1:17" x14ac:dyDescent="0.25">
      <c r="A82" s="30">
        <v>65</v>
      </c>
      <c r="B82" s="26">
        <v>15708142</v>
      </c>
      <c r="C82" s="27">
        <v>43712</v>
      </c>
      <c r="D82" s="27">
        <v>45172</v>
      </c>
      <c r="E82" s="28">
        <v>45.4</v>
      </c>
      <c r="F82" s="58">
        <f>E82*F12/F11</f>
        <v>13.546647685652291</v>
      </c>
      <c r="G82" s="25">
        <v>20204</v>
      </c>
      <c r="H82" s="59">
        <v>21299</v>
      </c>
      <c r="I82" s="25">
        <f t="shared" ref="I82:I145" si="10">H82-G82</f>
        <v>1095</v>
      </c>
      <c r="J82" s="29">
        <f t="shared" si="7"/>
        <v>0.94169999999999998</v>
      </c>
      <c r="K82" s="60"/>
      <c r="L82" s="60">
        <f t="shared" si="1"/>
        <v>5.6804730649279066E-2</v>
      </c>
      <c r="M82" s="29">
        <f t="shared" si="2"/>
        <v>0.99850473064927903</v>
      </c>
      <c r="N82" s="84"/>
      <c r="O82" s="80"/>
      <c r="P82" s="79"/>
      <c r="Q82" s="84"/>
    </row>
    <row r="83" spans="1:17" x14ac:dyDescent="0.25">
      <c r="A83" s="30">
        <v>66</v>
      </c>
      <c r="B83" s="26">
        <v>15708645</v>
      </c>
      <c r="C83" s="27"/>
      <c r="D83" s="27"/>
      <c r="E83" s="28">
        <v>60.2</v>
      </c>
      <c r="F83" s="58">
        <f>E83*F12/F11</f>
        <v>17.962735477450838</v>
      </c>
      <c r="G83" s="25"/>
      <c r="H83" s="59"/>
      <c r="I83" s="25">
        <f t="shared" si="10"/>
        <v>0</v>
      </c>
      <c r="J83" s="29"/>
      <c r="K83" s="60">
        <f>E83*L$10/(F$14+F$15)</f>
        <v>0.92215048335422745</v>
      </c>
      <c r="L83" s="60">
        <f t="shared" ref="L83:L146" si="11">L$8/F$11*E83</f>
        <v>7.5322572358735684E-2</v>
      </c>
      <c r="M83" s="29">
        <f t="shared" ref="M83:M146" si="12">J83+K83+L83</f>
        <v>0.99747305571296319</v>
      </c>
      <c r="N83" s="84"/>
      <c r="O83" s="80"/>
      <c r="P83" s="79"/>
      <c r="Q83" s="84"/>
    </row>
    <row r="84" spans="1:17" x14ac:dyDescent="0.25">
      <c r="A84" s="30">
        <v>67</v>
      </c>
      <c r="B84" s="26">
        <v>15708109</v>
      </c>
      <c r="C84" s="27">
        <v>43711</v>
      </c>
      <c r="D84" s="27">
        <v>45171</v>
      </c>
      <c r="E84" s="28">
        <v>71.5</v>
      </c>
      <c r="F84" s="58">
        <f>E84*F12/F11</f>
        <v>21.334478183351077</v>
      </c>
      <c r="G84" s="25">
        <v>28133</v>
      </c>
      <c r="H84" s="59">
        <v>29043</v>
      </c>
      <c r="I84" s="25">
        <f t="shared" si="10"/>
        <v>910</v>
      </c>
      <c r="J84" s="29">
        <f t="shared" si="7"/>
        <v>0.78259999999999996</v>
      </c>
      <c r="K84" s="60"/>
      <c r="L84" s="60">
        <f t="shared" si="11"/>
        <v>8.9461194745009978E-2</v>
      </c>
      <c r="M84" s="29">
        <f t="shared" si="12"/>
        <v>0.87206119474500998</v>
      </c>
      <c r="N84" s="84"/>
      <c r="O84" s="80"/>
      <c r="P84" s="79"/>
      <c r="Q84" s="80"/>
    </row>
    <row r="85" spans="1:17" x14ac:dyDescent="0.25">
      <c r="A85" s="30">
        <v>68</v>
      </c>
      <c r="B85" s="26">
        <v>15705797</v>
      </c>
      <c r="C85" s="27"/>
      <c r="D85" s="27"/>
      <c r="E85" s="28">
        <v>45.7</v>
      </c>
      <c r="F85" s="58">
        <f>E85*F12/F11</f>
        <v>13.63616297872929</v>
      </c>
      <c r="G85" s="25"/>
      <c r="H85" s="59"/>
      <c r="I85" s="25">
        <f t="shared" si="10"/>
        <v>0</v>
      </c>
      <c r="J85" s="29"/>
      <c r="K85" s="60">
        <f>E85*L$10/(F$14+F$15)</f>
        <v>0.70003782540345838</v>
      </c>
      <c r="L85" s="60">
        <f t="shared" si="11"/>
        <v>5.7180092305551836E-2</v>
      </c>
      <c r="M85" s="29">
        <f t="shared" si="12"/>
        <v>0.75721791770901026</v>
      </c>
      <c r="N85" s="84"/>
      <c r="O85" s="80"/>
      <c r="P85" s="79"/>
      <c r="Q85" s="84"/>
    </row>
    <row r="86" spans="1:17" x14ac:dyDescent="0.25">
      <c r="A86" s="30">
        <v>69</v>
      </c>
      <c r="B86" s="26">
        <v>17715788</v>
      </c>
      <c r="C86" s="27">
        <v>43734</v>
      </c>
      <c r="D86" s="27">
        <v>45194</v>
      </c>
      <c r="E86" s="28">
        <v>70.599999999999994</v>
      </c>
      <c r="F86" s="58">
        <f>E86*F12/F11</f>
        <v>21.065932304120082</v>
      </c>
      <c r="G86" s="25">
        <v>34775</v>
      </c>
      <c r="H86" s="59">
        <v>37070</v>
      </c>
      <c r="I86" s="25">
        <f t="shared" si="10"/>
        <v>2295</v>
      </c>
      <c r="J86" s="29">
        <f t="shared" si="7"/>
        <v>1.9737</v>
      </c>
      <c r="K86" s="60"/>
      <c r="L86" s="60">
        <f t="shared" si="11"/>
        <v>8.8335109776191661E-2</v>
      </c>
      <c r="M86" s="29">
        <f t="shared" si="12"/>
        <v>2.0620351097761915</v>
      </c>
      <c r="N86" s="84"/>
      <c r="O86" s="80"/>
      <c r="P86" s="79"/>
      <c r="Q86" s="84"/>
    </row>
    <row r="87" spans="1:17" x14ac:dyDescent="0.25">
      <c r="A87" s="30">
        <v>70</v>
      </c>
      <c r="B87" s="26">
        <v>41183618</v>
      </c>
      <c r="C87" s="27">
        <v>43710</v>
      </c>
      <c r="D87" s="27">
        <v>45901</v>
      </c>
      <c r="E87" s="28">
        <v>46.6</v>
      </c>
      <c r="F87" s="58">
        <f>E87*F12/F11</f>
        <v>13.904708857960282</v>
      </c>
      <c r="G87" s="24">
        <v>2.2926000000000002</v>
      </c>
      <c r="H87" s="59">
        <v>2.8340000000000001</v>
      </c>
      <c r="I87" s="24">
        <f t="shared" si="10"/>
        <v>0.54139999999999988</v>
      </c>
      <c r="J87" s="24">
        <f>I87</f>
        <v>0.54139999999999988</v>
      </c>
      <c r="K87" s="66"/>
      <c r="L87" s="60">
        <f t="shared" si="11"/>
        <v>5.8306177274370145E-2</v>
      </c>
      <c r="M87" s="29">
        <f t="shared" si="12"/>
        <v>0.59970617727437003</v>
      </c>
      <c r="N87" s="84"/>
      <c r="O87" s="80"/>
      <c r="P87" s="79"/>
      <c r="Q87" s="84"/>
    </row>
    <row r="88" spans="1:17" x14ac:dyDescent="0.25">
      <c r="A88" s="30">
        <v>71</v>
      </c>
      <c r="B88" s="26">
        <v>81501776</v>
      </c>
      <c r="C88" s="27"/>
      <c r="D88" s="27"/>
      <c r="E88" s="28">
        <v>42.2</v>
      </c>
      <c r="F88" s="58">
        <f>E88*F12/F11</f>
        <v>12.591817892830987</v>
      </c>
      <c r="G88" s="24"/>
      <c r="H88" s="59"/>
      <c r="I88" s="24"/>
      <c r="J88" s="29">
        <f>E88*(L11/F15)</f>
        <v>0</v>
      </c>
      <c r="K88" s="60">
        <f>E88*L$10/(F$14+F$15)</f>
        <v>0.64642442520844512</v>
      </c>
      <c r="L88" s="60">
        <f t="shared" si="11"/>
        <v>5.2800872982369532E-2</v>
      </c>
      <c r="M88" s="29">
        <f t="shared" si="12"/>
        <v>0.69922529819081469</v>
      </c>
      <c r="N88" s="84"/>
      <c r="O88" s="80"/>
      <c r="P88" s="79"/>
      <c r="Q88" s="84"/>
    </row>
    <row r="89" spans="1:17" x14ac:dyDescent="0.25">
      <c r="A89" s="30">
        <v>72</v>
      </c>
      <c r="B89" s="26">
        <v>15705545</v>
      </c>
      <c r="C89" s="27"/>
      <c r="D89" s="27"/>
      <c r="E89" s="28">
        <v>41.9</v>
      </c>
      <c r="F89" s="58">
        <f>E89*F12/F11</f>
        <v>12.502302599753987</v>
      </c>
      <c r="G89" s="25"/>
      <c r="H89" s="59"/>
      <c r="I89" s="25">
        <f t="shared" si="10"/>
        <v>0</v>
      </c>
      <c r="J89" s="29"/>
      <c r="K89" s="60">
        <f>E89*L$10/(F$14+F$15)</f>
        <v>0.64182899090601542</v>
      </c>
      <c r="L89" s="60">
        <f t="shared" si="11"/>
        <v>5.2425511326096755E-2</v>
      </c>
      <c r="M89" s="29">
        <f t="shared" si="12"/>
        <v>0.69425450223211216</v>
      </c>
      <c r="N89" s="84"/>
      <c r="O89" s="80"/>
      <c r="P89" s="79"/>
      <c r="Q89" s="84"/>
    </row>
    <row r="90" spans="1:17" x14ac:dyDescent="0.25">
      <c r="A90" s="30">
        <v>73</v>
      </c>
      <c r="B90" s="26">
        <v>19000758</v>
      </c>
      <c r="C90" s="27">
        <v>43852</v>
      </c>
      <c r="D90" s="27">
        <v>46043</v>
      </c>
      <c r="E90" s="28">
        <v>45.8</v>
      </c>
      <c r="F90" s="58">
        <f>E90*F12/F11</f>
        <v>13.666001409754953</v>
      </c>
      <c r="G90" s="24">
        <v>0.42399999999999999</v>
      </c>
      <c r="H90" s="59">
        <v>0.47799999999999998</v>
      </c>
      <c r="I90" s="24">
        <f>H90-G90</f>
        <v>5.3999999999999992E-2</v>
      </c>
      <c r="J90" s="29">
        <f>I90</f>
        <v>5.3999999999999992E-2</v>
      </c>
      <c r="K90" s="60"/>
      <c r="L90" s="60">
        <f t="shared" si="11"/>
        <v>5.730521285764275E-2</v>
      </c>
      <c r="M90" s="29">
        <f t="shared" si="12"/>
        <v>0.11130521285764275</v>
      </c>
      <c r="N90" s="84"/>
      <c r="O90" s="80"/>
      <c r="P90" s="79"/>
      <c r="Q90" s="84"/>
    </row>
    <row r="91" spans="1:17" x14ac:dyDescent="0.25">
      <c r="A91" s="30">
        <v>74</v>
      </c>
      <c r="B91" s="26">
        <v>15708197</v>
      </c>
      <c r="C91" s="27">
        <v>43698</v>
      </c>
      <c r="D91" s="27">
        <v>45158</v>
      </c>
      <c r="E91" s="28">
        <v>60.7</v>
      </c>
      <c r="F91" s="58">
        <f>E91*F12/F11</f>
        <v>18.111927632579167</v>
      </c>
      <c r="G91" s="25">
        <v>18860</v>
      </c>
      <c r="H91" s="59">
        <v>19068</v>
      </c>
      <c r="I91" s="25">
        <f t="shared" si="10"/>
        <v>208</v>
      </c>
      <c r="J91" s="29">
        <f t="shared" si="7"/>
        <v>0.17887999999999998</v>
      </c>
      <c r="K91" s="60"/>
      <c r="L91" s="60">
        <f t="shared" si="11"/>
        <v>7.5948175119190289E-2</v>
      </c>
      <c r="M91" s="29">
        <f t="shared" si="12"/>
        <v>0.25482817511919026</v>
      </c>
      <c r="N91" s="84"/>
      <c r="O91" s="80"/>
      <c r="P91" s="79"/>
      <c r="Q91" s="84"/>
    </row>
    <row r="92" spans="1:17" x14ac:dyDescent="0.25">
      <c r="A92" s="30">
        <v>75</v>
      </c>
      <c r="B92" s="26">
        <v>15708099</v>
      </c>
      <c r="C92" s="27"/>
      <c r="D92" s="27"/>
      <c r="E92" s="28">
        <v>72.099999999999994</v>
      </c>
      <c r="F92" s="58">
        <f>E92*F12/F11</f>
        <v>21.513508769505069</v>
      </c>
      <c r="G92" s="25"/>
      <c r="H92" s="59"/>
      <c r="I92" s="25">
        <f t="shared" si="10"/>
        <v>0</v>
      </c>
      <c r="J92" s="29"/>
      <c r="K92" s="60">
        <f t="shared" ref="K92:K93" si="13">E92*L$10/(F$14+F$15)</f>
        <v>1.1044360440172722</v>
      </c>
      <c r="L92" s="60">
        <f t="shared" si="11"/>
        <v>9.0211918057555518E-2</v>
      </c>
      <c r="M92" s="29">
        <f t="shared" si="12"/>
        <v>1.1946479620748278</v>
      </c>
      <c r="N92" s="84"/>
      <c r="O92" s="80"/>
      <c r="P92" s="79"/>
      <c r="Q92" s="84"/>
    </row>
    <row r="93" spans="1:17" x14ac:dyDescent="0.25">
      <c r="A93" s="30">
        <v>76</v>
      </c>
      <c r="B93" s="26">
        <v>15708563</v>
      </c>
      <c r="C93" s="27"/>
      <c r="D93" s="27"/>
      <c r="E93" s="28">
        <v>45.9</v>
      </c>
      <c r="F93" s="58">
        <f>E93*F12/F11</f>
        <v>13.69583984078062</v>
      </c>
      <c r="G93" s="25"/>
      <c r="H93" s="59"/>
      <c r="I93" s="25">
        <f t="shared" si="10"/>
        <v>0</v>
      </c>
      <c r="J93" s="29"/>
      <c r="K93" s="60">
        <f t="shared" si="13"/>
        <v>0.70310144827174481</v>
      </c>
      <c r="L93" s="60">
        <f t="shared" si="11"/>
        <v>5.7430333409733678E-2</v>
      </c>
      <c r="M93" s="29">
        <f t="shared" si="12"/>
        <v>0.7605317816814785</v>
      </c>
      <c r="N93" s="84"/>
      <c r="O93" s="80"/>
      <c r="P93" s="79"/>
      <c r="Q93" s="84"/>
    </row>
    <row r="94" spans="1:17" x14ac:dyDescent="0.25">
      <c r="A94" s="30">
        <v>77</v>
      </c>
      <c r="B94" s="278" t="s">
        <v>51</v>
      </c>
      <c r="C94" s="27">
        <v>44161</v>
      </c>
      <c r="D94" s="27">
        <v>46352</v>
      </c>
      <c r="E94" s="28">
        <v>71</v>
      </c>
      <c r="F94" s="58">
        <f>E94*F12/F11</f>
        <v>21.185286028222745</v>
      </c>
      <c r="G94" s="24">
        <v>2.0823999999999998</v>
      </c>
      <c r="H94" s="59">
        <v>3.6911999999999998</v>
      </c>
      <c r="I94" s="24">
        <f t="shared" si="10"/>
        <v>1.6088</v>
      </c>
      <c r="J94" s="29">
        <f>I94</f>
        <v>1.6088</v>
      </c>
      <c r="K94" s="60"/>
      <c r="L94" s="60">
        <f t="shared" si="11"/>
        <v>8.8835591984555359E-2</v>
      </c>
      <c r="M94" s="29">
        <f t="shared" si="12"/>
        <v>1.6976355919845554</v>
      </c>
      <c r="N94" s="84"/>
      <c r="O94" s="80"/>
      <c r="P94" s="79"/>
      <c r="Q94" s="84"/>
    </row>
    <row r="95" spans="1:17" x14ac:dyDescent="0.25">
      <c r="A95" s="30">
        <v>78</v>
      </c>
      <c r="B95" s="26">
        <v>15708441</v>
      </c>
      <c r="C95" s="27">
        <v>43712</v>
      </c>
      <c r="D95" s="27">
        <v>45172</v>
      </c>
      <c r="E95" s="28">
        <v>47.6</v>
      </c>
      <c r="F95" s="58">
        <f>E95*F12/F11</f>
        <v>14.203093168216942</v>
      </c>
      <c r="G95" s="25"/>
      <c r="H95" s="59"/>
      <c r="I95" s="25"/>
      <c r="J95" s="29">
        <f>E95*(L11/F15)</f>
        <v>0</v>
      </c>
      <c r="K95" s="60">
        <f>E95*L$10/(F$14+F$15)</f>
        <v>0.72914224265217986</v>
      </c>
      <c r="L95" s="60">
        <f t="shared" si="11"/>
        <v>5.9557382795279376E-2</v>
      </c>
      <c r="M95" s="29">
        <f t="shared" si="12"/>
        <v>0.7886996254474592</v>
      </c>
      <c r="N95" s="84"/>
      <c r="O95" s="80"/>
      <c r="P95" s="79"/>
      <c r="Q95" s="84"/>
    </row>
    <row r="96" spans="1:17" x14ac:dyDescent="0.25">
      <c r="A96" s="30">
        <v>79</v>
      </c>
      <c r="B96" s="26">
        <v>415315</v>
      </c>
      <c r="C96" s="27">
        <v>43719</v>
      </c>
      <c r="D96" s="27">
        <v>45910</v>
      </c>
      <c r="E96" s="28">
        <v>42.3</v>
      </c>
      <c r="F96" s="58">
        <f>E96*F12/F11</f>
        <v>12.62165632385665</v>
      </c>
      <c r="G96" s="24">
        <v>1.9688000000000001</v>
      </c>
      <c r="H96" s="59">
        <v>2.165</v>
      </c>
      <c r="I96" s="24">
        <f t="shared" si="10"/>
        <v>0.19619999999999993</v>
      </c>
      <c r="J96" s="29">
        <f>I96</f>
        <v>0.19619999999999993</v>
      </c>
      <c r="K96" s="60"/>
      <c r="L96" s="60">
        <f t="shared" si="11"/>
        <v>5.2925993534460446E-2</v>
      </c>
      <c r="M96" s="29">
        <f t="shared" si="12"/>
        <v>0.24912599353446038</v>
      </c>
      <c r="N96" s="84"/>
      <c r="O96" s="80"/>
      <c r="P96" s="79"/>
      <c r="Q96" s="84"/>
    </row>
    <row r="97" spans="1:17" x14ac:dyDescent="0.25">
      <c r="A97" s="30">
        <v>80</v>
      </c>
      <c r="B97" s="26">
        <v>15708455</v>
      </c>
      <c r="C97" s="27">
        <v>43726</v>
      </c>
      <c r="D97" s="27">
        <v>45186</v>
      </c>
      <c r="E97" s="28">
        <v>41.9</v>
      </c>
      <c r="F97" s="58">
        <f>E97*F12/F11</f>
        <v>12.502302599753987</v>
      </c>
      <c r="G97" s="25">
        <v>11165</v>
      </c>
      <c r="H97" s="59">
        <v>11894</v>
      </c>
      <c r="I97" s="25">
        <f t="shared" si="10"/>
        <v>729</v>
      </c>
      <c r="J97" s="29">
        <f t="shared" si="7"/>
        <v>0.62693999999999994</v>
      </c>
      <c r="K97" s="60"/>
      <c r="L97" s="60">
        <f t="shared" si="11"/>
        <v>5.2425511326096755E-2</v>
      </c>
      <c r="M97" s="29">
        <f t="shared" si="12"/>
        <v>0.67936551132609668</v>
      </c>
      <c r="N97" s="84"/>
      <c r="O97" s="80"/>
      <c r="P97" s="79"/>
      <c r="Q97" s="84"/>
    </row>
    <row r="98" spans="1:17" x14ac:dyDescent="0.25">
      <c r="A98" s="30">
        <v>81</v>
      </c>
      <c r="B98" s="26">
        <v>91504480</v>
      </c>
      <c r="C98" s="27">
        <v>43689</v>
      </c>
      <c r="D98" s="27">
        <v>45149</v>
      </c>
      <c r="E98" s="28">
        <v>45.7</v>
      </c>
      <c r="F98" s="58">
        <f>E98*F12/F11</f>
        <v>13.63616297872929</v>
      </c>
      <c r="G98" s="24">
        <v>7.0190000000000001</v>
      </c>
      <c r="H98" s="59">
        <v>8.0790000000000006</v>
      </c>
      <c r="I98" s="24">
        <f t="shared" si="10"/>
        <v>1.0600000000000005</v>
      </c>
      <c r="J98" s="29">
        <f>I98</f>
        <v>1.0600000000000005</v>
      </c>
      <c r="K98" s="60"/>
      <c r="L98" s="60">
        <f t="shared" si="11"/>
        <v>5.7180092305551836E-2</v>
      </c>
      <c r="M98" s="29">
        <f t="shared" si="12"/>
        <v>1.1171800923055524</v>
      </c>
      <c r="N98" s="84"/>
      <c r="O98" s="80"/>
      <c r="P98" s="79"/>
      <c r="Q98" s="84"/>
    </row>
    <row r="99" spans="1:17" x14ac:dyDescent="0.25">
      <c r="A99" s="30">
        <v>82</v>
      </c>
      <c r="B99" s="26">
        <v>15708727</v>
      </c>
      <c r="C99" s="27">
        <v>43689</v>
      </c>
      <c r="D99" s="27">
        <v>45149</v>
      </c>
      <c r="E99" s="28">
        <v>60.7</v>
      </c>
      <c r="F99" s="58">
        <f>E99*F12/F11</f>
        <v>18.111927632579167</v>
      </c>
      <c r="G99" s="25">
        <v>37650</v>
      </c>
      <c r="H99" s="59">
        <v>39012</v>
      </c>
      <c r="I99" s="25">
        <f t="shared" si="10"/>
        <v>1362</v>
      </c>
      <c r="J99" s="29">
        <f t="shared" si="7"/>
        <v>1.1713199999999999</v>
      </c>
      <c r="K99" s="60"/>
      <c r="L99" s="60">
        <f t="shared" si="11"/>
        <v>7.5948175119190289E-2</v>
      </c>
      <c r="M99" s="29">
        <f t="shared" si="12"/>
        <v>1.2472681751191903</v>
      </c>
      <c r="N99" s="84"/>
      <c r="O99" s="80"/>
      <c r="P99" s="79"/>
      <c r="Q99" s="84"/>
    </row>
    <row r="100" spans="1:17" x14ac:dyDescent="0.25">
      <c r="A100" s="30">
        <v>83</v>
      </c>
      <c r="B100" s="26">
        <v>15705611</v>
      </c>
      <c r="C100" s="27">
        <v>43689</v>
      </c>
      <c r="D100" s="27">
        <v>45149</v>
      </c>
      <c r="E100" s="28">
        <v>71.900000000000006</v>
      </c>
      <c r="F100" s="58">
        <f>E100*F12/F11</f>
        <v>21.453831907453743</v>
      </c>
      <c r="G100" s="25">
        <v>17628</v>
      </c>
      <c r="H100" s="59">
        <v>17867</v>
      </c>
      <c r="I100" s="25">
        <f t="shared" si="10"/>
        <v>239</v>
      </c>
      <c r="J100" s="29">
        <f t="shared" si="7"/>
        <v>0.20554</v>
      </c>
      <c r="K100" s="60"/>
      <c r="L100" s="60">
        <f t="shared" si="11"/>
        <v>8.9961676953373676E-2</v>
      </c>
      <c r="M100" s="29">
        <f t="shared" si="12"/>
        <v>0.2955016769533737</v>
      </c>
      <c r="N100" s="84"/>
      <c r="O100" s="80"/>
      <c r="P100" s="79"/>
      <c r="Q100" s="84"/>
    </row>
    <row r="101" spans="1:17" x14ac:dyDescent="0.25">
      <c r="A101" s="30">
        <v>84</v>
      </c>
      <c r="B101" s="26">
        <v>15708134</v>
      </c>
      <c r="C101" s="27"/>
      <c r="D101" s="27"/>
      <c r="E101" s="28">
        <v>45.6</v>
      </c>
      <c r="F101" s="58">
        <f>E101*F12/F11</f>
        <v>13.606324547703624</v>
      </c>
      <c r="G101" s="25"/>
      <c r="H101" s="59"/>
      <c r="I101" s="25">
        <f t="shared" si="10"/>
        <v>0</v>
      </c>
      <c r="J101" s="29"/>
      <c r="K101" s="60">
        <f>E101*L$10/(F$14+F$15)</f>
        <v>0.69850601396931522</v>
      </c>
      <c r="L101" s="60">
        <f t="shared" si="11"/>
        <v>5.7054971753460915E-2</v>
      </c>
      <c r="M101" s="29">
        <f t="shared" si="12"/>
        <v>0.75556098572277608</v>
      </c>
      <c r="N101" s="84"/>
      <c r="O101" s="80"/>
      <c r="P101" s="79"/>
      <c r="Q101" s="84"/>
    </row>
    <row r="102" spans="1:17" x14ac:dyDescent="0.25">
      <c r="A102" s="30">
        <v>85</v>
      </c>
      <c r="B102" s="26">
        <v>15705763</v>
      </c>
      <c r="C102" s="27">
        <v>43691</v>
      </c>
      <c r="D102" s="27">
        <v>45151</v>
      </c>
      <c r="E102" s="28">
        <v>70.7</v>
      </c>
      <c r="F102" s="58">
        <f>E102*F12/F11</f>
        <v>21.095770735145749</v>
      </c>
      <c r="G102" s="25">
        <v>33710</v>
      </c>
      <c r="H102" s="59">
        <v>34987</v>
      </c>
      <c r="I102" s="25">
        <f t="shared" si="10"/>
        <v>1277</v>
      </c>
      <c r="J102" s="29">
        <f t="shared" si="7"/>
        <v>1.09822</v>
      </c>
      <c r="K102" s="60"/>
      <c r="L102" s="60">
        <f t="shared" si="11"/>
        <v>8.8460230328282596E-2</v>
      </c>
      <c r="M102" s="29">
        <f t="shared" si="12"/>
        <v>1.1866802303282826</v>
      </c>
      <c r="N102" s="84"/>
      <c r="O102" s="80"/>
      <c r="P102" s="79"/>
      <c r="Q102" s="84"/>
    </row>
    <row r="103" spans="1:17" x14ac:dyDescent="0.25">
      <c r="A103" s="30">
        <v>86</v>
      </c>
      <c r="B103" s="26">
        <v>15708293</v>
      </c>
      <c r="C103" s="27">
        <v>43746</v>
      </c>
      <c r="D103" s="27">
        <v>45206</v>
      </c>
      <c r="E103" s="28">
        <v>47.5</v>
      </c>
      <c r="F103" s="58">
        <f>E103*F12/F11</f>
        <v>14.173254737191273</v>
      </c>
      <c r="G103" s="25">
        <v>27422</v>
      </c>
      <c r="H103" s="59">
        <v>28525</v>
      </c>
      <c r="I103" s="25">
        <f t="shared" si="10"/>
        <v>1103</v>
      </c>
      <c r="J103" s="29">
        <f t="shared" si="7"/>
        <v>0.94857999999999998</v>
      </c>
      <c r="K103" s="60"/>
      <c r="L103" s="60">
        <f t="shared" si="11"/>
        <v>5.9432262243188448E-2</v>
      </c>
      <c r="M103" s="29">
        <f t="shared" si="12"/>
        <v>1.0080122622431884</v>
      </c>
      <c r="N103" s="84"/>
      <c r="O103" s="80"/>
      <c r="P103" s="79"/>
      <c r="Q103" s="84"/>
    </row>
    <row r="104" spans="1:17" x14ac:dyDescent="0.25">
      <c r="A104" s="30">
        <v>87</v>
      </c>
      <c r="B104" s="26">
        <v>15708499</v>
      </c>
      <c r="C104" s="27"/>
      <c r="D104" s="27"/>
      <c r="E104" s="28">
        <v>42</v>
      </c>
      <c r="F104" s="58">
        <f>E104*F12/F11</f>
        <v>12.532141030779654</v>
      </c>
      <c r="G104" s="25"/>
      <c r="H104" s="59"/>
      <c r="I104" s="25">
        <f t="shared" si="10"/>
        <v>0</v>
      </c>
      <c r="J104" s="29"/>
      <c r="K104" s="60">
        <f t="shared" ref="K104:K105" si="14">E104*L$10/(F$14+F$15)</f>
        <v>0.64336080234015869</v>
      </c>
      <c r="L104" s="60">
        <f t="shared" si="11"/>
        <v>5.2550631878187683E-2</v>
      </c>
      <c r="M104" s="29">
        <f t="shared" si="12"/>
        <v>0.69591143421834634</v>
      </c>
      <c r="N104" s="84"/>
      <c r="O104" s="80"/>
      <c r="P104" s="79"/>
      <c r="Q104" s="84"/>
    </row>
    <row r="105" spans="1:17" x14ac:dyDescent="0.25">
      <c r="A105" s="30">
        <v>88</v>
      </c>
      <c r="B105" s="67">
        <v>15708190</v>
      </c>
      <c r="C105" s="27"/>
      <c r="D105" s="27"/>
      <c r="E105" s="28">
        <v>41.1</v>
      </c>
      <c r="F105" s="58">
        <f>E105*F12/F11</f>
        <v>12.26359515154866</v>
      </c>
      <c r="G105" s="25"/>
      <c r="H105" s="59"/>
      <c r="I105" s="25">
        <f t="shared" si="10"/>
        <v>0</v>
      </c>
      <c r="J105" s="29"/>
      <c r="K105" s="60">
        <f t="shared" si="14"/>
        <v>0.62957449943286958</v>
      </c>
      <c r="L105" s="60">
        <f t="shared" si="11"/>
        <v>5.1424546909369373E-2</v>
      </c>
      <c r="M105" s="29">
        <f t="shared" si="12"/>
        <v>0.68099904634223896</v>
      </c>
      <c r="N105" s="84"/>
      <c r="O105" s="80"/>
      <c r="P105" s="79"/>
      <c r="Q105" s="84"/>
    </row>
    <row r="106" spans="1:17" ht="18.75" x14ac:dyDescent="0.3">
      <c r="A106" s="30">
        <v>89</v>
      </c>
      <c r="B106" s="31">
        <v>15708095</v>
      </c>
      <c r="C106" s="27">
        <v>43714</v>
      </c>
      <c r="D106" s="27">
        <v>45174</v>
      </c>
      <c r="E106" s="28">
        <v>45.5</v>
      </c>
      <c r="F106" s="58">
        <f>E106*F12/F11</f>
        <v>13.576486116677957</v>
      </c>
      <c r="G106" s="25">
        <v>33961</v>
      </c>
      <c r="H106" s="59">
        <v>35008</v>
      </c>
      <c r="I106" s="25">
        <f t="shared" si="10"/>
        <v>1047</v>
      </c>
      <c r="J106" s="29">
        <f t="shared" si="7"/>
        <v>0.90042</v>
      </c>
      <c r="K106" s="60"/>
      <c r="L106" s="60">
        <f t="shared" si="11"/>
        <v>5.6929851201369987E-2</v>
      </c>
      <c r="M106" s="60">
        <f t="shared" si="12"/>
        <v>0.95734985120136995</v>
      </c>
      <c r="N106" s="84"/>
      <c r="O106" s="80"/>
      <c r="P106" s="79"/>
      <c r="Q106" s="98"/>
    </row>
    <row r="107" spans="1:17" x14ac:dyDescent="0.25">
      <c r="A107" s="30">
        <v>90</v>
      </c>
      <c r="B107" s="31">
        <v>15708008</v>
      </c>
      <c r="C107" s="27">
        <v>43699</v>
      </c>
      <c r="D107" s="27">
        <v>45159</v>
      </c>
      <c r="E107" s="28">
        <v>61</v>
      </c>
      <c r="F107" s="58">
        <f>E107*F12/F11</f>
        <v>18.20144292565616</v>
      </c>
      <c r="G107" s="25">
        <v>39342</v>
      </c>
      <c r="H107" s="59">
        <v>41376</v>
      </c>
      <c r="I107" s="25">
        <f t="shared" si="10"/>
        <v>2034</v>
      </c>
      <c r="J107" s="29">
        <f t="shared" si="7"/>
        <v>1.7492399999999999</v>
      </c>
      <c r="K107" s="60"/>
      <c r="L107" s="60">
        <f t="shared" si="11"/>
        <v>7.6323536775463066E-2</v>
      </c>
      <c r="M107" s="29">
        <f t="shared" si="12"/>
        <v>1.825563536775463</v>
      </c>
      <c r="N107" s="84"/>
      <c r="O107" s="80"/>
      <c r="P107" s="79"/>
      <c r="Q107" s="85"/>
    </row>
    <row r="108" spans="1:17" x14ac:dyDescent="0.25">
      <c r="A108" s="30">
        <v>91</v>
      </c>
      <c r="B108" s="31">
        <v>15708063</v>
      </c>
      <c r="C108" s="27">
        <v>43685</v>
      </c>
      <c r="D108" s="27">
        <v>45145</v>
      </c>
      <c r="E108" s="28">
        <v>71.8</v>
      </c>
      <c r="F108" s="58">
        <f>E108*F12/F11</f>
        <v>21.42399347642807</v>
      </c>
      <c r="G108" s="25">
        <v>28563</v>
      </c>
      <c r="H108" s="59">
        <v>29764</v>
      </c>
      <c r="I108" s="25">
        <f t="shared" si="10"/>
        <v>1201</v>
      </c>
      <c r="J108" s="29">
        <f t="shared" si="7"/>
        <v>1.0328599999999999</v>
      </c>
      <c r="K108" s="60"/>
      <c r="L108" s="60">
        <f t="shared" si="11"/>
        <v>8.9836556401282741E-2</v>
      </c>
      <c r="M108" s="29">
        <f t="shared" si="12"/>
        <v>1.1226965564012827</v>
      </c>
      <c r="N108" s="84"/>
      <c r="O108" s="80"/>
      <c r="P108" s="79"/>
      <c r="Q108" s="84"/>
    </row>
    <row r="109" spans="1:17" x14ac:dyDescent="0.25">
      <c r="A109" s="30">
        <v>92</v>
      </c>
      <c r="B109" s="31">
        <v>15708016</v>
      </c>
      <c r="C109" s="27"/>
      <c r="D109" s="27"/>
      <c r="E109" s="28">
        <v>45.4</v>
      </c>
      <c r="F109" s="58">
        <f>E109*F12/F11</f>
        <v>13.546647685652291</v>
      </c>
      <c r="G109" s="25"/>
      <c r="H109" s="59"/>
      <c r="I109" s="25">
        <f t="shared" si="10"/>
        <v>0</v>
      </c>
      <c r="J109" s="29"/>
      <c r="K109" s="60">
        <f>E109*L$10/(F$14+F$15)</f>
        <v>0.69544239110102857</v>
      </c>
      <c r="L109" s="60">
        <f t="shared" si="11"/>
        <v>5.6804730649279066E-2</v>
      </c>
      <c r="M109" s="29">
        <f t="shared" si="12"/>
        <v>0.75224712175030761</v>
      </c>
      <c r="N109" s="84"/>
      <c r="O109" s="80"/>
      <c r="P109" s="79"/>
      <c r="Q109" s="84"/>
    </row>
    <row r="110" spans="1:17" x14ac:dyDescent="0.25">
      <c r="A110" s="30">
        <v>93</v>
      </c>
      <c r="B110" s="31">
        <v>18008991</v>
      </c>
      <c r="C110" s="27">
        <v>43530</v>
      </c>
      <c r="D110" s="27">
        <v>45721</v>
      </c>
      <c r="E110" s="28">
        <v>70.599999999999994</v>
      </c>
      <c r="F110" s="58">
        <f>E110*F12/F11</f>
        <v>21.065932304120082</v>
      </c>
      <c r="G110" s="24">
        <v>0.78100000000000003</v>
      </c>
      <c r="H110" s="59">
        <v>1.1200000000000001</v>
      </c>
      <c r="I110" s="24">
        <f t="shared" si="10"/>
        <v>0.33900000000000008</v>
      </c>
      <c r="J110" s="29">
        <f>I110</f>
        <v>0.33900000000000008</v>
      </c>
      <c r="K110" s="60"/>
      <c r="L110" s="60">
        <f t="shared" si="11"/>
        <v>8.8335109776191661E-2</v>
      </c>
      <c r="M110" s="29">
        <f t="shared" si="12"/>
        <v>0.42733510977619171</v>
      </c>
      <c r="N110" s="84"/>
      <c r="O110" s="80"/>
      <c r="P110" s="79"/>
      <c r="Q110" s="84"/>
    </row>
    <row r="111" spans="1:17" x14ac:dyDescent="0.25">
      <c r="A111" s="30">
        <v>94</v>
      </c>
      <c r="B111" s="31">
        <v>15705706</v>
      </c>
      <c r="C111" s="27"/>
      <c r="D111" s="27"/>
      <c r="E111" s="28">
        <v>47.4</v>
      </c>
      <c r="F111" s="58">
        <f>E111*F12/F11</f>
        <v>14.143416306165609</v>
      </c>
      <c r="G111" s="25"/>
      <c r="H111" s="59"/>
      <c r="I111" s="25">
        <f t="shared" si="10"/>
        <v>0</v>
      </c>
      <c r="J111" s="29"/>
      <c r="K111" s="60">
        <f>E111*L$10/(F$14+F$15)</f>
        <v>0.72607861978389332</v>
      </c>
      <c r="L111" s="60">
        <f t="shared" si="11"/>
        <v>5.930714169109752E-2</v>
      </c>
      <c r="M111" s="29">
        <f t="shared" si="12"/>
        <v>0.78538576147499084</v>
      </c>
      <c r="N111" s="84"/>
      <c r="O111" s="80"/>
      <c r="P111" s="79"/>
      <c r="Q111" s="84"/>
    </row>
    <row r="112" spans="1:17" x14ac:dyDescent="0.25">
      <c r="A112" s="30">
        <v>95</v>
      </c>
      <c r="B112" s="31">
        <v>15708352</v>
      </c>
      <c r="C112" s="27">
        <v>43727</v>
      </c>
      <c r="D112" s="27">
        <v>45187</v>
      </c>
      <c r="E112" s="28">
        <v>42</v>
      </c>
      <c r="F112" s="58">
        <f>E112*F12/F11</f>
        <v>12.532141030779654</v>
      </c>
      <c r="G112" s="25">
        <v>2361</v>
      </c>
      <c r="H112" s="59">
        <v>2660</v>
      </c>
      <c r="I112" s="25">
        <f t="shared" si="10"/>
        <v>299</v>
      </c>
      <c r="J112" s="29">
        <f t="shared" ref="J112:J149" si="15">I112*0.00086</f>
        <v>0.25713999999999998</v>
      </c>
      <c r="K112" s="60"/>
      <c r="L112" s="60">
        <f t="shared" si="11"/>
        <v>5.2550631878187683E-2</v>
      </c>
      <c r="M112" s="29">
        <f t="shared" si="12"/>
        <v>0.30969063187818768</v>
      </c>
      <c r="N112" s="84"/>
      <c r="O112" s="80"/>
      <c r="P112" s="79"/>
      <c r="Q112" s="84"/>
    </row>
    <row r="113" spans="1:17" x14ac:dyDescent="0.25">
      <c r="A113" s="30">
        <v>96</v>
      </c>
      <c r="B113" s="31">
        <v>15708616</v>
      </c>
      <c r="C113" s="27">
        <v>43697</v>
      </c>
      <c r="D113" s="27">
        <v>45157</v>
      </c>
      <c r="E113" s="28">
        <v>41.6</v>
      </c>
      <c r="F113" s="58">
        <f>E113*F12/F11</f>
        <v>12.412787306676989</v>
      </c>
      <c r="G113" s="25">
        <v>33035</v>
      </c>
      <c r="H113" s="59">
        <v>34474</v>
      </c>
      <c r="I113" s="25">
        <f t="shared" si="10"/>
        <v>1439</v>
      </c>
      <c r="J113" s="29">
        <f t="shared" si="15"/>
        <v>1.2375399999999999</v>
      </c>
      <c r="K113" s="60"/>
      <c r="L113" s="60">
        <f t="shared" si="11"/>
        <v>5.2050149669823992E-2</v>
      </c>
      <c r="M113" s="29">
        <f t="shared" si="12"/>
        <v>1.2895901496698239</v>
      </c>
      <c r="N113" s="84"/>
      <c r="O113" s="80"/>
      <c r="P113" s="79"/>
      <c r="Q113" s="84"/>
    </row>
    <row r="114" spans="1:17" x14ac:dyDescent="0.25">
      <c r="A114" s="30">
        <v>97</v>
      </c>
      <c r="B114" s="67">
        <v>15705517</v>
      </c>
      <c r="C114" s="27">
        <v>43691</v>
      </c>
      <c r="D114" s="27">
        <v>45151</v>
      </c>
      <c r="E114" s="28">
        <v>45.3</v>
      </c>
      <c r="F114" s="58">
        <f>E114*F12/F11</f>
        <v>13.516809254626626</v>
      </c>
      <c r="G114" s="25">
        <v>15556</v>
      </c>
      <c r="H114" s="59">
        <v>16194</v>
      </c>
      <c r="I114" s="25">
        <f t="shared" si="10"/>
        <v>638</v>
      </c>
      <c r="J114" s="29">
        <f t="shared" si="15"/>
        <v>0.54867999999999995</v>
      </c>
      <c r="K114" s="60"/>
      <c r="L114" s="60">
        <f t="shared" si="11"/>
        <v>5.6679610097188138E-2</v>
      </c>
      <c r="M114" s="29">
        <f t="shared" si="12"/>
        <v>0.60535961009718808</v>
      </c>
      <c r="N114" s="84"/>
      <c r="O114" s="80"/>
      <c r="P114" s="79"/>
      <c r="Q114" s="84"/>
    </row>
    <row r="115" spans="1:17" x14ac:dyDescent="0.25">
      <c r="A115" s="30">
        <v>98</v>
      </c>
      <c r="B115" s="67">
        <v>15708462</v>
      </c>
      <c r="C115" s="27">
        <v>43707</v>
      </c>
      <c r="D115" s="27">
        <v>45168</v>
      </c>
      <c r="E115" s="28">
        <v>60.1</v>
      </c>
      <c r="F115" s="58">
        <f>E115*F12/F11</f>
        <v>17.932897046425172</v>
      </c>
      <c r="G115" s="25">
        <v>15230</v>
      </c>
      <c r="H115" s="59">
        <v>15426</v>
      </c>
      <c r="I115" s="25">
        <f t="shared" si="10"/>
        <v>196</v>
      </c>
      <c r="J115" s="29">
        <f t="shared" si="15"/>
        <v>0.16855999999999999</v>
      </c>
      <c r="K115" s="60"/>
      <c r="L115" s="60">
        <f t="shared" si="11"/>
        <v>7.5197451806644749E-2</v>
      </c>
      <c r="M115" s="29">
        <f t="shared" si="12"/>
        <v>0.24375745180664474</v>
      </c>
      <c r="N115" s="84"/>
      <c r="O115" s="80"/>
      <c r="P115" s="79"/>
      <c r="Q115" s="84"/>
    </row>
    <row r="116" spans="1:17" x14ac:dyDescent="0.25">
      <c r="A116" s="30">
        <v>99</v>
      </c>
      <c r="B116" s="67">
        <v>15705826</v>
      </c>
      <c r="C116" s="27">
        <v>43685</v>
      </c>
      <c r="D116" s="27">
        <v>45145</v>
      </c>
      <c r="E116" s="28">
        <v>71.2</v>
      </c>
      <c r="F116" s="58">
        <f>E116*F12/F11</f>
        <v>21.244962890274081</v>
      </c>
      <c r="G116" s="25">
        <v>13159</v>
      </c>
      <c r="H116" s="59">
        <v>13530</v>
      </c>
      <c r="I116" s="25">
        <f t="shared" si="10"/>
        <v>371</v>
      </c>
      <c r="J116" s="29">
        <f t="shared" si="15"/>
        <v>0.31906000000000001</v>
      </c>
      <c r="K116" s="60"/>
      <c r="L116" s="60">
        <f t="shared" si="11"/>
        <v>8.9085833088737215E-2</v>
      </c>
      <c r="M116" s="29">
        <f t="shared" si="12"/>
        <v>0.4081458330887372</v>
      </c>
      <c r="N116" s="84"/>
      <c r="O116" s="80"/>
      <c r="P116" s="79"/>
      <c r="Q116" s="84"/>
    </row>
    <row r="117" spans="1:17" x14ac:dyDescent="0.25">
      <c r="A117" s="30">
        <v>100</v>
      </c>
      <c r="B117" s="67">
        <v>15708503</v>
      </c>
      <c r="C117" s="27">
        <v>43707</v>
      </c>
      <c r="D117" s="27">
        <v>45167</v>
      </c>
      <c r="E117" s="28">
        <v>45.7</v>
      </c>
      <c r="F117" s="58">
        <f>E117*F12/F11</f>
        <v>13.63616297872929</v>
      </c>
      <c r="G117" s="25"/>
      <c r="H117" s="59"/>
      <c r="I117" s="25"/>
      <c r="J117" s="29">
        <f>E117*(L11/F15)</f>
        <v>0</v>
      </c>
      <c r="K117" s="60">
        <f>E117*L$10/(F$14+F$15)</f>
        <v>0.70003782540345838</v>
      </c>
      <c r="L117" s="60">
        <f t="shared" si="11"/>
        <v>5.7180092305551836E-2</v>
      </c>
      <c r="M117" s="29">
        <f t="shared" si="12"/>
        <v>0.75721791770901026</v>
      </c>
      <c r="N117" s="84"/>
      <c r="O117" s="80"/>
      <c r="P117" s="79"/>
      <c r="Q117" s="84"/>
    </row>
    <row r="118" spans="1:17" x14ac:dyDescent="0.25">
      <c r="A118" s="30">
        <v>101</v>
      </c>
      <c r="B118" s="67">
        <v>15708066</v>
      </c>
      <c r="C118" s="27">
        <v>43685</v>
      </c>
      <c r="D118" s="27">
        <v>45145</v>
      </c>
      <c r="E118" s="28">
        <v>70.5</v>
      </c>
      <c r="F118" s="58">
        <f>E118*F12/F11</f>
        <v>21.036093873094419</v>
      </c>
      <c r="G118" s="25">
        <v>33127</v>
      </c>
      <c r="H118" s="59">
        <v>35172</v>
      </c>
      <c r="I118" s="25">
        <f t="shared" si="10"/>
        <v>2045</v>
      </c>
      <c r="J118" s="29">
        <f t="shared" si="15"/>
        <v>1.7586999999999999</v>
      </c>
      <c r="K118" s="60"/>
      <c r="L118" s="60">
        <f t="shared" si="11"/>
        <v>8.8209989224100754E-2</v>
      </c>
      <c r="M118" s="29">
        <f t="shared" si="12"/>
        <v>1.8469099892241008</v>
      </c>
      <c r="N118" s="84"/>
      <c r="O118" s="80"/>
      <c r="P118" s="79"/>
      <c r="Q118" s="84"/>
    </row>
    <row r="119" spans="1:17" x14ac:dyDescent="0.25">
      <c r="A119" s="30">
        <v>102</v>
      </c>
      <c r="B119" s="31">
        <v>15708622</v>
      </c>
      <c r="C119" s="27"/>
      <c r="D119" s="27"/>
      <c r="E119" s="28">
        <v>47.6</v>
      </c>
      <c r="F119" s="58">
        <f>E119*F12/F11</f>
        <v>14.203093168216942</v>
      </c>
      <c r="G119" s="25"/>
      <c r="H119" s="59"/>
      <c r="I119" s="25">
        <f t="shared" si="10"/>
        <v>0</v>
      </c>
      <c r="J119" s="29"/>
      <c r="K119" s="60">
        <f>E119*L$10/(F$14+F$15)</f>
        <v>0.72914224265217986</v>
      </c>
      <c r="L119" s="60">
        <f t="shared" si="11"/>
        <v>5.9557382795279376E-2</v>
      </c>
      <c r="M119" s="29">
        <f t="shared" si="12"/>
        <v>0.7886996254474592</v>
      </c>
      <c r="N119" s="84"/>
      <c r="O119" s="80"/>
      <c r="P119" s="79"/>
      <c r="Q119" s="84"/>
    </row>
    <row r="120" spans="1:17" x14ac:dyDescent="0.25">
      <c r="A120" s="30">
        <v>103</v>
      </c>
      <c r="B120" s="31">
        <v>16721764</v>
      </c>
      <c r="C120" s="27">
        <v>43697</v>
      </c>
      <c r="D120" s="27">
        <v>45157</v>
      </c>
      <c r="E120" s="28">
        <v>41.8</v>
      </c>
      <c r="F120" s="58">
        <f>E120*F12/F11</f>
        <v>12.472464168728321</v>
      </c>
      <c r="G120" s="25">
        <v>5615</v>
      </c>
      <c r="H120" s="59">
        <v>5905</v>
      </c>
      <c r="I120" s="25">
        <f t="shared" si="10"/>
        <v>290</v>
      </c>
      <c r="J120" s="29">
        <f t="shared" si="15"/>
        <v>0.24939999999999998</v>
      </c>
      <c r="K120" s="60"/>
      <c r="L120" s="60">
        <f t="shared" si="11"/>
        <v>5.2300390774005834E-2</v>
      </c>
      <c r="M120" s="29">
        <f t="shared" si="12"/>
        <v>0.30170039077400579</v>
      </c>
      <c r="N120" s="84"/>
      <c r="O120" s="80"/>
      <c r="P120" s="79"/>
      <c r="Q120" s="84"/>
    </row>
    <row r="121" spans="1:17" x14ac:dyDescent="0.25">
      <c r="A121" s="30">
        <v>104</v>
      </c>
      <c r="B121" s="279" t="s">
        <v>56</v>
      </c>
      <c r="C121" s="27"/>
      <c r="D121" s="27"/>
      <c r="E121" s="28">
        <v>41.4</v>
      </c>
      <c r="F121" s="58">
        <f>E121*F12/F11</f>
        <v>12.353110444625658</v>
      </c>
      <c r="G121" s="24">
        <v>5.9263000000000003</v>
      </c>
      <c r="H121" s="59">
        <v>6.8410000000000002</v>
      </c>
      <c r="I121" s="24">
        <f>H121-G121</f>
        <v>0.91469999999999985</v>
      </c>
      <c r="J121" s="29">
        <f>I121</f>
        <v>0.91469999999999985</v>
      </c>
      <c r="K121" s="60"/>
      <c r="L121" s="60">
        <f t="shared" si="11"/>
        <v>5.1799908565642143E-2</v>
      </c>
      <c r="M121" s="29">
        <f t="shared" si="12"/>
        <v>0.96649990856564194</v>
      </c>
      <c r="N121" s="84"/>
      <c r="O121" s="80"/>
      <c r="P121" s="79"/>
      <c r="Q121" s="84"/>
    </row>
    <row r="122" spans="1:17" x14ac:dyDescent="0.25">
      <c r="A122" s="30">
        <v>105</v>
      </c>
      <c r="B122" s="31">
        <v>15708121</v>
      </c>
      <c r="C122" s="27">
        <v>43733</v>
      </c>
      <c r="D122" s="27">
        <v>45193</v>
      </c>
      <c r="E122" s="28">
        <v>45.4</v>
      </c>
      <c r="F122" s="58">
        <f>E122*F12/F11</f>
        <v>13.546647685652291</v>
      </c>
      <c r="G122" s="25">
        <v>23758</v>
      </c>
      <c r="H122" s="59">
        <v>24690</v>
      </c>
      <c r="I122" s="25">
        <f t="shared" si="10"/>
        <v>932</v>
      </c>
      <c r="J122" s="29">
        <f t="shared" si="15"/>
        <v>0.80152000000000001</v>
      </c>
      <c r="K122" s="60"/>
      <c r="L122" s="60">
        <f t="shared" si="11"/>
        <v>5.6804730649279066E-2</v>
      </c>
      <c r="M122" s="29">
        <f t="shared" si="12"/>
        <v>0.85832473064927906</v>
      </c>
      <c r="N122" s="84"/>
      <c r="O122" s="80"/>
      <c r="P122" s="79"/>
      <c r="Q122" s="84"/>
    </row>
    <row r="123" spans="1:17" x14ac:dyDescent="0.25">
      <c r="A123" s="30">
        <v>106</v>
      </c>
      <c r="B123" s="31">
        <v>15708043</v>
      </c>
      <c r="C123" s="27">
        <v>43697</v>
      </c>
      <c r="D123" s="27">
        <v>45157</v>
      </c>
      <c r="E123" s="28">
        <v>60.2</v>
      </c>
      <c r="F123" s="58">
        <f>E123*F12/F11</f>
        <v>17.962735477450838</v>
      </c>
      <c r="G123" s="25">
        <v>41042</v>
      </c>
      <c r="H123" s="59">
        <v>42111</v>
      </c>
      <c r="I123" s="25">
        <f t="shared" si="10"/>
        <v>1069</v>
      </c>
      <c r="J123" s="29">
        <f t="shared" si="15"/>
        <v>0.91933999999999994</v>
      </c>
      <c r="K123" s="60"/>
      <c r="L123" s="60">
        <f t="shared" si="11"/>
        <v>7.5322572358735684E-2</v>
      </c>
      <c r="M123" s="29">
        <f t="shared" si="12"/>
        <v>0.99466257235873567</v>
      </c>
      <c r="N123" s="84"/>
      <c r="O123" s="80"/>
      <c r="P123" s="79"/>
      <c r="Q123" s="84"/>
    </row>
    <row r="124" spans="1:17" x14ac:dyDescent="0.25">
      <c r="A124" s="30">
        <v>107</v>
      </c>
      <c r="B124" s="31">
        <v>15708227</v>
      </c>
      <c r="C124" s="27">
        <v>43684</v>
      </c>
      <c r="D124" s="27">
        <v>45144</v>
      </c>
      <c r="E124" s="28">
        <v>71.3</v>
      </c>
      <c r="F124" s="58">
        <f>E124*F12/F11</f>
        <v>21.274801321299744</v>
      </c>
      <c r="G124" s="25">
        <v>24555</v>
      </c>
      <c r="H124" s="59">
        <v>25533</v>
      </c>
      <c r="I124" s="25">
        <f t="shared" si="10"/>
        <v>978</v>
      </c>
      <c r="J124" s="29">
        <f t="shared" si="15"/>
        <v>0.84107999999999994</v>
      </c>
      <c r="K124" s="60"/>
      <c r="L124" s="60">
        <f t="shared" si="11"/>
        <v>8.9210953640828136E-2</v>
      </c>
      <c r="M124" s="29">
        <f t="shared" si="12"/>
        <v>0.93029095364082803</v>
      </c>
      <c r="N124" s="84"/>
      <c r="O124" s="80"/>
      <c r="P124" s="79"/>
      <c r="Q124" s="84"/>
    </row>
    <row r="125" spans="1:17" x14ac:dyDescent="0.25">
      <c r="A125" s="30">
        <v>108</v>
      </c>
      <c r="B125" s="31">
        <v>15708438</v>
      </c>
      <c r="C125" s="27">
        <v>43707</v>
      </c>
      <c r="D125" s="27">
        <v>45167</v>
      </c>
      <c r="E125" s="28">
        <v>46</v>
      </c>
      <c r="F125" s="58">
        <f>E125*F12/F11</f>
        <v>13.725678271806288</v>
      </c>
      <c r="G125" s="25">
        <v>27268</v>
      </c>
      <c r="H125" s="59">
        <v>28422</v>
      </c>
      <c r="I125" s="25">
        <f t="shared" si="10"/>
        <v>1154</v>
      </c>
      <c r="J125" s="24">
        <f>I125*0.00086</f>
        <v>0.99243999999999999</v>
      </c>
      <c r="K125" s="66"/>
      <c r="L125" s="60">
        <f t="shared" si="11"/>
        <v>5.7555453961824606E-2</v>
      </c>
      <c r="M125" s="24">
        <f t="shared" si="12"/>
        <v>1.0499954539618246</v>
      </c>
      <c r="N125" s="84"/>
      <c r="O125" s="80"/>
      <c r="P125" s="79"/>
      <c r="Q125" s="84"/>
    </row>
    <row r="126" spans="1:17" x14ac:dyDescent="0.25">
      <c r="A126" s="30">
        <v>109</v>
      </c>
      <c r="B126" s="31">
        <v>18004224</v>
      </c>
      <c r="C126" s="27">
        <v>43689</v>
      </c>
      <c r="D126" s="27">
        <v>45880</v>
      </c>
      <c r="E126" s="28">
        <v>70.400000000000006</v>
      </c>
      <c r="F126" s="58">
        <f>E126*F12/F11</f>
        <v>21.006255442068756</v>
      </c>
      <c r="G126" s="24">
        <v>3.6970000000000001</v>
      </c>
      <c r="H126" s="59">
        <v>4.5380000000000003</v>
      </c>
      <c r="I126" s="24">
        <f t="shared" si="10"/>
        <v>0.84100000000000019</v>
      </c>
      <c r="J126" s="24">
        <f>I126</f>
        <v>0.84100000000000019</v>
      </c>
      <c r="K126" s="66"/>
      <c r="L126" s="60">
        <f t="shared" si="11"/>
        <v>8.8084868672009833E-2</v>
      </c>
      <c r="M126" s="24">
        <f t="shared" si="12"/>
        <v>0.92908486867201001</v>
      </c>
      <c r="N126" s="84"/>
      <c r="O126" s="99"/>
      <c r="P126" s="79"/>
      <c r="Q126" s="84"/>
    </row>
    <row r="127" spans="1:17" x14ac:dyDescent="0.25">
      <c r="A127" s="30">
        <v>110</v>
      </c>
      <c r="B127" s="31">
        <v>15708248</v>
      </c>
      <c r="C127" s="27">
        <v>43719</v>
      </c>
      <c r="D127" s="27">
        <v>45179</v>
      </c>
      <c r="E127" s="28">
        <v>47.7</v>
      </c>
      <c r="F127" s="58">
        <f>E127*F12/F11</f>
        <v>14.232931599242608</v>
      </c>
      <c r="G127" s="25">
        <v>13673</v>
      </c>
      <c r="H127" s="59">
        <v>14330</v>
      </c>
      <c r="I127" s="25">
        <f t="shared" si="10"/>
        <v>657</v>
      </c>
      <c r="J127" s="29">
        <f t="shared" si="15"/>
        <v>0.56501999999999997</v>
      </c>
      <c r="K127" s="60"/>
      <c r="L127" s="60">
        <f t="shared" si="11"/>
        <v>5.9682503347370297E-2</v>
      </c>
      <c r="M127" s="29">
        <f t="shared" si="12"/>
        <v>0.62470250334737032</v>
      </c>
      <c r="N127" s="84"/>
      <c r="O127" s="80"/>
      <c r="P127" s="79"/>
      <c r="Q127" s="84"/>
    </row>
    <row r="128" spans="1:17" x14ac:dyDescent="0.25">
      <c r="A128" s="30">
        <v>111</v>
      </c>
      <c r="B128" s="31">
        <v>15708011</v>
      </c>
      <c r="C128" s="27"/>
      <c r="D128" s="27"/>
      <c r="E128" s="28">
        <v>41.6</v>
      </c>
      <c r="F128" s="58">
        <f>E128*F12/F11</f>
        <v>12.412787306676989</v>
      </c>
      <c r="G128" s="25"/>
      <c r="H128" s="59"/>
      <c r="I128" s="25">
        <f t="shared" si="10"/>
        <v>0</v>
      </c>
      <c r="J128" s="29"/>
      <c r="K128" s="60">
        <f>E128*L$10/(F$14+F$15)</f>
        <v>0.63723355660358572</v>
      </c>
      <c r="L128" s="60">
        <f t="shared" si="11"/>
        <v>5.2050149669823992E-2</v>
      </c>
      <c r="M128" s="29">
        <f t="shared" si="12"/>
        <v>0.68928370627340974</v>
      </c>
      <c r="N128" s="84"/>
      <c r="O128" s="80"/>
      <c r="P128" s="79"/>
      <c r="Q128" s="84"/>
    </row>
    <row r="129" spans="1:17" x14ac:dyDescent="0.25">
      <c r="A129" s="30">
        <v>112</v>
      </c>
      <c r="B129" s="31">
        <v>15708208</v>
      </c>
      <c r="C129" s="27">
        <v>43691</v>
      </c>
      <c r="D129" s="27">
        <v>45151</v>
      </c>
      <c r="E129" s="28">
        <v>41.7</v>
      </c>
      <c r="F129" s="58">
        <f>E129*F12/F11</f>
        <v>12.442625737702656</v>
      </c>
      <c r="G129" s="25">
        <v>21132</v>
      </c>
      <c r="H129" s="59">
        <v>21877</v>
      </c>
      <c r="I129" s="25">
        <f t="shared" si="10"/>
        <v>745</v>
      </c>
      <c r="J129" s="29">
        <f t="shared" si="15"/>
        <v>0.64069999999999994</v>
      </c>
      <c r="K129" s="60"/>
      <c r="L129" s="60">
        <f t="shared" si="11"/>
        <v>5.2175270221914913E-2</v>
      </c>
      <c r="M129" s="29">
        <f t="shared" si="12"/>
        <v>0.69287527022191486</v>
      </c>
      <c r="N129" s="84"/>
      <c r="O129" s="80"/>
      <c r="P129" s="79"/>
      <c r="Q129" s="84"/>
    </row>
    <row r="130" spans="1:17" x14ac:dyDescent="0.25">
      <c r="A130" s="30">
        <v>113</v>
      </c>
      <c r="B130" s="31">
        <v>473515</v>
      </c>
      <c r="C130" s="27">
        <v>43729</v>
      </c>
      <c r="D130" s="27">
        <v>45920</v>
      </c>
      <c r="E130" s="28">
        <v>45.7</v>
      </c>
      <c r="F130" s="58">
        <f>E130*F12/F11</f>
        <v>13.63616297872929</v>
      </c>
      <c r="G130" s="24">
        <v>4.7172000000000001</v>
      </c>
      <c r="H130" s="59">
        <v>5.5410000000000004</v>
      </c>
      <c r="I130" s="24">
        <f t="shared" si="10"/>
        <v>0.82380000000000031</v>
      </c>
      <c r="J130" s="29">
        <f>I130</f>
        <v>0.82380000000000031</v>
      </c>
      <c r="K130" s="60"/>
      <c r="L130" s="60">
        <f t="shared" si="11"/>
        <v>5.7180092305551836E-2</v>
      </c>
      <c r="M130" s="29">
        <f t="shared" si="12"/>
        <v>0.88098009230555219</v>
      </c>
      <c r="N130" s="84"/>
      <c r="O130" s="80"/>
      <c r="P130" s="79"/>
      <c r="Q130" s="84"/>
    </row>
    <row r="131" spans="1:17" x14ac:dyDescent="0.25">
      <c r="A131" s="30">
        <v>114</v>
      </c>
      <c r="B131" s="31">
        <v>15705591</v>
      </c>
      <c r="C131" s="27">
        <v>43731</v>
      </c>
      <c r="D131" s="27">
        <v>45191</v>
      </c>
      <c r="E131" s="28">
        <v>59.9</v>
      </c>
      <c r="F131" s="58">
        <f>E131*F12/F11</f>
        <v>17.873220184373839</v>
      </c>
      <c r="G131" s="25">
        <v>40346</v>
      </c>
      <c r="H131" s="59">
        <v>41309</v>
      </c>
      <c r="I131" s="25">
        <f t="shared" si="10"/>
        <v>963</v>
      </c>
      <c r="J131" s="29">
        <f t="shared" si="15"/>
        <v>0.82818000000000003</v>
      </c>
      <c r="K131" s="60"/>
      <c r="L131" s="60">
        <f t="shared" si="11"/>
        <v>7.4947210702462908E-2</v>
      </c>
      <c r="M131" s="29">
        <f t="shared" si="12"/>
        <v>0.90312721070246293</v>
      </c>
      <c r="N131" s="84"/>
      <c r="O131" s="80"/>
      <c r="P131" s="79"/>
      <c r="Q131" s="84"/>
    </row>
    <row r="132" spans="1:17" x14ac:dyDescent="0.25">
      <c r="A132" s="30">
        <v>115</v>
      </c>
      <c r="B132" s="31">
        <v>675615</v>
      </c>
      <c r="C132" s="27">
        <v>43565</v>
      </c>
      <c r="D132" s="27">
        <v>45025</v>
      </c>
      <c r="E132" s="28">
        <v>70.5</v>
      </c>
      <c r="F132" s="58">
        <f>E132*F12/F11</f>
        <v>21.036093873094419</v>
      </c>
      <c r="G132" s="24">
        <v>5.7904</v>
      </c>
      <c r="H132" s="59">
        <v>6.8470000000000004</v>
      </c>
      <c r="I132" s="24">
        <f t="shared" si="10"/>
        <v>1.0566000000000004</v>
      </c>
      <c r="J132" s="29">
        <f>I132</f>
        <v>1.0566000000000004</v>
      </c>
      <c r="K132" s="60"/>
      <c r="L132" s="60">
        <f t="shared" si="11"/>
        <v>8.8209989224100754E-2</v>
      </c>
      <c r="M132" s="29">
        <f t="shared" si="12"/>
        <v>1.1448099892241013</v>
      </c>
      <c r="N132" s="84"/>
      <c r="O132" s="80"/>
      <c r="P132" s="79"/>
      <c r="Q132" s="84"/>
    </row>
    <row r="133" spans="1:17" x14ac:dyDescent="0.25">
      <c r="A133" s="30">
        <v>116</v>
      </c>
      <c r="B133" s="31">
        <v>15708601</v>
      </c>
      <c r="C133" s="27"/>
      <c r="D133" s="27"/>
      <c r="E133" s="28">
        <v>45.6</v>
      </c>
      <c r="F133" s="58">
        <f>E133*F12/F11</f>
        <v>13.606324547703624</v>
      </c>
      <c r="G133" s="25"/>
      <c r="H133" s="59"/>
      <c r="I133" s="25">
        <f t="shared" si="10"/>
        <v>0</v>
      </c>
      <c r="J133" s="29"/>
      <c r="K133" s="60">
        <f>E133*L$10/(F$14+F$15)</f>
        <v>0.69850601396931522</v>
      </c>
      <c r="L133" s="60">
        <f t="shared" si="11"/>
        <v>5.7054971753460915E-2</v>
      </c>
      <c r="M133" s="29">
        <f t="shared" si="12"/>
        <v>0.75556098572277608</v>
      </c>
      <c r="N133" s="84"/>
      <c r="O133" s="80"/>
      <c r="P133" s="79"/>
      <c r="Q133" s="84"/>
    </row>
    <row r="134" spans="1:17" x14ac:dyDescent="0.25">
      <c r="A134" s="30">
        <v>117</v>
      </c>
      <c r="B134" s="31">
        <v>2991515</v>
      </c>
      <c r="C134" s="27">
        <v>43418</v>
      </c>
      <c r="D134" s="27">
        <v>44878</v>
      </c>
      <c r="E134" s="28">
        <v>70.599999999999994</v>
      </c>
      <c r="F134" s="58">
        <f>E134*F12/F11</f>
        <v>21.065932304120082</v>
      </c>
      <c r="G134" s="24">
        <v>6.0570000000000004</v>
      </c>
      <c r="H134" s="59">
        <v>7.2649999999999997</v>
      </c>
      <c r="I134" s="24">
        <f t="shared" si="10"/>
        <v>1.2079999999999993</v>
      </c>
      <c r="J134" s="29">
        <f>I134</f>
        <v>1.2079999999999993</v>
      </c>
      <c r="K134" s="60"/>
      <c r="L134" s="60">
        <f t="shared" si="11"/>
        <v>8.8335109776191661E-2</v>
      </c>
      <c r="M134" s="29">
        <f t="shared" si="12"/>
        <v>1.296335109776191</v>
      </c>
      <c r="N134" s="84"/>
      <c r="O134" s="80"/>
      <c r="P134" s="79"/>
      <c r="Q134" s="84"/>
    </row>
    <row r="135" spans="1:17" x14ac:dyDescent="0.25">
      <c r="A135" s="30">
        <v>118</v>
      </c>
      <c r="B135" s="31">
        <v>361115</v>
      </c>
      <c r="C135" s="27">
        <v>43592</v>
      </c>
      <c r="D135" s="27">
        <v>45052</v>
      </c>
      <c r="E135" s="28">
        <v>47</v>
      </c>
      <c r="F135" s="58">
        <f>E135*F12/F11</f>
        <v>14.024062582062944</v>
      </c>
      <c r="G135" s="24">
        <v>2.8376999999999999</v>
      </c>
      <c r="H135" s="59">
        <v>3.7549999999999999</v>
      </c>
      <c r="I135" s="24">
        <f t="shared" si="10"/>
        <v>0.9173</v>
      </c>
      <c r="J135" s="29">
        <f>I135</f>
        <v>0.9173</v>
      </c>
      <c r="K135" s="60"/>
      <c r="L135" s="60">
        <f t="shared" si="11"/>
        <v>5.8806659482733836E-2</v>
      </c>
      <c r="M135" s="29">
        <f t="shared" si="12"/>
        <v>0.9761066594827339</v>
      </c>
      <c r="N135" s="84"/>
      <c r="O135" s="99"/>
      <c r="P135" s="79"/>
      <c r="Q135" s="86"/>
    </row>
    <row r="136" spans="1:17" x14ac:dyDescent="0.25">
      <c r="A136" s="30">
        <v>119</v>
      </c>
      <c r="B136" s="31">
        <v>3455716</v>
      </c>
      <c r="C136" s="27"/>
      <c r="D136" s="27"/>
      <c r="E136" s="28">
        <v>41.3</v>
      </c>
      <c r="F136" s="58">
        <f>E136*F12/F11</f>
        <v>12.32327201359999</v>
      </c>
      <c r="G136" s="24">
        <v>4.95</v>
      </c>
      <c r="H136" s="59">
        <v>5.6360000000000001</v>
      </c>
      <c r="I136" s="24">
        <f t="shared" si="10"/>
        <v>0.68599999999999994</v>
      </c>
      <c r="J136" s="29">
        <f>I136</f>
        <v>0.68599999999999994</v>
      </c>
      <c r="K136" s="60"/>
      <c r="L136" s="60">
        <f t="shared" si="11"/>
        <v>5.1674788013551215E-2</v>
      </c>
      <c r="M136" s="29">
        <f t="shared" si="12"/>
        <v>0.73767478801355113</v>
      </c>
      <c r="N136" s="84"/>
      <c r="O136" s="80"/>
      <c r="P136" s="79"/>
      <c r="Q136" s="84"/>
    </row>
    <row r="137" spans="1:17" x14ac:dyDescent="0.25">
      <c r="A137" s="30">
        <v>120</v>
      </c>
      <c r="B137" s="31">
        <v>15705820</v>
      </c>
      <c r="C137" s="27">
        <v>43710</v>
      </c>
      <c r="D137" s="27">
        <v>45170</v>
      </c>
      <c r="E137" s="28">
        <v>41.7</v>
      </c>
      <c r="F137" s="58">
        <f>E137*F12/F11</f>
        <v>12.442625737702656</v>
      </c>
      <c r="G137" s="25">
        <v>27114</v>
      </c>
      <c r="H137" s="59">
        <v>28141</v>
      </c>
      <c r="I137" s="25">
        <f t="shared" si="10"/>
        <v>1027</v>
      </c>
      <c r="J137" s="29">
        <f t="shared" si="15"/>
        <v>0.88322000000000001</v>
      </c>
      <c r="K137" s="60"/>
      <c r="L137" s="60">
        <f t="shared" si="11"/>
        <v>5.2175270221914913E-2</v>
      </c>
      <c r="M137" s="29">
        <f t="shared" si="12"/>
        <v>0.93539527022191493</v>
      </c>
      <c r="N137" s="84"/>
      <c r="O137" s="80"/>
      <c r="P137" s="79"/>
      <c r="Q137" s="84"/>
    </row>
    <row r="138" spans="1:17" x14ac:dyDescent="0.25">
      <c r="A138" s="30">
        <v>121</v>
      </c>
      <c r="B138" s="31">
        <v>15705777</v>
      </c>
      <c r="C138" s="27"/>
      <c r="D138" s="27"/>
      <c r="E138" s="28">
        <v>45.4</v>
      </c>
      <c r="F138" s="58">
        <f>E138*F12/F11</f>
        <v>13.546647685652291</v>
      </c>
      <c r="G138" s="25"/>
      <c r="H138" s="59"/>
      <c r="I138" s="25">
        <f t="shared" si="10"/>
        <v>0</v>
      </c>
      <c r="J138" s="29"/>
      <c r="K138" s="60">
        <f>E138*L$10/(F$14+F$15)</f>
        <v>0.69544239110102857</v>
      </c>
      <c r="L138" s="60">
        <f t="shared" si="11"/>
        <v>5.6804730649279066E-2</v>
      </c>
      <c r="M138" s="29">
        <f t="shared" si="12"/>
        <v>0.75224712175030761</v>
      </c>
      <c r="N138" s="84"/>
      <c r="O138" s="80"/>
      <c r="P138" s="79"/>
      <c r="Q138" s="84"/>
    </row>
    <row r="139" spans="1:17" x14ac:dyDescent="0.25">
      <c r="A139" s="30">
        <v>122</v>
      </c>
      <c r="B139" s="31">
        <v>15708339</v>
      </c>
      <c r="C139" s="27">
        <v>43711</v>
      </c>
      <c r="D139" s="27">
        <v>45171</v>
      </c>
      <c r="E139" s="28">
        <v>60.2</v>
      </c>
      <c r="F139" s="58">
        <f>E139*F12/F11</f>
        <v>17.962735477450838</v>
      </c>
      <c r="G139" s="25">
        <v>28365</v>
      </c>
      <c r="H139" s="59">
        <v>29805</v>
      </c>
      <c r="I139" s="25">
        <f t="shared" si="10"/>
        <v>1440</v>
      </c>
      <c r="J139" s="29">
        <f t="shared" si="15"/>
        <v>1.2383999999999999</v>
      </c>
      <c r="K139" s="60"/>
      <c r="L139" s="60">
        <f t="shared" si="11"/>
        <v>7.5322572358735684E-2</v>
      </c>
      <c r="M139" s="29">
        <f t="shared" si="12"/>
        <v>1.3137225723587356</v>
      </c>
      <c r="N139" s="84"/>
      <c r="O139" s="80"/>
      <c r="P139" s="79"/>
      <c r="Q139" s="84"/>
    </row>
    <row r="140" spans="1:17" x14ac:dyDescent="0.25">
      <c r="A140" s="30">
        <v>123</v>
      </c>
      <c r="B140" s="31">
        <v>15705781</v>
      </c>
      <c r="C140" s="27">
        <v>43747</v>
      </c>
      <c r="D140" s="27">
        <v>45206</v>
      </c>
      <c r="E140" s="28">
        <v>71</v>
      </c>
      <c r="F140" s="58">
        <f>E140*F12/F11</f>
        <v>21.185286028222745</v>
      </c>
      <c r="G140" s="25">
        <v>10039</v>
      </c>
      <c r="H140" s="59">
        <v>11271</v>
      </c>
      <c r="I140" s="25">
        <f>H140-G140</f>
        <v>1232</v>
      </c>
      <c r="J140" s="29">
        <f t="shared" si="15"/>
        <v>1.05952</v>
      </c>
      <c r="K140" s="60"/>
      <c r="L140" s="60">
        <f t="shared" si="11"/>
        <v>8.8835591984555359E-2</v>
      </c>
      <c r="M140" s="29">
        <f t="shared" si="12"/>
        <v>1.1483555919845554</v>
      </c>
      <c r="N140" s="84"/>
      <c r="O140" s="80"/>
      <c r="P140" s="79"/>
      <c r="Q140" s="84"/>
    </row>
    <row r="141" spans="1:17" x14ac:dyDescent="0.25">
      <c r="A141" s="30">
        <v>124</v>
      </c>
      <c r="B141" s="68">
        <v>15705805</v>
      </c>
      <c r="C141" s="27"/>
      <c r="D141" s="27"/>
      <c r="E141" s="28">
        <v>46</v>
      </c>
      <c r="F141" s="58">
        <f>E141*F12/F11</f>
        <v>13.725678271806288</v>
      </c>
      <c r="G141" s="25"/>
      <c r="H141" s="59"/>
      <c r="I141" s="25">
        <f t="shared" si="10"/>
        <v>0</v>
      </c>
      <c r="J141" s="29"/>
      <c r="K141" s="60">
        <f>E141*L$10/(F$14+F$15)</f>
        <v>0.70463325970588808</v>
      </c>
      <c r="L141" s="60">
        <f t="shared" si="11"/>
        <v>5.7555453961824606E-2</v>
      </c>
      <c r="M141" s="29">
        <f t="shared" si="12"/>
        <v>0.76218871366771268</v>
      </c>
      <c r="N141" s="84"/>
      <c r="O141" s="80"/>
      <c r="P141" s="79"/>
      <c r="Q141" s="84"/>
    </row>
    <row r="142" spans="1:17" x14ac:dyDescent="0.25">
      <c r="A142" s="30">
        <v>125</v>
      </c>
      <c r="B142" s="67">
        <v>15705540</v>
      </c>
      <c r="C142" s="27">
        <v>43689</v>
      </c>
      <c r="D142" s="27">
        <v>45150</v>
      </c>
      <c r="E142" s="28">
        <v>70.599999999999994</v>
      </c>
      <c r="F142" s="58">
        <f>E142*F12/F11</f>
        <v>21.065932304120082</v>
      </c>
      <c r="G142" s="25">
        <v>28442</v>
      </c>
      <c r="H142" s="59">
        <v>30092</v>
      </c>
      <c r="I142" s="25">
        <f t="shared" si="10"/>
        <v>1650</v>
      </c>
      <c r="J142" s="29">
        <f t="shared" si="15"/>
        <v>1.419</v>
      </c>
      <c r="K142" s="60"/>
      <c r="L142" s="60">
        <f t="shared" si="11"/>
        <v>8.8335109776191661E-2</v>
      </c>
      <c r="M142" s="29">
        <f t="shared" si="12"/>
        <v>1.5073351097761918</v>
      </c>
      <c r="N142" s="84"/>
      <c r="O142" s="80"/>
      <c r="P142" s="79"/>
      <c r="Q142" s="84"/>
    </row>
    <row r="143" spans="1:17" x14ac:dyDescent="0.25">
      <c r="A143" s="30">
        <v>126</v>
      </c>
      <c r="B143" s="67">
        <v>15705560</v>
      </c>
      <c r="C143" s="27"/>
      <c r="D143" s="27"/>
      <c r="E143" s="28">
        <v>47.3</v>
      </c>
      <c r="F143" s="58">
        <f>E143*F12/F11</f>
        <v>14.113577875139942</v>
      </c>
      <c r="G143" s="25"/>
      <c r="H143" s="59"/>
      <c r="I143" s="25">
        <f t="shared" si="10"/>
        <v>0</v>
      </c>
      <c r="J143" s="29"/>
      <c r="K143" s="60">
        <f>E143*L$10/(F$14+F$15)</f>
        <v>0.72454680834975016</v>
      </c>
      <c r="L143" s="60">
        <f t="shared" si="11"/>
        <v>5.9182021139006599E-2</v>
      </c>
      <c r="M143" s="29">
        <f t="shared" si="12"/>
        <v>0.78372882948875677</v>
      </c>
      <c r="N143" s="84"/>
      <c r="O143" s="80"/>
      <c r="P143" s="79"/>
      <c r="Q143" s="84"/>
    </row>
    <row r="144" spans="1:17" x14ac:dyDescent="0.25">
      <c r="A144" s="30">
        <v>127</v>
      </c>
      <c r="B144" s="67">
        <v>15705687</v>
      </c>
      <c r="C144" s="27">
        <v>43733</v>
      </c>
      <c r="D144" s="27">
        <v>44981</v>
      </c>
      <c r="E144" s="28">
        <v>42.1</v>
      </c>
      <c r="F144" s="58">
        <f>E144*F12/F11</f>
        <v>12.561979461805318</v>
      </c>
      <c r="G144" s="25">
        <v>27143</v>
      </c>
      <c r="H144" s="59">
        <v>27176</v>
      </c>
      <c r="I144" s="25">
        <f t="shared" si="10"/>
        <v>33</v>
      </c>
      <c r="J144" s="29">
        <f t="shared" si="15"/>
        <v>2.8379999999999999E-2</v>
      </c>
      <c r="K144" s="60"/>
      <c r="L144" s="60">
        <f t="shared" si="11"/>
        <v>5.2675752430278604E-2</v>
      </c>
      <c r="M144" s="29">
        <f t="shared" si="12"/>
        <v>8.1055752430278599E-2</v>
      </c>
      <c r="N144" s="84"/>
      <c r="O144" s="80"/>
      <c r="P144" s="79"/>
      <c r="Q144" s="84"/>
    </row>
    <row r="145" spans="1:17" x14ac:dyDescent="0.25">
      <c r="A145" s="30">
        <v>128</v>
      </c>
      <c r="B145" s="67">
        <v>18009332</v>
      </c>
      <c r="C145" s="27">
        <v>43698</v>
      </c>
      <c r="D145" s="27">
        <v>45889</v>
      </c>
      <c r="E145" s="28">
        <v>41.7</v>
      </c>
      <c r="F145" s="58">
        <f>E145*F12/F11</f>
        <v>12.442625737702656</v>
      </c>
      <c r="G145" s="24">
        <v>1.901</v>
      </c>
      <c r="H145" s="59">
        <v>2.4009999999999998</v>
      </c>
      <c r="I145" s="24">
        <f t="shared" si="10"/>
        <v>0.49999999999999978</v>
      </c>
      <c r="J145" s="29">
        <f>I145</f>
        <v>0.49999999999999978</v>
      </c>
      <c r="K145" s="60"/>
      <c r="L145" s="60">
        <f t="shared" si="11"/>
        <v>5.2175270221914913E-2</v>
      </c>
      <c r="M145" s="29">
        <f t="shared" si="12"/>
        <v>0.5521752702219147</v>
      </c>
      <c r="N145" s="84"/>
      <c r="O145" s="80"/>
      <c r="P145" s="79"/>
      <c r="Q145" s="80"/>
    </row>
    <row r="146" spans="1:17" x14ac:dyDescent="0.25">
      <c r="A146" s="30">
        <v>129</v>
      </c>
      <c r="B146" s="67">
        <v>15705523</v>
      </c>
      <c r="C146" s="27">
        <v>43731</v>
      </c>
      <c r="D146" s="27">
        <v>45007</v>
      </c>
      <c r="E146" s="28">
        <v>45.4</v>
      </c>
      <c r="F146" s="58">
        <f>E146*F12/F11</f>
        <v>13.546647685652291</v>
      </c>
      <c r="G146" s="25">
        <v>28276</v>
      </c>
      <c r="H146" s="59">
        <v>29324</v>
      </c>
      <c r="I146" s="25">
        <f t="shared" ref="I146:I153" si="16">H146-G146</f>
        <v>1048</v>
      </c>
      <c r="J146" s="29">
        <f t="shared" si="15"/>
        <v>0.90127999999999997</v>
      </c>
      <c r="K146" s="60"/>
      <c r="L146" s="60">
        <f t="shared" si="11"/>
        <v>5.6804730649279066E-2</v>
      </c>
      <c r="M146" s="29">
        <f t="shared" si="12"/>
        <v>0.95808473064927901</v>
      </c>
      <c r="N146" s="84"/>
      <c r="O146" s="80"/>
      <c r="P146" s="79"/>
      <c r="Q146" s="84"/>
    </row>
    <row r="147" spans="1:17" x14ac:dyDescent="0.25">
      <c r="A147" s="69">
        <v>130</v>
      </c>
      <c r="B147" s="67">
        <v>18008934</v>
      </c>
      <c r="C147" s="27">
        <v>43530</v>
      </c>
      <c r="D147" s="27">
        <v>45721</v>
      </c>
      <c r="E147" s="28">
        <v>59.9</v>
      </c>
      <c r="F147" s="58">
        <f>E147*F12/F11</f>
        <v>17.873220184373839</v>
      </c>
      <c r="G147" s="24">
        <v>7.0789999999999997</v>
      </c>
      <c r="H147" s="59">
        <v>7.8369999999999997</v>
      </c>
      <c r="I147" s="24">
        <f t="shared" si="16"/>
        <v>0.75800000000000001</v>
      </c>
      <c r="J147" s="29">
        <f>I147</f>
        <v>0.75800000000000001</v>
      </c>
      <c r="K147" s="60"/>
      <c r="L147" s="60">
        <f t="shared" ref="L147:L153" si="17">L$8/F$11*E147</f>
        <v>7.4947210702462908E-2</v>
      </c>
      <c r="M147" s="29">
        <f t="shared" ref="M147:M153" si="18">J147+K147+L147</f>
        <v>0.83294721070246291</v>
      </c>
      <c r="N147" s="84"/>
      <c r="O147" s="80"/>
      <c r="P147" s="79"/>
      <c r="Q147" s="84"/>
    </row>
    <row r="148" spans="1:17" x14ac:dyDescent="0.25">
      <c r="A148" s="30">
        <v>131</v>
      </c>
      <c r="B148" s="67">
        <v>15705803</v>
      </c>
      <c r="C148" s="27">
        <v>43698</v>
      </c>
      <c r="D148" s="27">
        <v>45158</v>
      </c>
      <c r="E148" s="28">
        <v>70.5</v>
      </c>
      <c r="F148" s="58">
        <f>E148*F12/F11</f>
        <v>21.036093873094419</v>
      </c>
      <c r="G148" s="25">
        <v>34624</v>
      </c>
      <c r="H148" s="59">
        <v>35689</v>
      </c>
      <c r="I148" s="25">
        <f t="shared" si="16"/>
        <v>1065</v>
      </c>
      <c r="J148" s="29">
        <f t="shared" si="15"/>
        <v>0.91589999999999994</v>
      </c>
      <c r="K148" s="60"/>
      <c r="L148" s="60">
        <f t="shared" si="17"/>
        <v>8.8209989224100754E-2</v>
      </c>
      <c r="M148" s="29">
        <f t="shared" si="18"/>
        <v>1.0041099892241008</v>
      </c>
      <c r="N148" s="84"/>
      <c r="O148" s="80"/>
      <c r="P148" s="79"/>
      <c r="Q148" s="84"/>
    </row>
    <row r="149" spans="1:17" x14ac:dyDescent="0.25">
      <c r="A149" s="30">
        <v>132</v>
      </c>
      <c r="B149" s="67">
        <v>15705824</v>
      </c>
      <c r="C149" s="27">
        <v>43731</v>
      </c>
      <c r="D149" s="27">
        <v>45191</v>
      </c>
      <c r="E149" s="28">
        <v>45.1</v>
      </c>
      <c r="F149" s="58">
        <f>E149*F12/F11</f>
        <v>13.457132392575296</v>
      </c>
      <c r="G149" s="25">
        <v>34201</v>
      </c>
      <c r="H149" s="59">
        <v>35287</v>
      </c>
      <c r="I149" s="25">
        <f t="shared" si="16"/>
        <v>1086</v>
      </c>
      <c r="J149" s="29">
        <f t="shared" si="15"/>
        <v>0.93396000000000001</v>
      </c>
      <c r="K149" s="60"/>
      <c r="L149" s="60">
        <f t="shared" si="17"/>
        <v>5.6429368993006296E-2</v>
      </c>
      <c r="M149" s="29">
        <f t="shared" si="18"/>
        <v>0.99038936899300634</v>
      </c>
      <c r="N149" s="84"/>
      <c r="O149" s="80"/>
      <c r="P149" s="79"/>
      <c r="Q149" s="84"/>
    </row>
    <row r="150" spans="1:17" x14ac:dyDescent="0.25">
      <c r="A150" s="61">
        <v>133</v>
      </c>
      <c r="B150" s="67">
        <v>15730639</v>
      </c>
      <c r="C150" s="27"/>
      <c r="D150" s="27"/>
      <c r="E150" s="64">
        <v>70.5</v>
      </c>
      <c r="F150" s="58">
        <f>E150*F12/F11</f>
        <v>21.036093873094419</v>
      </c>
      <c r="G150" s="25"/>
      <c r="H150" s="59"/>
      <c r="I150" s="25">
        <f t="shared" si="16"/>
        <v>0</v>
      </c>
      <c r="J150" s="29"/>
      <c r="K150" s="60">
        <f t="shared" ref="K150:K151" si="19">E150*L$10/(F$14+F$15)</f>
        <v>1.0799270610709806</v>
      </c>
      <c r="L150" s="60">
        <f t="shared" si="17"/>
        <v>8.8209989224100754E-2</v>
      </c>
      <c r="M150" s="29">
        <f t="shared" si="18"/>
        <v>1.1681370502950814</v>
      </c>
      <c r="N150" s="84"/>
      <c r="O150" s="80"/>
      <c r="P150" s="79"/>
      <c r="Q150" s="84"/>
    </row>
    <row r="151" spans="1:17" x14ac:dyDescent="0.25">
      <c r="A151" s="30">
        <v>134</v>
      </c>
      <c r="B151" s="67">
        <v>15705786</v>
      </c>
      <c r="C151" s="27"/>
      <c r="D151" s="27"/>
      <c r="E151" s="28">
        <v>46.9</v>
      </c>
      <c r="F151" s="58">
        <f>E151*F12/F11</f>
        <v>13.99422415103728</v>
      </c>
      <c r="G151" s="25"/>
      <c r="H151" s="59"/>
      <c r="I151" s="25">
        <f t="shared" si="16"/>
        <v>0</v>
      </c>
      <c r="J151" s="29"/>
      <c r="K151" s="60">
        <f t="shared" si="19"/>
        <v>0.71841956261317719</v>
      </c>
      <c r="L151" s="60">
        <f t="shared" si="17"/>
        <v>5.8681538930642908E-2</v>
      </c>
      <c r="M151" s="29">
        <f t="shared" si="18"/>
        <v>0.77710110154382006</v>
      </c>
      <c r="N151" s="84"/>
      <c r="O151" s="80"/>
      <c r="P151" s="79"/>
      <c r="Q151" s="84"/>
    </row>
    <row r="152" spans="1:17" x14ac:dyDescent="0.25">
      <c r="A152" s="30">
        <v>135</v>
      </c>
      <c r="B152" s="280" t="s">
        <v>52</v>
      </c>
      <c r="C152" s="27">
        <v>43689</v>
      </c>
      <c r="D152" s="27">
        <v>45149</v>
      </c>
      <c r="E152" s="28">
        <v>42.3</v>
      </c>
      <c r="F152" s="58">
        <f>E152*F12/F11</f>
        <v>12.62165632385665</v>
      </c>
      <c r="G152" s="24">
        <v>2.4950000000000001</v>
      </c>
      <c r="H152" s="59">
        <v>3.762</v>
      </c>
      <c r="I152" s="24">
        <f t="shared" si="16"/>
        <v>1.2669999999999999</v>
      </c>
      <c r="J152" s="29">
        <f>I152</f>
        <v>1.2669999999999999</v>
      </c>
      <c r="K152" s="60"/>
      <c r="L152" s="60">
        <f t="shared" si="17"/>
        <v>5.2925993534460446E-2</v>
      </c>
      <c r="M152" s="29">
        <f t="shared" si="18"/>
        <v>1.3199259935344603</v>
      </c>
      <c r="N152" s="84"/>
      <c r="O152" s="80"/>
      <c r="P152" s="79"/>
      <c r="Q152" s="84"/>
    </row>
    <row r="153" spans="1:17" x14ac:dyDescent="0.25">
      <c r="A153" s="30">
        <v>136</v>
      </c>
      <c r="B153" s="67">
        <v>15705635</v>
      </c>
      <c r="C153" s="27"/>
      <c r="D153" s="27"/>
      <c r="E153" s="28">
        <v>41.2</v>
      </c>
      <c r="F153" s="58">
        <f>E153*F12/F11</f>
        <v>12.293433582574327</v>
      </c>
      <c r="G153" s="25"/>
      <c r="H153" s="59"/>
      <c r="I153" s="25">
        <f t="shared" si="16"/>
        <v>0</v>
      </c>
      <c r="J153" s="29"/>
      <c r="K153" s="60">
        <f>E153*L$10/(F$14+F$15)</f>
        <v>0.63110631086701285</v>
      </c>
      <c r="L153" s="60">
        <f t="shared" si="17"/>
        <v>5.1549667461460301E-2</v>
      </c>
      <c r="M153" s="29">
        <f t="shared" si="18"/>
        <v>0.68265597832847313</v>
      </c>
      <c r="N153" s="84"/>
      <c r="O153" s="80"/>
      <c r="P153" s="79"/>
      <c r="Q153" s="84"/>
    </row>
    <row r="154" spans="1:17" ht="17.25" customHeight="1" x14ac:dyDescent="0.25">
      <c r="A154" s="531" t="s">
        <v>3</v>
      </c>
      <c r="B154" s="532"/>
      <c r="C154" s="70"/>
      <c r="D154" s="70"/>
      <c r="E154" s="71">
        <f>SUM(E18:E153)</f>
        <v>7235.2999999999984</v>
      </c>
      <c r="F154" s="72">
        <f>SUM(F18:F153)</f>
        <v>2158.900000000001</v>
      </c>
      <c r="G154" s="71"/>
      <c r="H154" s="71"/>
      <c r="I154" s="71"/>
      <c r="J154" s="73">
        <f>SUM(J18:J153)</f>
        <v>76.978119999999961</v>
      </c>
      <c r="K154" s="73">
        <f>SUM(K18:K153)</f>
        <v>33.853032694565492</v>
      </c>
      <c r="L154" s="74">
        <f>SUM(L18:L153)</f>
        <v>9.0528473054345557</v>
      </c>
      <c r="M154" s="73">
        <f>SUM(M18:M153)</f>
        <v>119.88400000000001</v>
      </c>
      <c r="N154" s="80"/>
      <c r="O154" s="81"/>
      <c r="P154" s="79"/>
      <c r="Q154" s="84"/>
    </row>
    <row r="155" spans="1:17" x14ac:dyDescent="0.25">
      <c r="A155" s="75"/>
      <c r="B155" s="32"/>
      <c r="C155" s="32"/>
      <c r="D155" s="32"/>
      <c r="E155" s="75"/>
      <c r="F155" s="75"/>
      <c r="G155" s="32"/>
      <c r="H155" s="32"/>
      <c r="I155" s="32"/>
      <c r="J155" s="76"/>
      <c r="K155" s="76"/>
      <c r="L155" s="77"/>
      <c r="M155" s="100"/>
      <c r="N155" s="20"/>
      <c r="O155" s="101"/>
      <c r="P155" s="79"/>
      <c r="Q155" s="21"/>
    </row>
    <row r="156" spans="1:17" x14ac:dyDescent="0.25">
      <c r="A156" s="13"/>
      <c r="B156" s="14"/>
      <c r="C156" s="14"/>
      <c r="D156" s="14"/>
      <c r="E156" s="13"/>
      <c r="F156" s="13"/>
      <c r="G156" s="14"/>
      <c r="H156" s="14"/>
      <c r="I156" s="14"/>
      <c r="J156" s="13"/>
      <c r="K156" s="13"/>
      <c r="L156" s="15"/>
      <c r="M156" s="16"/>
      <c r="O156" s="17"/>
      <c r="P156" s="18"/>
      <c r="Q156" s="17"/>
    </row>
    <row r="157" spans="1:17" x14ac:dyDescent="0.25">
      <c r="A157" s="13"/>
      <c r="B157" s="14"/>
      <c r="C157" s="14"/>
      <c r="D157" s="14"/>
      <c r="E157" s="13"/>
      <c r="F157" s="13"/>
      <c r="G157" s="14"/>
      <c r="H157" s="14"/>
      <c r="I157" s="14"/>
      <c r="J157" s="13"/>
      <c r="K157" s="13"/>
      <c r="L157" s="15"/>
      <c r="M157" s="16"/>
      <c r="O157" s="17"/>
      <c r="P157" s="18"/>
      <c r="Q157" s="17"/>
    </row>
    <row r="158" spans="1:17" x14ac:dyDescent="0.25">
      <c r="A158" s="13"/>
      <c r="B158" s="14"/>
      <c r="C158" s="14"/>
      <c r="D158" s="14"/>
      <c r="E158" s="13"/>
      <c r="F158" s="13"/>
      <c r="G158" s="14"/>
      <c r="H158" s="14"/>
      <c r="I158" s="14"/>
      <c r="J158" s="13"/>
      <c r="K158" s="13"/>
      <c r="L158" s="15"/>
      <c r="M158" s="16"/>
      <c r="O158" s="17"/>
      <c r="P158" s="18"/>
      <c r="Q158" s="17"/>
    </row>
    <row r="159" spans="1:17" x14ac:dyDescent="0.25">
      <c r="A159" s="13"/>
      <c r="B159" s="14"/>
      <c r="C159" s="14"/>
      <c r="D159" s="14"/>
      <c r="E159" s="13"/>
      <c r="F159" s="13"/>
      <c r="G159" s="14"/>
      <c r="H159" s="14"/>
      <c r="I159" s="14"/>
      <c r="J159" s="13"/>
      <c r="K159" s="13"/>
      <c r="L159" s="15"/>
      <c r="M159" s="16"/>
      <c r="O159" s="17"/>
      <c r="P159" s="18"/>
      <c r="Q159" s="17"/>
    </row>
    <row r="160" spans="1:17" x14ac:dyDescent="0.25">
      <c r="A160" s="13"/>
      <c r="B160" s="14"/>
      <c r="C160" s="14"/>
      <c r="D160" s="14"/>
      <c r="E160" s="13"/>
      <c r="F160" s="13"/>
      <c r="G160" s="14"/>
      <c r="H160" s="14"/>
      <c r="I160" s="14"/>
      <c r="J160" s="13"/>
      <c r="K160" s="13"/>
      <c r="L160" s="15"/>
      <c r="M160" s="16"/>
      <c r="O160" s="17"/>
      <c r="P160" s="18"/>
      <c r="Q160" s="17"/>
    </row>
    <row r="161" spans="1:17" x14ac:dyDescent="0.25">
      <c r="A161" s="13"/>
      <c r="B161" s="14"/>
      <c r="C161" s="14"/>
      <c r="D161" s="14"/>
      <c r="E161" s="13"/>
      <c r="F161" s="13"/>
      <c r="G161" s="14"/>
      <c r="H161" s="14"/>
      <c r="I161" s="14"/>
      <c r="J161" s="13"/>
      <c r="K161" s="13"/>
      <c r="L161" s="15"/>
      <c r="M161" s="16"/>
      <c r="O161" s="17"/>
      <c r="P161" s="18"/>
      <c r="Q161" s="17"/>
    </row>
    <row r="162" spans="1:17" x14ac:dyDescent="0.25">
      <c r="A162" s="13"/>
      <c r="B162" s="14"/>
      <c r="C162" s="14"/>
      <c r="D162" s="14"/>
      <c r="E162" s="13"/>
      <c r="F162" s="13"/>
      <c r="G162" s="14"/>
      <c r="H162" s="14"/>
      <c r="I162" s="14"/>
      <c r="J162" s="13"/>
      <c r="K162" s="13"/>
      <c r="L162" s="15"/>
      <c r="M162" s="16"/>
      <c r="O162" s="17"/>
      <c r="P162" s="18"/>
      <c r="Q162" s="17"/>
    </row>
    <row r="163" spans="1:17" x14ac:dyDescent="0.25">
      <c r="A163" s="13"/>
      <c r="B163" s="14"/>
      <c r="C163" s="14"/>
      <c r="D163" s="14"/>
      <c r="E163" s="13"/>
      <c r="F163" s="13"/>
      <c r="G163" s="14"/>
      <c r="H163" s="14"/>
      <c r="I163" s="14"/>
      <c r="J163" s="13"/>
      <c r="K163" s="13"/>
      <c r="L163" s="15"/>
      <c r="M163" s="16"/>
      <c r="O163" s="17"/>
      <c r="P163" s="18"/>
      <c r="Q163" s="17"/>
    </row>
    <row r="164" spans="1:17" x14ac:dyDescent="0.25">
      <c r="A164" s="13"/>
      <c r="B164" s="14"/>
      <c r="C164" s="14"/>
      <c r="D164" s="14"/>
      <c r="E164" s="13"/>
      <c r="F164" s="13"/>
      <c r="G164" s="14"/>
      <c r="H164" s="14"/>
      <c r="I164" s="14"/>
      <c r="J164" s="13"/>
      <c r="K164" s="13"/>
      <c r="L164" s="15"/>
      <c r="M164" s="16"/>
      <c r="O164" s="17"/>
      <c r="P164" s="18"/>
      <c r="Q164" s="17"/>
    </row>
    <row r="165" spans="1:17" x14ac:dyDescent="0.25">
      <c r="A165" s="13"/>
      <c r="B165" s="14"/>
      <c r="C165" s="14"/>
      <c r="D165" s="14"/>
      <c r="E165" s="13"/>
      <c r="F165" s="13"/>
      <c r="G165" s="14"/>
      <c r="H165" s="14"/>
      <c r="I165" s="14"/>
      <c r="J165" s="13"/>
      <c r="K165" s="13"/>
      <c r="L165" s="15"/>
      <c r="M165" s="16"/>
      <c r="O165" s="17"/>
      <c r="P165" s="18"/>
      <c r="Q165" s="17"/>
    </row>
    <row r="166" spans="1:17" x14ac:dyDescent="0.25">
      <c r="A166" s="13"/>
      <c r="B166" s="14"/>
      <c r="C166" s="14"/>
      <c r="D166" s="14"/>
      <c r="E166" s="13"/>
      <c r="F166" s="13"/>
      <c r="G166" s="14"/>
      <c r="H166" s="14"/>
      <c r="I166" s="14"/>
      <c r="J166" s="13"/>
      <c r="K166" s="13"/>
      <c r="L166" s="15"/>
      <c r="M166" s="16"/>
      <c r="O166" s="17"/>
      <c r="P166" s="18"/>
      <c r="Q166" s="17"/>
    </row>
    <row r="167" spans="1:17" x14ac:dyDescent="0.25">
      <c r="A167" s="13"/>
      <c r="B167" s="14"/>
      <c r="C167" s="14"/>
      <c r="D167" s="14"/>
      <c r="E167" s="13"/>
      <c r="F167" s="13"/>
      <c r="G167" s="14"/>
      <c r="H167" s="14"/>
      <c r="I167" s="14"/>
      <c r="J167" s="13"/>
      <c r="K167" s="13"/>
      <c r="L167" s="15"/>
      <c r="M167" s="16"/>
      <c r="O167" s="17"/>
      <c r="P167" s="18"/>
      <c r="Q167" s="17"/>
    </row>
    <row r="168" spans="1:17" x14ac:dyDescent="0.25">
      <c r="A168" s="13"/>
      <c r="B168" s="14"/>
      <c r="C168" s="14"/>
      <c r="D168" s="14"/>
      <c r="E168" s="13"/>
      <c r="F168" s="13"/>
      <c r="G168" s="14"/>
      <c r="H168" s="14"/>
      <c r="I168" s="14"/>
      <c r="J168" s="13"/>
      <c r="K168" s="13"/>
      <c r="L168" s="15"/>
      <c r="M168" s="16"/>
      <c r="O168" s="17"/>
      <c r="P168" s="18"/>
      <c r="Q168" s="17"/>
    </row>
    <row r="169" spans="1:17" x14ac:dyDescent="0.25">
      <c r="A169" s="13"/>
      <c r="B169" s="14"/>
      <c r="C169" s="14"/>
      <c r="D169" s="14"/>
      <c r="E169" s="13"/>
      <c r="F169" s="13"/>
      <c r="G169" s="14"/>
      <c r="H169" s="14"/>
      <c r="I169" s="14"/>
      <c r="J169" s="13"/>
      <c r="K169" s="13"/>
      <c r="L169" s="15"/>
      <c r="M169" s="16"/>
      <c r="O169" s="17"/>
      <c r="P169" s="18"/>
      <c r="Q169" s="17"/>
    </row>
    <row r="170" spans="1:17" x14ac:dyDescent="0.25">
      <c r="A170" s="13"/>
      <c r="B170" s="14"/>
      <c r="C170" s="14"/>
      <c r="D170" s="14"/>
      <c r="E170" s="13"/>
      <c r="F170" s="13"/>
      <c r="G170" s="14"/>
      <c r="H170" s="14"/>
      <c r="I170" s="14"/>
      <c r="J170" s="13"/>
      <c r="K170" s="13"/>
      <c r="L170" s="15"/>
      <c r="M170" s="16"/>
      <c r="O170" s="17"/>
      <c r="P170" s="18"/>
      <c r="Q170" s="17"/>
    </row>
    <row r="171" spans="1:17" x14ac:dyDescent="0.25">
      <c r="A171" s="13"/>
      <c r="B171" s="14"/>
      <c r="C171" s="14"/>
      <c r="D171" s="14"/>
      <c r="E171" s="13"/>
      <c r="F171" s="13"/>
      <c r="G171" s="14"/>
      <c r="H171" s="14"/>
      <c r="I171" s="14"/>
      <c r="J171" s="13"/>
      <c r="K171" s="13"/>
      <c r="L171" s="15"/>
      <c r="M171" s="16"/>
      <c r="O171" s="9"/>
      <c r="P171" s="18"/>
      <c r="Q171" s="9"/>
    </row>
    <row r="172" spans="1:17" x14ac:dyDescent="0.25">
      <c r="A172" s="13"/>
      <c r="B172" s="14"/>
      <c r="C172" s="14"/>
      <c r="D172" s="14"/>
      <c r="E172" s="13"/>
      <c r="F172" s="13"/>
      <c r="G172" s="14"/>
      <c r="H172" s="14"/>
      <c r="I172" s="14"/>
      <c r="J172" s="13"/>
      <c r="K172" s="13"/>
      <c r="L172" s="15"/>
      <c r="M172" s="16"/>
      <c r="O172" s="9"/>
      <c r="P172" s="18"/>
      <c r="Q172" s="9"/>
    </row>
    <row r="173" spans="1:17" x14ac:dyDescent="0.25">
      <c r="A173" s="13"/>
      <c r="B173" s="14"/>
      <c r="C173" s="14"/>
      <c r="D173" s="14"/>
      <c r="E173" s="13"/>
      <c r="F173" s="13"/>
      <c r="G173" s="14"/>
      <c r="H173" s="14"/>
      <c r="I173" s="14"/>
      <c r="J173" s="13"/>
      <c r="K173" s="13"/>
      <c r="L173" s="15"/>
      <c r="M173" s="16"/>
      <c r="O173" s="9"/>
      <c r="P173" s="10"/>
      <c r="Q173" s="9"/>
    </row>
    <row r="174" spans="1:17" x14ac:dyDescent="0.25">
      <c r="A174" s="13"/>
      <c r="B174" s="14"/>
      <c r="C174" s="14"/>
      <c r="D174" s="14"/>
      <c r="E174" s="13"/>
      <c r="F174" s="13"/>
      <c r="G174" s="14"/>
      <c r="H174" s="14"/>
      <c r="I174" s="14"/>
      <c r="J174" s="13"/>
      <c r="K174" s="13"/>
      <c r="L174" s="15"/>
      <c r="M174" s="16"/>
      <c r="O174" s="9"/>
      <c r="P174" s="10"/>
      <c r="Q174" s="9"/>
    </row>
    <row r="175" spans="1:17" x14ac:dyDescent="0.25">
      <c r="A175" s="13"/>
      <c r="B175" s="14"/>
      <c r="C175" s="14"/>
      <c r="D175" s="14"/>
      <c r="E175" s="13"/>
      <c r="F175" s="13"/>
      <c r="G175" s="14"/>
      <c r="H175" s="14"/>
      <c r="I175" s="14"/>
      <c r="J175" s="13"/>
      <c r="K175" s="13"/>
      <c r="L175" s="15"/>
      <c r="M175" s="16"/>
      <c r="O175" s="9"/>
      <c r="P175" s="10"/>
      <c r="Q175" s="9"/>
    </row>
    <row r="176" spans="1:17" x14ac:dyDescent="0.25">
      <c r="A176" s="13"/>
      <c r="B176" s="14"/>
      <c r="C176" s="14"/>
      <c r="D176" s="14"/>
      <c r="E176" s="13"/>
      <c r="F176" s="13"/>
      <c r="G176" s="14"/>
      <c r="H176" s="14"/>
      <c r="I176" s="14"/>
      <c r="J176" s="13"/>
      <c r="K176" s="13"/>
      <c r="L176" s="15"/>
      <c r="M176" s="16"/>
      <c r="O176" s="9"/>
      <c r="P176" s="10"/>
      <c r="Q176" s="9"/>
    </row>
    <row r="177" spans="1:17" x14ac:dyDescent="0.25">
      <c r="A177" s="13"/>
      <c r="B177" s="14"/>
      <c r="C177" s="14"/>
      <c r="D177" s="14"/>
      <c r="E177" s="13"/>
      <c r="F177" s="13"/>
      <c r="G177" s="14"/>
      <c r="H177" s="14"/>
      <c r="I177" s="14"/>
      <c r="J177" s="13"/>
      <c r="K177" s="13"/>
      <c r="L177" s="15"/>
      <c r="M177" s="16"/>
      <c r="O177" s="9"/>
      <c r="P177" s="10"/>
      <c r="Q177" s="9"/>
    </row>
    <row r="178" spans="1:17" x14ac:dyDescent="0.25">
      <c r="A178" s="13"/>
      <c r="B178" s="14"/>
      <c r="C178" s="14"/>
      <c r="D178" s="14"/>
      <c r="E178" s="13"/>
      <c r="F178" s="13"/>
      <c r="G178" s="14"/>
      <c r="H178" s="14"/>
      <c r="I178" s="14"/>
      <c r="J178" s="13"/>
      <c r="K178" s="13"/>
      <c r="L178" s="15"/>
      <c r="M178" s="16"/>
      <c r="O178" s="9"/>
      <c r="P178" s="10"/>
      <c r="Q178" s="9"/>
    </row>
    <row r="179" spans="1:17" x14ac:dyDescent="0.25">
      <c r="A179" s="13"/>
      <c r="B179" s="14"/>
      <c r="C179" s="14"/>
      <c r="D179" s="14"/>
      <c r="E179" s="13"/>
      <c r="F179" s="13"/>
      <c r="G179" s="14"/>
      <c r="H179" s="14"/>
      <c r="I179" s="14"/>
      <c r="J179" s="13"/>
      <c r="K179" s="13"/>
      <c r="L179" s="15"/>
      <c r="M179" s="16"/>
      <c r="O179" s="9"/>
      <c r="P179" s="10"/>
      <c r="Q179" s="9"/>
    </row>
    <row r="180" spans="1:17" x14ac:dyDescent="0.25">
      <c r="A180" s="13"/>
      <c r="B180" s="14"/>
      <c r="C180" s="14"/>
      <c r="D180" s="14"/>
      <c r="E180" s="13"/>
      <c r="F180" s="13"/>
      <c r="G180" s="14"/>
      <c r="H180" s="14"/>
      <c r="I180" s="14"/>
      <c r="J180" s="13"/>
      <c r="K180" s="13"/>
      <c r="L180" s="15"/>
      <c r="M180" s="16"/>
      <c r="O180" s="9"/>
      <c r="P180" s="10"/>
      <c r="Q180" s="9"/>
    </row>
    <row r="181" spans="1:17" x14ac:dyDescent="0.25">
      <c r="A181" s="13"/>
      <c r="B181" s="14"/>
      <c r="C181" s="14"/>
      <c r="D181" s="14"/>
      <c r="E181" s="13"/>
      <c r="F181" s="13"/>
      <c r="G181" s="14"/>
      <c r="H181" s="14"/>
      <c r="I181" s="14"/>
      <c r="J181" s="13"/>
      <c r="K181" s="13"/>
      <c r="L181" s="15"/>
      <c r="M181" s="16"/>
      <c r="O181" s="9"/>
      <c r="P181" s="10"/>
      <c r="Q181" s="9"/>
    </row>
    <row r="182" spans="1:17" x14ac:dyDescent="0.25">
      <c r="A182" s="13"/>
      <c r="B182" s="14"/>
      <c r="C182" s="14"/>
      <c r="D182" s="14"/>
      <c r="E182" s="13"/>
      <c r="F182" s="13"/>
      <c r="G182" s="14"/>
      <c r="H182" s="14"/>
      <c r="I182" s="14"/>
      <c r="J182" s="13"/>
      <c r="K182" s="13"/>
      <c r="L182" s="15"/>
      <c r="M182" s="16"/>
      <c r="O182" s="11"/>
      <c r="P182" s="12"/>
      <c r="Q182" s="11"/>
    </row>
    <row r="183" spans="1:17" x14ac:dyDescent="0.25">
      <c r="A183" s="13"/>
      <c r="B183" s="14"/>
      <c r="C183" s="14"/>
      <c r="D183" s="14"/>
      <c r="E183" s="13"/>
      <c r="F183" s="13"/>
      <c r="G183" s="14"/>
      <c r="H183" s="14"/>
      <c r="I183" s="14"/>
      <c r="J183" s="13"/>
      <c r="K183" s="13"/>
      <c r="L183" s="15"/>
      <c r="M183" s="16"/>
      <c r="O183" s="11"/>
      <c r="P183" s="12"/>
      <c r="Q183" s="11"/>
    </row>
    <row r="184" spans="1:17" x14ac:dyDescent="0.25">
      <c r="A184" s="13"/>
      <c r="B184" s="14"/>
      <c r="C184" s="14"/>
      <c r="D184" s="14"/>
      <c r="E184" s="13"/>
      <c r="F184" s="13"/>
      <c r="G184" s="14"/>
      <c r="H184" s="14"/>
      <c r="I184" s="14"/>
      <c r="J184" s="13"/>
      <c r="K184" s="13"/>
      <c r="L184" s="15"/>
      <c r="M184" s="16"/>
      <c r="O184" s="11"/>
      <c r="P184" s="12"/>
      <c r="Q184" s="11"/>
    </row>
    <row r="185" spans="1:17" x14ac:dyDescent="0.25">
      <c r="O185" s="11"/>
      <c r="P185" s="12"/>
      <c r="Q185" s="11"/>
    </row>
    <row r="186" spans="1:17" x14ac:dyDescent="0.25">
      <c r="O186" s="5"/>
      <c r="P186" s="3"/>
      <c r="Q186" s="5"/>
    </row>
    <row r="187" spans="1:17" x14ac:dyDescent="0.25">
      <c r="O187" s="5"/>
      <c r="P187" s="3"/>
      <c r="Q187" s="5"/>
    </row>
    <row r="188" spans="1:17" x14ac:dyDescent="0.25">
      <c r="O188" s="5"/>
      <c r="P188" s="3"/>
      <c r="Q188" s="5"/>
    </row>
    <row r="189" spans="1:17" x14ac:dyDescent="0.25">
      <c r="O189" s="5"/>
      <c r="P189" s="3"/>
      <c r="Q189" s="5"/>
    </row>
    <row r="190" spans="1:17" x14ac:dyDescent="0.25">
      <c r="O190" s="9"/>
      <c r="P190" s="10"/>
      <c r="Q190" s="9"/>
    </row>
    <row r="191" spans="1:17" x14ac:dyDescent="0.25">
      <c r="O191" s="9"/>
      <c r="P191" s="10"/>
      <c r="Q191" s="9"/>
    </row>
  </sheetData>
  <mergeCells count="23">
    <mergeCell ref="A1:M1"/>
    <mergeCell ref="A2:M2"/>
    <mergeCell ref="A3:M3"/>
    <mergeCell ref="A4:L4"/>
    <mergeCell ref="M4:M11"/>
    <mergeCell ref="A5:G5"/>
    <mergeCell ref="A6:G6"/>
    <mergeCell ref="A7:G8"/>
    <mergeCell ref="H5:K5"/>
    <mergeCell ref="H6:K6"/>
    <mergeCell ref="H7:K7"/>
    <mergeCell ref="H8:K8"/>
    <mergeCell ref="H9:K9"/>
    <mergeCell ref="H10:K10"/>
    <mergeCell ref="H11:K11"/>
    <mergeCell ref="C14:E14"/>
    <mergeCell ref="C15:E15"/>
    <mergeCell ref="A154:B154"/>
    <mergeCell ref="C10:F10"/>
    <mergeCell ref="A11:B15"/>
    <mergeCell ref="C11:E11"/>
    <mergeCell ref="C12:E12"/>
    <mergeCell ref="C13:E13"/>
  </mergeCells>
  <pageMargins left="0.7" right="0.7" top="0.75" bottom="0.75" header="0.3" footer="0.3"/>
  <pageSetup paperSize="9" scale="3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>
      <selection activeCell="I30" sqref="I30"/>
    </sheetView>
  </sheetViews>
  <sheetFormatPr defaultRowHeight="15" x14ac:dyDescent="0.25"/>
  <cols>
    <col min="1" max="1" width="5.28515625" style="32" customWidth="1"/>
    <col min="2" max="3" width="11.7109375" style="32" customWidth="1"/>
    <col min="4" max="4" width="12.42578125" style="32" customWidth="1"/>
    <col min="5" max="11" width="9.140625" style="32"/>
    <col min="12" max="12" width="10.28515625" style="32" customWidth="1"/>
    <col min="13" max="16384" width="9.140625" style="32"/>
  </cols>
  <sheetData>
    <row r="1" spans="1:12" ht="20.25" x14ac:dyDescent="0.3">
      <c r="A1" s="540" t="s">
        <v>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25">
      <c r="A2" s="542" t="s">
        <v>17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</row>
    <row r="3" spans="1:12" ht="18.75" x14ac:dyDescent="0.25">
      <c r="A3" s="543" t="s">
        <v>40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</row>
    <row r="4" spans="1:12" x14ac:dyDescent="0.25">
      <c r="A4" s="544" t="s">
        <v>9</v>
      </c>
      <c r="B4" s="545"/>
      <c r="C4" s="545"/>
      <c r="D4" s="545"/>
      <c r="E4" s="545"/>
      <c r="F4" s="545"/>
      <c r="G4" s="545"/>
      <c r="H4" s="545"/>
      <c r="I4" s="545"/>
      <c r="J4" s="545"/>
      <c r="K4" s="546"/>
      <c r="L4" s="547" t="s">
        <v>12</v>
      </c>
    </row>
    <row r="5" spans="1:12" ht="72" x14ac:dyDescent="0.25">
      <c r="A5" s="550" t="s">
        <v>4</v>
      </c>
      <c r="B5" s="550"/>
      <c r="C5" s="550"/>
      <c r="D5" s="550"/>
      <c r="E5" s="550"/>
      <c r="F5" s="550"/>
      <c r="G5" s="550"/>
      <c r="H5" s="550" t="s">
        <v>5</v>
      </c>
      <c r="I5" s="550"/>
      <c r="J5" s="550"/>
      <c r="K5" s="33" t="s">
        <v>31</v>
      </c>
      <c r="L5" s="548"/>
    </row>
    <row r="6" spans="1:12" x14ac:dyDescent="0.25">
      <c r="A6" s="530" t="s">
        <v>15</v>
      </c>
      <c r="B6" s="530"/>
      <c r="C6" s="530"/>
      <c r="D6" s="530"/>
      <c r="E6" s="530"/>
      <c r="F6" s="530"/>
      <c r="G6" s="530"/>
      <c r="H6" s="550" t="s">
        <v>16</v>
      </c>
      <c r="I6" s="550"/>
      <c r="J6" s="550"/>
      <c r="K6" s="34">
        <v>111.791</v>
      </c>
      <c r="L6" s="548"/>
    </row>
    <row r="7" spans="1:12" x14ac:dyDescent="0.25">
      <c r="A7" s="551" t="s">
        <v>6</v>
      </c>
      <c r="B7" s="551"/>
      <c r="C7" s="551"/>
      <c r="D7" s="551"/>
      <c r="E7" s="551"/>
      <c r="F7" s="551"/>
      <c r="G7" s="551"/>
      <c r="H7" s="550" t="s">
        <v>10</v>
      </c>
      <c r="I7" s="550"/>
      <c r="J7" s="550"/>
      <c r="K7" s="34">
        <f>J152</f>
        <v>86.054491799543513</v>
      </c>
      <c r="L7" s="548"/>
    </row>
    <row r="8" spans="1:12" x14ac:dyDescent="0.25">
      <c r="A8" s="551"/>
      <c r="B8" s="551"/>
      <c r="C8" s="551"/>
      <c r="D8" s="551"/>
      <c r="E8" s="551"/>
      <c r="F8" s="551"/>
      <c r="G8" s="551"/>
      <c r="H8" s="550" t="s">
        <v>11</v>
      </c>
      <c r="I8" s="550"/>
      <c r="J8" s="550"/>
      <c r="K8" s="34">
        <f>K152</f>
        <v>25.736508200456527</v>
      </c>
      <c r="L8" s="548"/>
    </row>
    <row r="9" spans="1:12" x14ac:dyDescent="0.25">
      <c r="A9" s="35"/>
      <c r="B9" s="36"/>
      <c r="C9" s="36"/>
      <c r="D9" s="36"/>
      <c r="E9" s="36"/>
      <c r="F9" s="36"/>
      <c r="G9" s="37"/>
      <c r="H9" s="550" t="s">
        <v>26</v>
      </c>
      <c r="I9" s="556"/>
      <c r="J9" s="556"/>
      <c r="K9" s="34">
        <f>J16+J18+J22+J23+J24+J26+J27+J28+J29+J30+J31+J32+J33+J34+J35+J36+J37+J38+J39+J40+J42+J43+J44+J45+J46+J47+J50+J51+J52+J53+J54+J55+J56+J58+J59+J60+J61+J63+J66+J67+J68+J69+J71+J74+J75+J77+J78+J79+J80+J82+J84+J85+J86+J88+J89+J93+J94+J95+J96+J97+J98+J100+J101+J104+J105+J106+J108+J110+J111+J112+J113+J114+J115+J116+J118+J119+J120+J121+J122+J123+J124+J125+J127+J128+J129+J130+J132+J133+J134+J135+J137+J138+J140+J142+J143+J144+J145+J146+J147+J150+J21+J92</f>
        <v>66.705377195999986</v>
      </c>
      <c r="L9" s="548"/>
    </row>
    <row r="10" spans="1:12" x14ac:dyDescent="0.25">
      <c r="A10" s="38"/>
      <c r="B10" s="39"/>
      <c r="C10" s="551" t="s">
        <v>13</v>
      </c>
      <c r="D10" s="551"/>
      <c r="E10" s="551"/>
      <c r="F10" s="551"/>
      <c r="G10" s="40"/>
      <c r="H10" s="557" t="s">
        <v>28</v>
      </c>
      <c r="I10" s="558"/>
      <c r="J10" s="558"/>
      <c r="K10" s="41">
        <f>K6-K9-K8</f>
        <v>19.349114603543484</v>
      </c>
      <c r="L10" s="555"/>
    </row>
    <row r="11" spans="1:12" x14ac:dyDescent="0.25">
      <c r="A11" s="550" t="s">
        <v>22</v>
      </c>
      <c r="B11" s="550"/>
      <c r="C11" s="530" t="s">
        <v>23</v>
      </c>
      <c r="D11" s="530"/>
      <c r="E11" s="530"/>
      <c r="F11" s="42">
        <f>E152</f>
        <v>7235.2999999999984</v>
      </c>
      <c r="G11" s="38"/>
      <c r="H11" s="43"/>
      <c r="I11" s="43"/>
      <c r="J11" s="43"/>
      <c r="K11" s="44"/>
      <c r="L11" s="43"/>
    </row>
    <row r="12" spans="1:12" x14ac:dyDescent="0.25">
      <c r="A12" s="550"/>
      <c r="B12" s="550"/>
      <c r="C12" s="530" t="s">
        <v>24</v>
      </c>
      <c r="D12" s="530"/>
      <c r="E12" s="530"/>
      <c r="F12" s="45">
        <v>2158.9</v>
      </c>
      <c r="G12" s="46"/>
      <c r="H12" s="46"/>
      <c r="I12" s="46"/>
      <c r="J12" s="46"/>
      <c r="K12" s="46"/>
      <c r="L12" s="46"/>
    </row>
    <row r="13" spans="1:12" x14ac:dyDescent="0.25">
      <c r="A13" s="550"/>
      <c r="B13" s="550"/>
      <c r="C13" s="530" t="s">
        <v>25</v>
      </c>
      <c r="D13" s="530"/>
      <c r="E13" s="530"/>
      <c r="F13" s="45">
        <f>E17+E19+E20+E25+E41+E48+E49+E57+E64+E65+E70+E72+E73+E76+E81+E83+E87+E90+E91+E99+E102+E103+E107+E109+E117+E126+E131+E136+E139+E141+E148+E149+E151+E62</f>
        <v>1757.6000000000001</v>
      </c>
      <c r="G13" s="47"/>
      <c r="H13" s="46"/>
      <c r="I13" s="46"/>
      <c r="J13" s="46"/>
      <c r="K13" s="46"/>
      <c r="L13" s="46"/>
    </row>
    <row r="14" spans="1:12" x14ac:dyDescent="0.25">
      <c r="A14" s="39"/>
      <c r="B14" s="39"/>
      <c r="C14" s="39"/>
      <c r="D14" s="39"/>
      <c r="E14" s="39"/>
      <c r="F14" s="39"/>
      <c r="G14" s="39"/>
      <c r="H14" s="48"/>
      <c r="I14" s="48"/>
      <c r="J14" s="48"/>
      <c r="K14" s="49"/>
      <c r="L14" s="50"/>
    </row>
    <row r="15" spans="1:12" ht="42" x14ac:dyDescent="0.25">
      <c r="A15" s="51" t="s">
        <v>0</v>
      </c>
      <c r="B15" s="52" t="s">
        <v>1</v>
      </c>
      <c r="C15" s="53" t="s">
        <v>19</v>
      </c>
      <c r="D15" s="53" t="s">
        <v>20</v>
      </c>
      <c r="E15" s="51" t="s">
        <v>2</v>
      </c>
      <c r="F15" s="51" t="s">
        <v>27</v>
      </c>
      <c r="G15" s="54" t="s">
        <v>29</v>
      </c>
      <c r="H15" s="54" t="s">
        <v>30</v>
      </c>
      <c r="I15" s="54" t="s">
        <v>21</v>
      </c>
      <c r="J15" s="54" t="s">
        <v>18</v>
      </c>
      <c r="K15" s="55" t="s">
        <v>7</v>
      </c>
      <c r="L15" s="56" t="s">
        <v>14</v>
      </c>
    </row>
    <row r="16" spans="1:12" x14ac:dyDescent="0.25">
      <c r="A16" s="30">
        <v>1</v>
      </c>
      <c r="B16" s="26">
        <v>91504425</v>
      </c>
      <c r="C16" s="27">
        <v>43731</v>
      </c>
      <c r="D16" s="27">
        <v>45191</v>
      </c>
      <c r="E16" s="57">
        <v>45.2</v>
      </c>
      <c r="F16" s="58">
        <f>E16*F12/F11</f>
        <v>13.486970823600961</v>
      </c>
      <c r="G16" s="24">
        <v>3.66</v>
      </c>
      <c r="H16" s="59">
        <v>3.9685000000000001</v>
      </c>
      <c r="I16" s="24">
        <f t="shared" ref="I16:I79" si="0">H16-G16</f>
        <v>0.3085</v>
      </c>
      <c r="J16" s="29">
        <f>I16</f>
        <v>0.3085</v>
      </c>
      <c r="K16" s="60">
        <f>F16*(K6/(F11-F16+F12))</f>
        <v>0.16072573061896012</v>
      </c>
      <c r="L16" s="29">
        <f>J16+K16</f>
        <v>0.46922573061896011</v>
      </c>
    </row>
    <row r="17" spans="1:12" x14ac:dyDescent="0.25">
      <c r="A17" s="30">
        <v>2</v>
      </c>
      <c r="B17" s="26">
        <v>15705811</v>
      </c>
      <c r="C17" s="27"/>
      <c r="D17" s="27"/>
      <c r="E17" s="57">
        <v>62</v>
      </c>
      <c r="F17" s="58">
        <f>E17*F12/F11</f>
        <v>18.499827235912822</v>
      </c>
      <c r="G17" s="25"/>
      <c r="H17" s="59"/>
      <c r="I17" s="25">
        <f>H17-G17</f>
        <v>0</v>
      </c>
      <c r="J17" s="29">
        <f>E17*(K10/F13)</f>
        <v>0.68254728346591709</v>
      </c>
      <c r="K17" s="60">
        <f>F17*(K6/(F11-F17+F12))</f>
        <v>0.22058237234779465</v>
      </c>
      <c r="L17" s="29">
        <f t="shared" ref="L17:L80" si="1">J17+K17</f>
        <v>0.90312965581371174</v>
      </c>
    </row>
    <row r="18" spans="1:12" x14ac:dyDescent="0.25">
      <c r="A18" s="30">
        <v>3</v>
      </c>
      <c r="B18" s="26">
        <v>1564015</v>
      </c>
      <c r="C18" s="27">
        <v>43621</v>
      </c>
      <c r="D18" s="27">
        <v>45081</v>
      </c>
      <c r="E18" s="57">
        <v>72.7</v>
      </c>
      <c r="F18" s="58">
        <f>E18*F12/F11</f>
        <v>21.692539355659065</v>
      </c>
      <c r="G18" s="24">
        <v>5.3559999999999999</v>
      </c>
      <c r="H18" s="59">
        <v>6.0890000000000004</v>
      </c>
      <c r="I18" s="24">
        <f t="shared" si="0"/>
        <v>0.73300000000000054</v>
      </c>
      <c r="J18" s="29">
        <f>I18</f>
        <v>0.73300000000000054</v>
      </c>
      <c r="K18" s="60">
        <f>F18*(K6/(F11-F18+F12))</f>
        <v>0.25873872891446781</v>
      </c>
      <c r="L18" s="29">
        <f t="shared" si="1"/>
        <v>0.99173872891446835</v>
      </c>
    </row>
    <row r="19" spans="1:12" x14ac:dyDescent="0.25">
      <c r="A19" s="30">
        <v>4</v>
      </c>
      <c r="B19" s="26">
        <v>15705532</v>
      </c>
      <c r="C19" s="27"/>
      <c r="D19" s="27"/>
      <c r="E19" s="28">
        <v>46.9</v>
      </c>
      <c r="F19" s="58">
        <f>E19*F12/F11</f>
        <v>13.99422415103728</v>
      </c>
      <c r="G19" s="25"/>
      <c r="H19" s="59"/>
      <c r="I19" s="25">
        <f t="shared" si="0"/>
        <v>0</v>
      </c>
      <c r="J19" s="29">
        <f>E19*(K10/F13)</f>
        <v>0.51631399346050821</v>
      </c>
      <c r="K19" s="60">
        <f>F19*(K6/(F11-F19+F12))</f>
        <v>0.16677974337157001</v>
      </c>
      <c r="L19" s="29">
        <f t="shared" si="1"/>
        <v>0.68309373683207819</v>
      </c>
    </row>
    <row r="20" spans="1:12" x14ac:dyDescent="0.25">
      <c r="A20" s="61">
        <v>5</v>
      </c>
      <c r="B20" s="26">
        <v>15705673</v>
      </c>
      <c r="C20" s="27"/>
      <c r="D20" s="27"/>
      <c r="E20" s="28">
        <v>70.599999999999994</v>
      </c>
      <c r="F20" s="58">
        <f>E20*F12/F11</f>
        <v>21.065932304120082</v>
      </c>
      <c r="G20" s="25"/>
      <c r="H20" s="59"/>
      <c r="I20" s="25">
        <f t="shared" si="0"/>
        <v>0</v>
      </c>
      <c r="J20" s="29">
        <f>E20*(K10/F13)</f>
        <v>0.77722319697893139</v>
      </c>
      <c r="K20" s="60">
        <f>F20*(K6/(F11-F20+F12))</f>
        <v>0.25124804800629447</v>
      </c>
      <c r="L20" s="29">
        <f t="shared" si="1"/>
        <v>1.0284712449852258</v>
      </c>
    </row>
    <row r="21" spans="1:12" x14ac:dyDescent="0.25">
      <c r="A21" s="30">
        <v>6</v>
      </c>
      <c r="B21" s="278" t="s">
        <v>48</v>
      </c>
      <c r="C21" s="27">
        <v>43822</v>
      </c>
      <c r="D21" s="27">
        <v>46013</v>
      </c>
      <c r="E21" s="28">
        <v>47.4</v>
      </c>
      <c r="F21" s="58">
        <f>E21*F12/F11</f>
        <v>14.143416306165609</v>
      </c>
      <c r="G21" s="24">
        <v>0.39079999999999998</v>
      </c>
      <c r="H21" s="59">
        <v>0.98440000000000005</v>
      </c>
      <c r="I21" s="24">
        <f t="shared" si="0"/>
        <v>0.59360000000000013</v>
      </c>
      <c r="J21" s="29">
        <f>I21</f>
        <v>0.59360000000000013</v>
      </c>
      <c r="K21" s="60">
        <f>F21*(K6/(F11-F21+F12))</f>
        <v>0.16856045996898722</v>
      </c>
      <c r="L21" s="29">
        <f t="shared" si="1"/>
        <v>0.76216045996898729</v>
      </c>
    </row>
    <row r="22" spans="1:12" x14ac:dyDescent="0.25">
      <c r="A22" s="30">
        <v>7</v>
      </c>
      <c r="B22" s="26">
        <v>18008983</v>
      </c>
      <c r="C22" s="27">
        <v>43714</v>
      </c>
      <c r="D22" s="27">
        <v>45721</v>
      </c>
      <c r="E22" s="28">
        <v>42.2</v>
      </c>
      <c r="F22" s="58">
        <f>E22*F12/F11</f>
        <v>12.591817892830987</v>
      </c>
      <c r="G22" s="24">
        <v>5.085</v>
      </c>
      <c r="H22" s="59">
        <v>5.7249999999999996</v>
      </c>
      <c r="I22" s="24">
        <f t="shared" si="0"/>
        <v>0.63999999999999968</v>
      </c>
      <c r="J22" s="29">
        <f>I22</f>
        <v>0.63999999999999968</v>
      </c>
      <c r="K22" s="60">
        <f>F22*(K6/(F11-F22+F12))</f>
        <v>0.15004377572942951</v>
      </c>
      <c r="L22" s="29">
        <f t="shared" si="1"/>
        <v>0.79004377572942919</v>
      </c>
    </row>
    <row r="23" spans="1:12" x14ac:dyDescent="0.25">
      <c r="A23" s="30">
        <v>8</v>
      </c>
      <c r="B23" s="26">
        <v>15705529</v>
      </c>
      <c r="C23" s="27">
        <v>43689</v>
      </c>
      <c r="D23" s="27">
        <v>45149</v>
      </c>
      <c r="E23" s="28">
        <v>41.9</v>
      </c>
      <c r="F23" s="58">
        <f>E23*F12/F11</f>
        <v>12.502302599753987</v>
      </c>
      <c r="G23" s="25">
        <v>32870</v>
      </c>
      <c r="H23" s="59">
        <v>33933</v>
      </c>
      <c r="I23" s="25">
        <f t="shared" si="0"/>
        <v>1063</v>
      </c>
      <c r="J23" s="29">
        <f t="shared" ref="J23:J44" si="2">I23*0.00086</f>
        <v>0.91417999999999999</v>
      </c>
      <c r="K23" s="60">
        <f>F23*(K6/(F11-F23+F12))</f>
        <v>0.14897569235431646</v>
      </c>
      <c r="L23" s="29">
        <f t="shared" si="1"/>
        <v>1.0631556923543164</v>
      </c>
    </row>
    <row r="24" spans="1:12" x14ac:dyDescent="0.25">
      <c r="A24" s="30">
        <v>9</v>
      </c>
      <c r="B24" s="26">
        <v>18009297</v>
      </c>
      <c r="C24" s="27">
        <v>43530</v>
      </c>
      <c r="D24" s="27">
        <v>45721</v>
      </c>
      <c r="E24" s="28">
        <v>44.8</v>
      </c>
      <c r="F24" s="58">
        <f>E24*F12/F11</f>
        <v>13.367617099498297</v>
      </c>
      <c r="G24" s="24">
        <v>5.9690000000000003</v>
      </c>
      <c r="H24" s="59">
        <v>6.7690000000000001</v>
      </c>
      <c r="I24" s="24">
        <f t="shared" si="0"/>
        <v>0.79999999999999982</v>
      </c>
      <c r="J24" s="29">
        <f>I24</f>
        <v>0.79999999999999982</v>
      </c>
      <c r="K24" s="60">
        <f>F24*(K6/(F11-F24+F12))</f>
        <v>0.15930135218000349</v>
      </c>
      <c r="L24" s="29">
        <f t="shared" si="1"/>
        <v>0.95930135218000334</v>
      </c>
    </row>
    <row r="25" spans="1:12" x14ac:dyDescent="0.25">
      <c r="A25" s="30">
        <v>10</v>
      </c>
      <c r="B25" s="26">
        <v>15705614</v>
      </c>
      <c r="C25" s="27"/>
      <c r="D25" s="27"/>
      <c r="E25" s="28">
        <v>62.1</v>
      </c>
      <c r="F25" s="58">
        <f>E25*F12/F11</f>
        <v>18.529665666938488</v>
      </c>
      <c r="G25" s="25"/>
      <c r="H25" s="59"/>
      <c r="I25" s="25">
        <f t="shared" si="0"/>
        <v>0</v>
      </c>
      <c r="J25" s="29">
        <f>E25*(K10/F13)</f>
        <v>0.68364816618118474</v>
      </c>
      <c r="K25" s="60">
        <f>F25*(K6/(F11-F25+F12))</f>
        <v>0.22093885351186182</v>
      </c>
      <c r="L25" s="29">
        <f t="shared" si="1"/>
        <v>0.90458701969304656</v>
      </c>
    </row>
    <row r="26" spans="1:12" x14ac:dyDescent="0.25">
      <c r="A26" s="30">
        <v>11</v>
      </c>
      <c r="B26" s="26">
        <v>18009390</v>
      </c>
      <c r="C26" s="27">
        <v>43530</v>
      </c>
      <c r="D26" s="27">
        <v>45721</v>
      </c>
      <c r="E26" s="28">
        <v>72.8</v>
      </c>
      <c r="F26" s="58">
        <f>E26*F12/F11</f>
        <v>21.722377786684731</v>
      </c>
      <c r="G26" s="24">
        <v>5.6920000000000002</v>
      </c>
      <c r="H26" s="59">
        <v>6.5519999999999996</v>
      </c>
      <c r="I26" s="24">
        <f>H26-G26</f>
        <v>0.85999999999999943</v>
      </c>
      <c r="J26" s="29">
        <f>I26</f>
        <v>0.85999999999999943</v>
      </c>
      <c r="K26" s="60">
        <f>F26*(K6/(F11-F26+F12))</f>
        <v>0.25909545298842906</v>
      </c>
      <c r="L26" s="29">
        <f t="shared" si="1"/>
        <v>1.1190954529884285</v>
      </c>
    </row>
    <row r="27" spans="1:12" x14ac:dyDescent="0.25">
      <c r="A27" s="30">
        <v>12</v>
      </c>
      <c r="B27" s="26">
        <v>15705671</v>
      </c>
      <c r="C27" s="27">
        <v>43693</v>
      </c>
      <c r="D27" s="27">
        <v>45153</v>
      </c>
      <c r="E27" s="28">
        <v>47</v>
      </c>
      <c r="F27" s="58">
        <f>E27*F12/F11</f>
        <v>14.024062582062944</v>
      </c>
      <c r="G27" s="25">
        <v>38107</v>
      </c>
      <c r="H27" s="59">
        <v>39295</v>
      </c>
      <c r="I27" s="25">
        <f t="shared" si="0"/>
        <v>1188</v>
      </c>
      <c r="J27" s="29">
        <f t="shared" si="2"/>
        <v>1.0216799999999999</v>
      </c>
      <c r="K27" s="60">
        <f>F27*(K6/(F11-F27+F12))</f>
        <v>0.16713588215947198</v>
      </c>
      <c r="L27" s="29">
        <f t="shared" si="1"/>
        <v>1.1888158821594719</v>
      </c>
    </row>
    <row r="28" spans="1:12" x14ac:dyDescent="0.25">
      <c r="A28" s="30">
        <v>13</v>
      </c>
      <c r="B28" s="26">
        <v>41262618</v>
      </c>
      <c r="C28" s="27">
        <v>43719</v>
      </c>
      <c r="D28" s="27">
        <v>45910</v>
      </c>
      <c r="E28" s="28">
        <v>70.599999999999994</v>
      </c>
      <c r="F28" s="58">
        <f>E28*F12/F11</f>
        <v>21.065932304120082</v>
      </c>
      <c r="G28" s="24">
        <v>5.4349999999999996</v>
      </c>
      <c r="H28" s="59">
        <v>6.7748999999999997</v>
      </c>
      <c r="I28" s="24">
        <f t="shared" si="0"/>
        <v>1.3399000000000001</v>
      </c>
      <c r="J28" s="29">
        <f>I28</f>
        <v>1.3399000000000001</v>
      </c>
      <c r="K28" s="60">
        <f>F28*(K6/(F11-F28+F12))</f>
        <v>0.25124804800629447</v>
      </c>
      <c r="L28" s="29">
        <f t="shared" si="1"/>
        <v>1.5911480480062945</v>
      </c>
    </row>
    <row r="29" spans="1:12" x14ac:dyDescent="0.25">
      <c r="A29" s="30">
        <v>14</v>
      </c>
      <c r="B29" s="26">
        <v>1732319</v>
      </c>
      <c r="C29" s="27">
        <v>43887</v>
      </c>
      <c r="D29" s="27">
        <v>46078</v>
      </c>
      <c r="E29" s="28">
        <v>47</v>
      </c>
      <c r="F29" s="58">
        <f>E29*F12/F11</f>
        <v>14.024062582062944</v>
      </c>
      <c r="G29" s="24">
        <v>0.59109999999999996</v>
      </c>
      <c r="H29" s="59">
        <v>1.1541999999999999</v>
      </c>
      <c r="I29" s="24">
        <f t="shared" si="0"/>
        <v>0.56309999999999993</v>
      </c>
      <c r="J29" s="24">
        <f>I29</f>
        <v>0.56309999999999993</v>
      </c>
      <c r="K29" s="60">
        <f>F29*(K6/(F11-F29+F12))</f>
        <v>0.16713588215947198</v>
      </c>
      <c r="L29" s="29">
        <f t="shared" si="1"/>
        <v>0.73023588215947188</v>
      </c>
    </row>
    <row r="30" spans="1:12" x14ac:dyDescent="0.25">
      <c r="A30" s="30">
        <v>15</v>
      </c>
      <c r="B30" s="26">
        <v>18004025</v>
      </c>
      <c r="C30" s="27">
        <v>43488</v>
      </c>
      <c r="D30" s="27">
        <v>45679</v>
      </c>
      <c r="E30" s="28">
        <v>42.2</v>
      </c>
      <c r="F30" s="58">
        <f>E30*F12/F11</f>
        <v>12.591817892830987</v>
      </c>
      <c r="G30" s="24">
        <v>0.49</v>
      </c>
      <c r="H30" s="59">
        <v>0.71199999999999997</v>
      </c>
      <c r="I30" s="24">
        <f t="shared" si="0"/>
        <v>0.22199999999999998</v>
      </c>
      <c r="J30" s="29">
        <f>I30</f>
        <v>0.22199999999999998</v>
      </c>
      <c r="K30" s="60">
        <f>F30*(K6/(F11-F30+F12))</f>
        <v>0.15004377572942951</v>
      </c>
      <c r="L30" s="29">
        <f t="shared" si="1"/>
        <v>0.37204377572942948</v>
      </c>
    </row>
    <row r="31" spans="1:12" x14ac:dyDescent="0.25">
      <c r="A31" s="30">
        <v>16</v>
      </c>
      <c r="B31" s="26">
        <v>19000535</v>
      </c>
      <c r="C31" s="27">
        <v>43677</v>
      </c>
      <c r="D31" s="27">
        <v>45868</v>
      </c>
      <c r="E31" s="28">
        <v>42.8</v>
      </c>
      <c r="F31" s="58">
        <f>E31*F12/F11</f>
        <v>12.770848478984979</v>
      </c>
      <c r="G31" s="24">
        <v>3.282</v>
      </c>
      <c r="H31" s="59">
        <v>4.1440000000000001</v>
      </c>
      <c r="I31" s="24">
        <f t="shared" si="0"/>
        <v>0.8620000000000001</v>
      </c>
      <c r="J31" s="29">
        <f>I31</f>
        <v>0.8620000000000001</v>
      </c>
      <c r="K31" s="60">
        <f>F31*(K6/(F11-F31+F12))</f>
        <v>0.15218000362799114</v>
      </c>
      <c r="L31" s="29">
        <f t="shared" si="1"/>
        <v>1.0141800036279913</v>
      </c>
    </row>
    <row r="32" spans="1:12" x14ac:dyDescent="0.25">
      <c r="A32" s="30">
        <v>17</v>
      </c>
      <c r="B32" s="139">
        <v>15705659</v>
      </c>
      <c r="C32" s="27">
        <v>43719</v>
      </c>
      <c r="D32" s="27">
        <v>45179</v>
      </c>
      <c r="E32" s="28">
        <v>45.8</v>
      </c>
      <c r="F32" s="58">
        <f>E32*F12/F11</f>
        <v>13.666001409754953</v>
      </c>
      <c r="G32" s="25">
        <v>9944</v>
      </c>
      <c r="H32" s="59">
        <v>10131</v>
      </c>
      <c r="I32" s="25">
        <f t="shared" si="0"/>
        <v>187</v>
      </c>
      <c r="J32" s="29">
        <f t="shared" si="2"/>
        <v>0.16081999999999999</v>
      </c>
      <c r="K32" s="60">
        <f>F32*(K6/(F11-F32+F12))</f>
        <v>0.16286236623922606</v>
      </c>
      <c r="L32" s="29">
        <f t="shared" si="1"/>
        <v>0.32368236623922608</v>
      </c>
    </row>
    <row r="33" spans="1:12" x14ac:dyDescent="0.25">
      <c r="A33" s="30">
        <v>18</v>
      </c>
      <c r="B33" s="139">
        <v>15708273</v>
      </c>
      <c r="C33" s="27">
        <v>43697</v>
      </c>
      <c r="D33" s="27">
        <v>45158</v>
      </c>
      <c r="E33" s="28">
        <v>60.6</v>
      </c>
      <c r="F33" s="58">
        <f>E33*F12/F11</f>
        <v>18.082089201553501</v>
      </c>
      <c r="G33" s="25">
        <v>41649</v>
      </c>
      <c r="H33" s="59">
        <v>42772</v>
      </c>
      <c r="I33" s="25">
        <f t="shared" si="0"/>
        <v>1123</v>
      </c>
      <c r="J33" s="29">
        <f t="shared" si="2"/>
        <v>0.96577999999999997</v>
      </c>
      <c r="K33" s="60">
        <f>F33*(K6/(F11-F33+F12))</f>
        <v>0.21559187428763141</v>
      </c>
      <c r="L33" s="29">
        <f t="shared" si="1"/>
        <v>1.1813718742876314</v>
      </c>
    </row>
    <row r="34" spans="1:12" x14ac:dyDescent="0.25">
      <c r="A34" s="30">
        <v>19</v>
      </c>
      <c r="B34" s="31">
        <v>18008964</v>
      </c>
      <c r="C34" s="27">
        <v>43530</v>
      </c>
      <c r="D34" s="27">
        <v>45721</v>
      </c>
      <c r="E34" s="28">
        <v>71.599999999999994</v>
      </c>
      <c r="F34" s="58">
        <f>E34*F12/F11</f>
        <v>21.36431661437674</v>
      </c>
      <c r="G34" s="24">
        <v>3.8730000000000002</v>
      </c>
      <c r="H34" s="59">
        <v>4.9450000000000003</v>
      </c>
      <c r="I34" s="24">
        <f t="shared" si="0"/>
        <v>1.0720000000000001</v>
      </c>
      <c r="J34" s="29">
        <f>I34</f>
        <v>1.0720000000000001</v>
      </c>
      <c r="K34" s="60">
        <f>F34*(K6/(F11-F34+F12))</f>
        <v>0.25481491400424117</v>
      </c>
      <c r="L34" s="29">
        <f t="shared" si="1"/>
        <v>1.3268149140042413</v>
      </c>
    </row>
    <row r="35" spans="1:12" x14ac:dyDescent="0.25">
      <c r="A35" s="30">
        <v>20</v>
      </c>
      <c r="B35" s="31">
        <v>15705665</v>
      </c>
      <c r="C35" s="27">
        <v>43685</v>
      </c>
      <c r="D35" s="27">
        <v>45145</v>
      </c>
      <c r="E35" s="28">
        <v>46.3</v>
      </c>
      <c r="F35" s="58">
        <f>E35*F12/F11</f>
        <v>13.815193564883282</v>
      </c>
      <c r="G35" s="25">
        <v>17522</v>
      </c>
      <c r="H35" s="59">
        <v>18419</v>
      </c>
      <c r="I35" s="25">
        <f t="shared" si="0"/>
        <v>897</v>
      </c>
      <c r="J35" s="29">
        <f t="shared" si="2"/>
        <v>0.77141999999999999</v>
      </c>
      <c r="K35" s="60">
        <f>F35*(K6/(F11-F35+F12))</f>
        <v>0.16464295822409872</v>
      </c>
      <c r="L35" s="29">
        <f t="shared" si="1"/>
        <v>0.93606295822409868</v>
      </c>
    </row>
    <row r="36" spans="1:12" x14ac:dyDescent="0.25">
      <c r="A36" s="30">
        <v>21</v>
      </c>
      <c r="B36" s="31">
        <v>15708400</v>
      </c>
      <c r="C36" s="27">
        <v>43713</v>
      </c>
      <c r="D36" s="27">
        <v>45173</v>
      </c>
      <c r="E36" s="28">
        <v>70.099999999999994</v>
      </c>
      <c r="F36" s="58">
        <f>E36*F12/F11</f>
        <v>20.916740148991753</v>
      </c>
      <c r="G36" s="25">
        <v>13600</v>
      </c>
      <c r="H36" s="59">
        <v>14110</v>
      </c>
      <c r="I36" s="25">
        <f t="shared" si="0"/>
        <v>510</v>
      </c>
      <c r="J36" s="29">
        <f t="shared" si="2"/>
        <v>0.43859999999999999</v>
      </c>
      <c r="K36" s="60">
        <f>F36*(K6/(F11-F36+F12))</f>
        <v>0.24946470016666344</v>
      </c>
      <c r="L36" s="29">
        <f t="shared" si="1"/>
        <v>0.68806470016666343</v>
      </c>
    </row>
    <row r="37" spans="1:12" x14ac:dyDescent="0.25">
      <c r="A37" s="30">
        <v>22</v>
      </c>
      <c r="B37" s="31">
        <v>15705816</v>
      </c>
      <c r="C37" s="27">
        <v>43698</v>
      </c>
      <c r="D37" s="27">
        <v>45158</v>
      </c>
      <c r="E37" s="28">
        <v>48.1</v>
      </c>
      <c r="F37" s="58">
        <f>E37*F12/F11</f>
        <v>14.352285323345271</v>
      </c>
      <c r="G37" s="25">
        <v>12573</v>
      </c>
      <c r="H37" s="59">
        <v>13131</v>
      </c>
      <c r="I37" s="25">
        <f t="shared" si="0"/>
        <v>558</v>
      </c>
      <c r="J37" s="29">
        <f t="shared" si="2"/>
        <v>0.47987999999999997</v>
      </c>
      <c r="K37" s="60">
        <f>F37*(K6/(F11-F37+F12))</f>
        <v>0.1710535583719123</v>
      </c>
      <c r="L37" s="29">
        <f t="shared" si="1"/>
        <v>0.65093355837191225</v>
      </c>
    </row>
    <row r="38" spans="1:12" x14ac:dyDescent="0.25">
      <c r="A38" s="30">
        <v>23</v>
      </c>
      <c r="B38" s="31">
        <v>15705524</v>
      </c>
      <c r="C38" s="27"/>
      <c r="D38" s="27"/>
      <c r="E38" s="28">
        <v>42</v>
      </c>
      <c r="F38" s="58">
        <f>E38*F12/F11</f>
        <v>12.532141030779654</v>
      </c>
      <c r="G38" s="24">
        <v>6.9720000000000004</v>
      </c>
      <c r="H38" s="59">
        <v>7.4770000000000003</v>
      </c>
      <c r="I38" s="24">
        <f t="shared" si="0"/>
        <v>0.50499999999999989</v>
      </c>
      <c r="J38" s="24">
        <f>I38</f>
        <v>0.50499999999999989</v>
      </c>
      <c r="K38" s="60">
        <f>F38*(K6/(F11-F38+F12))</f>
        <v>0.14933171788132527</v>
      </c>
      <c r="L38" s="29">
        <f t="shared" si="1"/>
        <v>0.65433171788132516</v>
      </c>
    </row>
    <row r="39" spans="1:12" x14ac:dyDescent="0.25">
      <c r="A39" s="30">
        <v>24</v>
      </c>
      <c r="B39" s="31">
        <v>41260318</v>
      </c>
      <c r="C39" s="27">
        <v>43719</v>
      </c>
      <c r="D39" s="27">
        <v>45910</v>
      </c>
      <c r="E39" s="28">
        <v>41.4</v>
      </c>
      <c r="F39" s="58">
        <f>E39*F12/F11</f>
        <v>12.353110444625658</v>
      </c>
      <c r="G39" s="24">
        <v>3.3069999999999999</v>
      </c>
      <c r="H39" s="59">
        <v>3.9359999999999999</v>
      </c>
      <c r="I39" s="24">
        <f>H39-G39</f>
        <v>0.629</v>
      </c>
      <c r="J39" s="24">
        <f>I39</f>
        <v>0.629</v>
      </c>
      <c r="K39" s="60">
        <f>F39*(K6/(F11-F39+F12))</f>
        <v>0.14719559868884133</v>
      </c>
      <c r="L39" s="29">
        <f t="shared" si="1"/>
        <v>0.77619559868884136</v>
      </c>
    </row>
    <row r="40" spans="1:12" x14ac:dyDescent="0.25">
      <c r="A40" s="30">
        <v>25</v>
      </c>
      <c r="B40" s="26">
        <v>15705746</v>
      </c>
      <c r="C40" s="27">
        <v>43719</v>
      </c>
      <c r="D40" s="27">
        <v>45179</v>
      </c>
      <c r="E40" s="28">
        <v>45.8</v>
      </c>
      <c r="F40" s="58">
        <f>E40*F12/F11</f>
        <v>13.666001409754953</v>
      </c>
      <c r="G40" s="25">
        <v>27194</v>
      </c>
      <c r="H40" s="59">
        <v>27965</v>
      </c>
      <c r="I40" s="25">
        <f t="shared" si="0"/>
        <v>771</v>
      </c>
      <c r="J40" s="29">
        <f t="shared" si="2"/>
        <v>0.66305999999999998</v>
      </c>
      <c r="K40" s="60">
        <f>F40*(K6/(F11-F40+F12))</f>
        <v>0.16286236623922606</v>
      </c>
      <c r="L40" s="29">
        <f t="shared" si="1"/>
        <v>0.8259223662392261</v>
      </c>
    </row>
    <row r="41" spans="1:12" x14ac:dyDescent="0.25">
      <c r="A41" s="30">
        <v>26</v>
      </c>
      <c r="B41" s="26">
        <v>15705829</v>
      </c>
      <c r="C41" s="27"/>
      <c r="D41" s="27"/>
      <c r="E41" s="28">
        <v>60.4</v>
      </c>
      <c r="F41" s="58">
        <f>E41*F12/F11</f>
        <v>18.022412339502168</v>
      </c>
      <c r="G41" s="25"/>
      <c r="H41" s="59"/>
      <c r="I41" s="25">
        <f>H41-G41</f>
        <v>0</v>
      </c>
      <c r="J41" s="29">
        <f>E41*(K10/F13)</f>
        <v>0.66493316002163538</v>
      </c>
      <c r="K41" s="60">
        <f>F41*(K6/(F11-F41+F12))</f>
        <v>0.21487898229410529</v>
      </c>
      <c r="L41" s="29">
        <f t="shared" si="1"/>
        <v>0.87981214231574068</v>
      </c>
    </row>
    <row r="42" spans="1:12" x14ac:dyDescent="0.25">
      <c r="A42" s="30">
        <v>27</v>
      </c>
      <c r="B42" s="26">
        <v>15705815</v>
      </c>
      <c r="C42" s="27">
        <v>43703</v>
      </c>
      <c r="D42" s="27">
        <v>45163</v>
      </c>
      <c r="E42" s="28">
        <v>72.099999999999994</v>
      </c>
      <c r="F42" s="58">
        <f>E42*F12/F11</f>
        <v>21.513508769505069</v>
      </c>
      <c r="G42" s="25">
        <v>35084</v>
      </c>
      <c r="H42" s="59">
        <v>36054</v>
      </c>
      <c r="I42" s="25">
        <f t="shared" si="0"/>
        <v>970</v>
      </c>
      <c r="J42" s="29">
        <f t="shared" si="2"/>
        <v>0.83419999999999994</v>
      </c>
      <c r="K42" s="60">
        <f>F42*(K6/(F11-F42+F12))</f>
        <v>0.25659843216797901</v>
      </c>
      <c r="L42" s="29">
        <f t="shared" si="1"/>
        <v>1.0907984321679789</v>
      </c>
    </row>
    <row r="43" spans="1:12" x14ac:dyDescent="0.25">
      <c r="A43" s="30">
        <v>28</v>
      </c>
      <c r="B43" s="26">
        <v>19000640</v>
      </c>
      <c r="C43" s="27">
        <v>43677</v>
      </c>
      <c r="D43" s="27">
        <v>45868</v>
      </c>
      <c r="E43" s="28">
        <v>46.9</v>
      </c>
      <c r="F43" s="58">
        <f>E43*F12/F11</f>
        <v>13.99422415103728</v>
      </c>
      <c r="G43" s="24">
        <v>4.367</v>
      </c>
      <c r="H43" s="59">
        <v>5.0359999999999996</v>
      </c>
      <c r="I43" s="24">
        <f t="shared" si="0"/>
        <v>0.66899999999999959</v>
      </c>
      <c r="J43" s="29">
        <f>I43</f>
        <v>0.66899999999999959</v>
      </c>
      <c r="K43" s="60">
        <f>F43*(K6/(F11-F43+F12))</f>
        <v>0.16677974337157001</v>
      </c>
      <c r="L43" s="29">
        <f t="shared" si="1"/>
        <v>0.83577974337156957</v>
      </c>
    </row>
    <row r="44" spans="1:12" x14ac:dyDescent="0.25">
      <c r="A44" s="30">
        <v>29</v>
      </c>
      <c r="B44" s="26">
        <v>16721754</v>
      </c>
      <c r="C44" s="27">
        <v>42768</v>
      </c>
      <c r="D44" s="27">
        <v>44228</v>
      </c>
      <c r="E44" s="28">
        <v>70</v>
      </c>
      <c r="F44" s="58">
        <f>E44*F12/F11</f>
        <v>20.886901717966087</v>
      </c>
      <c r="G44" s="25">
        <v>37605</v>
      </c>
      <c r="H44" s="59">
        <v>39548</v>
      </c>
      <c r="I44" s="25">
        <f t="shared" si="0"/>
        <v>1943</v>
      </c>
      <c r="J44" s="29">
        <f t="shared" si="2"/>
        <v>1.6709799999999999</v>
      </c>
      <c r="K44" s="60">
        <f>F44*(K6/(F11-F44+F12))</f>
        <v>0.2491080374111376</v>
      </c>
      <c r="L44" s="29">
        <f t="shared" si="1"/>
        <v>1.9200880374111375</v>
      </c>
    </row>
    <row r="45" spans="1:12" x14ac:dyDescent="0.25">
      <c r="A45" s="30">
        <v>30</v>
      </c>
      <c r="B45" s="26">
        <v>18009086</v>
      </c>
      <c r="C45" s="27">
        <v>43530</v>
      </c>
      <c r="D45" s="27">
        <v>45721</v>
      </c>
      <c r="E45" s="28">
        <v>47.4</v>
      </c>
      <c r="F45" s="58">
        <f>E45*F12/F11</f>
        <v>14.143416306165609</v>
      </c>
      <c r="G45" s="24">
        <v>3.15</v>
      </c>
      <c r="H45" s="59">
        <v>3.6880000000000002</v>
      </c>
      <c r="I45" s="24">
        <f t="shared" si="0"/>
        <v>0.53800000000000026</v>
      </c>
      <c r="J45" s="29">
        <f>I45</f>
        <v>0.53800000000000026</v>
      </c>
      <c r="K45" s="60">
        <f>F45*(K6/(F11-F45+F12))</f>
        <v>0.16856045996898722</v>
      </c>
      <c r="L45" s="29">
        <f t="shared" si="1"/>
        <v>0.70656045996898742</v>
      </c>
    </row>
    <row r="46" spans="1:12" x14ac:dyDescent="0.25">
      <c r="A46" s="30">
        <v>31</v>
      </c>
      <c r="B46" s="26">
        <v>18009275</v>
      </c>
      <c r="C46" s="27">
        <v>43530</v>
      </c>
      <c r="D46" s="27">
        <v>45721</v>
      </c>
      <c r="E46" s="28">
        <v>43.2</v>
      </c>
      <c r="F46" s="58">
        <f>E46*F12/F11</f>
        <v>12.890202203087645</v>
      </c>
      <c r="G46" s="24">
        <v>3.9569999999999999</v>
      </c>
      <c r="H46" s="59">
        <v>4.5540000000000003</v>
      </c>
      <c r="I46" s="24">
        <f t="shared" si="0"/>
        <v>0.59700000000000042</v>
      </c>
      <c r="J46" s="29">
        <f>I46</f>
        <v>0.59700000000000042</v>
      </c>
      <c r="K46" s="60">
        <f>F46*(K6/(F11-F46+F12))</f>
        <v>0.15360420085730189</v>
      </c>
      <c r="L46" s="29">
        <f t="shared" si="1"/>
        <v>0.75060420085730228</v>
      </c>
    </row>
    <row r="47" spans="1:12" x14ac:dyDescent="0.25">
      <c r="A47" s="30">
        <v>32</v>
      </c>
      <c r="B47" s="26">
        <v>18008972</v>
      </c>
      <c r="C47" s="27">
        <v>43530</v>
      </c>
      <c r="D47" s="27">
        <v>44990</v>
      </c>
      <c r="E47" s="28">
        <v>41.7</v>
      </c>
      <c r="F47" s="58">
        <f>E47*F12/F11</f>
        <v>12.442625737702656</v>
      </c>
      <c r="G47" s="24">
        <v>2.5249999999999999</v>
      </c>
      <c r="H47" s="59">
        <v>2.5249999999999999</v>
      </c>
      <c r="I47" s="24">
        <f t="shared" si="0"/>
        <v>0</v>
      </c>
      <c r="J47" s="29">
        <f>I47</f>
        <v>0</v>
      </c>
      <c r="K47" s="60">
        <f>F47*(K6/(F11-F47+F12))</f>
        <v>0.14826364809427747</v>
      </c>
      <c r="L47" s="29">
        <f t="shared" si="1"/>
        <v>0.14826364809427747</v>
      </c>
    </row>
    <row r="48" spans="1:12" x14ac:dyDescent="0.25">
      <c r="A48" s="30">
        <v>33</v>
      </c>
      <c r="B48" s="26">
        <v>15705600</v>
      </c>
      <c r="C48" s="27"/>
      <c r="D48" s="27"/>
      <c r="E48" s="28">
        <v>46</v>
      </c>
      <c r="F48" s="58">
        <f>E48*F12/F11</f>
        <v>13.725678271806288</v>
      </c>
      <c r="G48" s="25"/>
      <c r="H48" s="59"/>
      <c r="I48" s="25">
        <f t="shared" si="0"/>
        <v>0</v>
      </c>
      <c r="J48" s="29">
        <f>E48*(K10/F13)</f>
        <v>0.50640604902309982</v>
      </c>
      <c r="K48" s="60">
        <f>F48*(K6/(F11-F48+F12))</f>
        <v>0.16357459623649484</v>
      </c>
      <c r="L48" s="29">
        <f t="shared" si="1"/>
        <v>0.66998064525959466</v>
      </c>
    </row>
    <row r="49" spans="1:12" x14ac:dyDescent="0.25">
      <c r="A49" s="30">
        <v>34</v>
      </c>
      <c r="B49" s="26">
        <v>15705534</v>
      </c>
      <c r="C49" s="27"/>
      <c r="D49" s="27"/>
      <c r="E49" s="28">
        <v>60.6</v>
      </c>
      <c r="F49" s="58">
        <f>E49*F12/F11</f>
        <v>18.082089201553501</v>
      </c>
      <c r="G49" s="25"/>
      <c r="H49" s="59"/>
      <c r="I49" s="25">
        <f>H49-G49</f>
        <v>0</v>
      </c>
      <c r="J49" s="29">
        <f>E49*(K10/F13)</f>
        <v>0.66713492545217057</v>
      </c>
      <c r="K49" s="60">
        <f>F49*(K6/(F11-F49+F12))</f>
        <v>0.21559187428763141</v>
      </c>
      <c r="L49" s="29">
        <f t="shared" si="1"/>
        <v>0.88272679973980195</v>
      </c>
    </row>
    <row r="50" spans="1:12" x14ac:dyDescent="0.25">
      <c r="A50" s="30">
        <v>35</v>
      </c>
      <c r="B50" s="62">
        <v>15705677</v>
      </c>
      <c r="C50" s="63">
        <v>43710</v>
      </c>
      <c r="D50" s="63">
        <v>45170</v>
      </c>
      <c r="E50" s="28">
        <v>72.2</v>
      </c>
      <c r="F50" s="58">
        <f>E50*F12/F11</f>
        <v>21.543347200530739</v>
      </c>
      <c r="G50" s="25">
        <v>17225</v>
      </c>
      <c r="H50" s="59">
        <v>17892</v>
      </c>
      <c r="I50" s="25">
        <f t="shared" si="0"/>
        <v>667</v>
      </c>
      <c r="J50" s="29">
        <f t="shared" ref="J50:J106" si="3">I50*0.00086</f>
        <v>0.57362000000000002</v>
      </c>
      <c r="K50" s="60">
        <f>F50*(K6/(F11-F50+F12))</f>
        <v>0.25695514261425489</v>
      </c>
      <c r="L50" s="29">
        <f t="shared" si="1"/>
        <v>0.83057514261425491</v>
      </c>
    </row>
    <row r="51" spans="1:12" x14ac:dyDescent="0.25">
      <c r="A51" s="30">
        <v>36</v>
      </c>
      <c r="B51" s="26">
        <v>15705691</v>
      </c>
      <c r="C51" s="27">
        <v>43689</v>
      </c>
      <c r="D51" s="27">
        <v>45149</v>
      </c>
      <c r="E51" s="28">
        <v>46.5</v>
      </c>
      <c r="F51" s="58">
        <f>E51*F12/F11</f>
        <v>13.874870426934617</v>
      </c>
      <c r="G51" s="25">
        <v>8929</v>
      </c>
      <c r="H51" s="59">
        <v>9001</v>
      </c>
      <c r="I51" s="25">
        <f>H51-G51</f>
        <v>72</v>
      </c>
      <c r="J51" s="29">
        <f t="shared" si="3"/>
        <v>6.1919999999999996E-2</v>
      </c>
      <c r="K51" s="60">
        <f>F51*(K6/(F11-F51+F12))</f>
        <v>0.1653552108772208</v>
      </c>
      <c r="L51" s="29">
        <f t="shared" si="1"/>
        <v>0.2272752108772208</v>
      </c>
    </row>
    <row r="52" spans="1:12" x14ac:dyDescent="0.25">
      <c r="A52" s="61">
        <v>37</v>
      </c>
      <c r="B52" s="26">
        <v>15730459</v>
      </c>
      <c r="C52" s="27">
        <v>43721</v>
      </c>
      <c r="D52" s="27">
        <v>45181</v>
      </c>
      <c r="E52" s="64">
        <v>69.5</v>
      </c>
      <c r="F52" s="58">
        <f>E52*F12/F11</f>
        <v>20.737709562837761</v>
      </c>
      <c r="G52" s="25">
        <v>35802</v>
      </c>
      <c r="H52" s="59">
        <f>35802+500</f>
        <v>36302</v>
      </c>
      <c r="I52" s="25">
        <f>H52-G52</f>
        <v>500</v>
      </c>
      <c r="J52" s="29">
        <f t="shared" si="3"/>
        <v>0.43</v>
      </c>
      <c r="K52" s="60">
        <f>F52*(K6/(F11-F52+F12))</f>
        <v>0.2473247576943178</v>
      </c>
      <c r="L52" s="29">
        <f t="shared" si="1"/>
        <v>0.67732475769431777</v>
      </c>
    </row>
    <row r="53" spans="1:12" x14ac:dyDescent="0.25">
      <c r="A53" s="30">
        <v>38</v>
      </c>
      <c r="B53" s="65">
        <v>91504423</v>
      </c>
      <c r="C53" s="27">
        <v>43731</v>
      </c>
      <c r="D53" s="27">
        <v>45191</v>
      </c>
      <c r="E53" s="28">
        <v>47</v>
      </c>
      <c r="F53" s="58">
        <f>E53*F12/F11</f>
        <v>14.024062582062944</v>
      </c>
      <c r="G53" s="24">
        <v>0.70099999999999996</v>
      </c>
      <c r="H53" s="59">
        <v>0.79359999999999997</v>
      </c>
      <c r="I53" s="24">
        <f t="shared" si="0"/>
        <v>9.2600000000000016E-2</v>
      </c>
      <c r="J53" s="29">
        <f>I53</f>
        <v>9.2600000000000016E-2</v>
      </c>
      <c r="K53" s="60">
        <f>F53*(K6/(F11-F53+F12))</f>
        <v>0.16713588215947198</v>
      </c>
      <c r="L53" s="29">
        <f t="shared" si="1"/>
        <v>0.25973588215947196</v>
      </c>
    </row>
    <row r="54" spans="1:12" x14ac:dyDescent="0.25">
      <c r="A54" s="30">
        <v>39</v>
      </c>
      <c r="B54" s="26">
        <v>17232469</v>
      </c>
      <c r="C54" s="27">
        <v>43159</v>
      </c>
      <c r="D54" s="27">
        <v>44619</v>
      </c>
      <c r="E54" s="28">
        <v>43.1</v>
      </c>
      <c r="F54" s="58">
        <f>E54*F12/F11</f>
        <v>12.860363772061978</v>
      </c>
      <c r="G54" s="25">
        <v>5781</v>
      </c>
      <c r="H54" s="59">
        <v>6343</v>
      </c>
      <c r="I54" s="25">
        <f t="shared" si="0"/>
        <v>562</v>
      </c>
      <c r="J54" s="29">
        <f t="shared" si="3"/>
        <v>0.48331999999999997</v>
      </c>
      <c r="K54" s="60">
        <f>F54*(K6/(F11-F54+F12))</f>
        <v>0.15324814815260673</v>
      </c>
      <c r="L54" s="29">
        <f t="shared" si="1"/>
        <v>0.63656814815260665</v>
      </c>
    </row>
    <row r="55" spans="1:12" x14ac:dyDescent="0.25">
      <c r="A55" s="30">
        <v>40</v>
      </c>
      <c r="B55" s="26">
        <v>81501777</v>
      </c>
      <c r="C55" s="27">
        <v>43504</v>
      </c>
      <c r="D55" s="27">
        <v>44964</v>
      </c>
      <c r="E55" s="28">
        <v>41.4</v>
      </c>
      <c r="F55" s="58">
        <f>E55*F12/F11</f>
        <v>12.353110444625658</v>
      </c>
      <c r="G55" s="24">
        <v>3.161</v>
      </c>
      <c r="H55" s="59">
        <v>3.5579999999999998</v>
      </c>
      <c r="I55" s="24">
        <f t="shared" si="0"/>
        <v>0.3969999999999998</v>
      </c>
      <c r="J55" s="29">
        <f>I55</f>
        <v>0.3969999999999998</v>
      </c>
      <c r="K55" s="60">
        <f>F55*(K6/(F11-F55+F12))</f>
        <v>0.14719559868884133</v>
      </c>
      <c r="L55" s="29">
        <f t="shared" si="1"/>
        <v>0.54419559868884115</v>
      </c>
    </row>
    <row r="56" spans="1:12" x14ac:dyDescent="0.25">
      <c r="A56" s="30">
        <v>41</v>
      </c>
      <c r="B56" s="26">
        <v>476415</v>
      </c>
      <c r="C56" s="27">
        <v>43698</v>
      </c>
      <c r="D56" s="27">
        <v>45889</v>
      </c>
      <c r="E56" s="28">
        <v>45.9</v>
      </c>
      <c r="F56" s="58">
        <f>E56*F12/F11</f>
        <v>13.69583984078062</v>
      </c>
      <c r="G56" s="24">
        <v>3.8069999999999999</v>
      </c>
      <c r="H56" s="59">
        <v>4.4611000000000001</v>
      </c>
      <c r="I56" s="24">
        <f t="shared" si="0"/>
        <v>0.65410000000000013</v>
      </c>
      <c r="J56" s="29">
        <f>I56</f>
        <v>0.65410000000000013</v>
      </c>
      <c r="K56" s="60">
        <f>F56*(K6/(F11-F56+F12))</f>
        <v>0.16321848010509477</v>
      </c>
      <c r="L56" s="29">
        <f t="shared" si="1"/>
        <v>0.81731848010509489</v>
      </c>
    </row>
    <row r="57" spans="1:12" x14ac:dyDescent="0.25">
      <c r="A57" s="30">
        <v>42</v>
      </c>
      <c r="B57" s="26">
        <v>15705552</v>
      </c>
      <c r="C57" s="27"/>
      <c r="D57" s="27"/>
      <c r="E57" s="28">
        <v>60.8</v>
      </c>
      <c r="F57" s="58">
        <f>E57*F12/F11</f>
        <v>18.14176606360483</v>
      </c>
      <c r="G57" s="25"/>
      <c r="H57" s="59"/>
      <c r="I57" s="25">
        <f>H57-G57</f>
        <v>0</v>
      </c>
      <c r="J57" s="29">
        <f>E57*($K$10/$F$13)</f>
        <v>0.66933669088270575</v>
      </c>
      <c r="K57" s="60">
        <f>F57*($K$6/($F$11-F57+$F$12))</f>
        <v>0.21630477535600659</v>
      </c>
      <c r="L57" s="29">
        <f>J57+K57</f>
        <v>0.88564146623871232</v>
      </c>
    </row>
    <row r="58" spans="1:12" x14ac:dyDescent="0.25">
      <c r="A58" s="30">
        <v>43</v>
      </c>
      <c r="B58" s="278" t="s">
        <v>49</v>
      </c>
      <c r="C58" s="27">
        <v>43698</v>
      </c>
      <c r="D58" s="27">
        <v>45158</v>
      </c>
      <c r="E58" s="28">
        <v>72.2</v>
      </c>
      <c r="F58" s="58">
        <f>E58*F12/F11</f>
        <v>21.543347200530739</v>
      </c>
      <c r="G58" s="24">
        <v>1.68</v>
      </c>
      <c r="H58" s="59">
        <v>2.1541999999999999</v>
      </c>
      <c r="I58" s="24">
        <f t="shared" si="0"/>
        <v>0.47419999999999995</v>
      </c>
      <c r="J58" s="29">
        <f>I58</f>
        <v>0.47419999999999995</v>
      </c>
      <c r="K58" s="60">
        <f>F58*(K6/(F11-F58+F12))</f>
        <v>0.25695514261425489</v>
      </c>
      <c r="L58" s="29">
        <f t="shared" si="1"/>
        <v>0.73115514261425485</v>
      </c>
    </row>
    <row r="59" spans="1:12" x14ac:dyDescent="0.25">
      <c r="A59" s="30">
        <v>44</v>
      </c>
      <c r="B59" s="278" t="s">
        <v>55</v>
      </c>
      <c r="C59" s="27"/>
      <c r="D59" s="27"/>
      <c r="E59" s="28">
        <v>46.3</v>
      </c>
      <c r="F59" s="58">
        <f>E59*F12/F11</f>
        <v>13.815193564883282</v>
      </c>
      <c r="G59" s="24">
        <v>3.7109999999999999</v>
      </c>
      <c r="H59" s="59">
        <v>4.4347000000000003</v>
      </c>
      <c r="I59" s="24">
        <f t="shared" si="0"/>
        <v>0.72370000000000045</v>
      </c>
      <c r="J59" s="29">
        <f>I59</f>
        <v>0.72370000000000045</v>
      </c>
      <c r="K59" s="60">
        <f>F59*(K6/(F11-F59+F12))</f>
        <v>0.16464295822409872</v>
      </c>
      <c r="L59" s="29">
        <f t="shared" si="1"/>
        <v>0.88834295822409914</v>
      </c>
    </row>
    <row r="60" spans="1:12" x14ac:dyDescent="0.25">
      <c r="A60" s="30">
        <v>45</v>
      </c>
      <c r="B60" s="26">
        <v>15705549</v>
      </c>
      <c r="C60" s="27">
        <v>43699</v>
      </c>
      <c r="D60" s="27">
        <v>45159</v>
      </c>
      <c r="E60" s="28">
        <v>69.7</v>
      </c>
      <c r="F60" s="58">
        <f>E60*F12/F11</f>
        <v>20.797386424889094</v>
      </c>
      <c r="G60" s="25">
        <v>33233</v>
      </c>
      <c r="H60" s="59">
        <v>34360</v>
      </c>
      <c r="I60" s="25">
        <f t="shared" si="0"/>
        <v>1127</v>
      </c>
      <c r="J60" s="29">
        <f t="shared" si="3"/>
        <v>0.96921999999999997</v>
      </c>
      <c r="K60" s="60">
        <f>F60*(K6/(F11-F60+F12))</f>
        <v>0.24803806276897067</v>
      </c>
      <c r="L60" s="29">
        <f t="shared" si="1"/>
        <v>1.2172580627689706</v>
      </c>
    </row>
    <row r="61" spans="1:12" x14ac:dyDescent="0.25">
      <c r="A61" s="30">
        <v>46</v>
      </c>
      <c r="B61" s="278" t="s">
        <v>50</v>
      </c>
      <c r="C61" s="27">
        <v>43418</v>
      </c>
      <c r="D61" s="27">
        <v>44878</v>
      </c>
      <c r="E61" s="28">
        <v>47.9</v>
      </c>
      <c r="F61" s="58">
        <f>E61*F12/F11</f>
        <v>14.292608461293938</v>
      </c>
      <c r="G61" s="24">
        <v>2.5009999999999999</v>
      </c>
      <c r="H61" s="59">
        <v>3.0007999999999999</v>
      </c>
      <c r="I61" s="24">
        <f t="shared" si="0"/>
        <v>0.49980000000000002</v>
      </c>
      <c r="J61" s="29">
        <f>I61</f>
        <v>0.49980000000000002</v>
      </c>
      <c r="K61" s="60">
        <f>F61*(K6/(F11-F61+F12))</f>
        <v>0.1703412332127946</v>
      </c>
      <c r="L61" s="29">
        <f t="shared" si="1"/>
        <v>0.67014123321279462</v>
      </c>
    </row>
    <row r="62" spans="1:12" x14ac:dyDescent="0.25">
      <c r="A62" s="30">
        <v>47</v>
      </c>
      <c r="B62" s="26">
        <v>41260018</v>
      </c>
      <c r="C62" s="27">
        <v>43719</v>
      </c>
      <c r="D62" s="27">
        <v>45179</v>
      </c>
      <c r="E62" s="28">
        <v>42.4</v>
      </c>
      <c r="F62" s="58">
        <f>E62*F12/F11</f>
        <v>12.651494754882316</v>
      </c>
      <c r="G62" s="24">
        <v>0</v>
      </c>
      <c r="H62" s="59">
        <v>0</v>
      </c>
      <c r="I62" s="25">
        <f>H62-G62</f>
        <v>0</v>
      </c>
      <c r="J62" s="29">
        <f>E62*($K$10/$F$13)</f>
        <v>0.46677427127346588</v>
      </c>
      <c r="K62" s="60">
        <f>F62*($K$6/($F$11-F62+$F$12))</f>
        <v>0.15075584263645997</v>
      </c>
      <c r="L62" s="29">
        <f t="shared" si="1"/>
        <v>0.61753011390992585</v>
      </c>
    </row>
    <row r="63" spans="1:12" x14ac:dyDescent="0.25">
      <c r="A63" s="30">
        <v>48</v>
      </c>
      <c r="B63" s="26">
        <v>1267515</v>
      </c>
      <c r="C63" s="27">
        <v>43698</v>
      </c>
      <c r="D63" s="27">
        <v>45158</v>
      </c>
      <c r="E63" s="28">
        <v>41.7</v>
      </c>
      <c r="F63" s="58">
        <f>E63*F12/F11</f>
        <v>12.442625737702656</v>
      </c>
      <c r="G63" s="24">
        <v>1.839</v>
      </c>
      <c r="H63" s="59">
        <v>2.2565</v>
      </c>
      <c r="I63" s="24">
        <f t="shared" si="0"/>
        <v>0.41749999999999998</v>
      </c>
      <c r="J63" s="29">
        <f>I63</f>
        <v>0.41749999999999998</v>
      </c>
      <c r="K63" s="60">
        <f>F63*(K6/(F11-F63+F12))</f>
        <v>0.14826364809427747</v>
      </c>
      <c r="L63" s="29">
        <f t="shared" si="1"/>
        <v>0.56576364809427748</v>
      </c>
    </row>
    <row r="64" spans="1:12" x14ac:dyDescent="0.25">
      <c r="A64" s="30">
        <v>49</v>
      </c>
      <c r="B64" s="26">
        <v>15705689</v>
      </c>
      <c r="C64" s="27"/>
      <c r="D64" s="27"/>
      <c r="E64" s="28">
        <v>45.7</v>
      </c>
      <c r="F64" s="58">
        <f>E64*F12/F11</f>
        <v>13.63616297872929</v>
      </c>
      <c r="G64" s="25"/>
      <c r="H64" s="59"/>
      <c r="I64" s="25">
        <f t="shared" si="0"/>
        <v>0</v>
      </c>
      <c r="J64" s="29">
        <f>E64*(K10/F13)</f>
        <v>0.50310340087729699</v>
      </c>
      <c r="K64" s="60">
        <f>F64*(K6/(F11-F64+F12))</f>
        <v>0.16250625463886706</v>
      </c>
      <c r="L64" s="29">
        <f t="shared" si="1"/>
        <v>0.66560965551616402</v>
      </c>
    </row>
    <row r="65" spans="1:12" x14ac:dyDescent="0.25">
      <c r="A65" s="30">
        <v>50</v>
      </c>
      <c r="B65" s="26">
        <v>15705596</v>
      </c>
      <c r="C65" s="27"/>
      <c r="D65" s="27"/>
      <c r="E65" s="28">
        <v>60.9</v>
      </c>
      <c r="F65" s="58">
        <f>E65*F12/F11</f>
        <v>18.171604494630497</v>
      </c>
      <c r="G65" s="25"/>
      <c r="H65" s="59"/>
      <c r="I65" s="25">
        <f t="shared" si="0"/>
        <v>0</v>
      </c>
      <c r="J65" s="29">
        <f>E65*(K10/F13)</f>
        <v>0.6704375735979734</v>
      </c>
      <c r="K65" s="60">
        <f>F65*(K6/(F11-F65+F12))</f>
        <v>0.21666122929331683</v>
      </c>
      <c r="L65" s="29">
        <f t="shared" si="1"/>
        <v>0.88709880289129028</v>
      </c>
    </row>
    <row r="66" spans="1:12" x14ac:dyDescent="0.25">
      <c r="A66" s="30">
        <v>51</v>
      </c>
      <c r="B66" s="26">
        <v>19000880</v>
      </c>
      <c r="C66" s="27">
        <v>43775</v>
      </c>
      <c r="D66" s="27">
        <v>45966</v>
      </c>
      <c r="E66" s="28">
        <v>71.7</v>
      </c>
      <c r="F66" s="58">
        <f>E66*F12/F11</f>
        <v>21.394155045402407</v>
      </c>
      <c r="G66" s="24">
        <v>4.3730000000000002</v>
      </c>
      <c r="H66" s="59">
        <v>5.218</v>
      </c>
      <c r="I66" s="24">
        <f t="shared" si="0"/>
        <v>0.84499999999999975</v>
      </c>
      <c r="J66" s="29">
        <f>I66</f>
        <v>0.84499999999999975</v>
      </c>
      <c r="K66" s="60">
        <f>F66*(K6/(F11-F66+F12))</f>
        <v>0.25517161309470893</v>
      </c>
      <c r="L66" s="29">
        <f t="shared" si="1"/>
        <v>1.1001716130947088</v>
      </c>
    </row>
    <row r="67" spans="1:12" x14ac:dyDescent="0.25">
      <c r="A67" s="30">
        <v>52</v>
      </c>
      <c r="B67" s="26">
        <v>15705736</v>
      </c>
      <c r="C67" s="27">
        <v>43698</v>
      </c>
      <c r="D67" s="27">
        <v>45158</v>
      </c>
      <c r="E67" s="28">
        <v>46.2</v>
      </c>
      <c r="F67" s="58">
        <f>E67*F12/F11</f>
        <v>13.785355133857619</v>
      </c>
      <c r="G67" s="25">
        <v>29881</v>
      </c>
      <c r="H67" s="59">
        <v>30682</v>
      </c>
      <c r="I67" s="25">
        <f t="shared" si="0"/>
        <v>801</v>
      </c>
      <c r="J67" s="29">
        <f t="shared" si="3"/>
        <v>0.68886000000000003</v>
      </c>
      <c r="K67" s="60">
        <f>F67*(K6/(F11-F67+F12))</f>
        <v>0.16428683529597518</v>
      </c>
      <c r="L67" s="29">
        <f t="shared" si="1"/>
        <v>0.85314683529597524</v>
      </c>
    </row>
    <row r="68" spans="1:12" x14ac:dyDescent="0.25">
      <c r="A68" s="30">
        <v>53</v>
      </c>
      <c r="B68" s="26">
        <v>15708051</v>
      </c>
      <c r="C68" s="27">
        <v>43707</v>
      </c>
      <c r="D68" s="27">
        <v>45167</v>
      </c>
      <c r="E68" s="28">
        <v>69.8</v>
      </c>
      <c r="F68" s="58">
        <f>E68*F12/F11</f>
        <v>20.827224855914757</v>
      </c>
      <c r="G68" s="25">
        <v>44300</v>
      </c>
      <c r="H68" s="25">
        <f>G68+1200</f>
        <v>45500</v>
      </c>
      <c r="I68" s="25">
        <f>H68-G68</f>
        <v>1200</v>
      </c>
      <c r="J68" s="29">
        <f t="shared" si="3"/>
        <v>1.032</v>
      </c>
      <c r="K68" s="60">
        <f>F68*(K6/(F11-F68+F12))</f>
        <v>0.24839471871231292</v>
      </c>
      <c r="L68" s="29">
        <f t="shared" si="1"/>
        <v>1.280394718712313</v>
      </c>
    </row>
    <row r="69" spans="1:12" x14ac:dyDescent="0.25">
      <c r="A69" s="30">
        <v>54</v>
      </c>
      <c r="B69" s="26">
        <v>18008957</v>
      </c>
      <c r="C69" s="27">
        <v>43530</v>
      </c>
      <c r="D69" s="27">
        <v>44990</v>
      </c>
      <c r="E69" s="28">
        <v>47.4</v>
      </c>
      <c r="F69" s="58">
        <f>E69*F12/F11</f>
        <v>14.143416306165609</v>
      </c>
      <c r="G69" s="24">
        <v>3.8439999999999999</v>
      </c>
      <c r="H69" s="24">
        <f>3.844+0.5</f>
        <v>4.3439999999999994</v>
      </c>
      <c r="I69" s="24">
        <f>H69-G69</f>
        <v>0.49999999999999956</v>
      </c>
      <c r="J69" s="29">
        <f>I69</f>
        <v>0.49999999999999956</v>
      </c>
      <c r="K69" s="60">
        <f>F69*(K6/(F11-F69+F12))</f>
        <v>0.16856045996898722</v>
      </c>
      <c r="L69" s="29">
        <f t="shared" si="1"/>
        <v>0.66856045996898672</v>
      </c>
    </row>
    <row r="70" spans="1:12" x14ac:dyDescent="0.25">
      <c r="A70" s="30">
        <v>55</v>
      </c>
      <c r="B70" s="26">
        <v>15708071</v>
      </c>
      <c r="C70" s="27"/>
      <c r="D70" s="27"/>
      <c r="E70" s="28">
        <v>42.1</v>
      </c>
      <c r="F70" s="58">
        <f>E70*F12/F11</f>
        <v>12.561979461805318</v>
      </c>
      <c r="G70" s="25"/>
      <c r="H70" s="25"/>
      <c r="I70" s="25">
        <f t="shared" si="0"/>
        <v>0</v>
      </c>
      <c r="J70" s="29">
        <f>E70*(K10/F13)</f>
        <v>0.4634716231276631</v>
      </c>
      <c r="K70" s="60">
        <f>F70*(K6/(F11-F70+F12))</f>
        <v>0.14968774567302237</v>
      </c>
      <c r="L70" s="29">
        <f t="shared" si="1"/>
        <v>0.61315936880068544</v>
      </c>
    </row>
    <row r="71" spans="1:12" x14ac:dyDescent="0.25">
      <c r="A71" s="30">
        <v>56</v>
      </c>
      <c r="B71" s="26">
        <v>17232611</v>
      </c>
      <c r="C71" s="27">
        <v>43430</v>
      </c>
      <c r="D71" s="27">
        <v>44890</v>
      </c>
      <c r="E71" s="28">
        <v>41.6</v>
      </c>
      <c r="F71" s="58">
        <f>E71*F12/F11</f>
        <v>12.412787306676989</v>
      </c>
      <c r="G71" s="25">
        <v>6614</v>
      </c>
      <c r="H71" s="25">
        <v>7236</v>
      </c>
      <c r="I71" s="25">
        <f t="shared" si="0"/>
        <v>622</v>
      </c>
      <c r="J71" s="29">
        <f>I71*0.00086</f>
        <v>0.53491999999999995</v>
      </c>
      <c r="K71" s="60">
        <f>F71*(K6/(F11-F71+F12))</f>
        <v>0.14790762936120402</v>
      </c>
      <c r="L71" s="29">
        <f t="shared" si="1"/>
        <v>0.682827629361204</v>
      </c>
    </row>
    <row r="72" spans="1:12" x14ac:dyDescent="0.25">
      <c r="A72" s="61">
        <v>57</v>
      </c>
      <c r="B72" s="26">
        <v>15730776</v>
      </c>
      <c r="C72" s="27"/>
      <c r="D72" s="27"/>
      <c r="E72" s="28">
        <v>45.9</v>
      </c>
      <c r="F72" s="58">
        <f>E72*F12/F11</f>
        <v>13.69583984078062</v>
      </c>
      <c r="G72" s="25"/>
      <c r="H72" s="59"/>
      <c r="I72" s="25">
        <f t="shared" si="0"/>
        <v>0</v>
      </c>
      <c r="J72" s="29">
        <f>E72*(K10/F13)</f>
        <v>0.50530516630783218</v>
      </c>
      <c r="K72" s="60">
        <f>F72*(K6/(F11-F72+F12))</f>
        <v>0.16321848010509477</v>
      </c>
      <c r="L72" s="29">
        <f t="shared" si="1"/>
        <v>0.66852364641292694</v>
      </c>
    </row>
    <row r="73" spans="1:12" x14ac:dyDescent="0.25">
      <c r="A73" s="30">
        <v>58</v>
      </c>
      <c r="B73" s="26">
        <v>15705638</v>
      </c>
      <c r="C73" s="27"/>
      <c r="D73" s="27"/>
      <c r="E73" s="28">
        <v>60.3</v>
      </c>
      <c r="F73" s="58">
        <f>E73*F12/F11</f>
        <v>17.992573908476501</v>
      </c>
      <c r="G73" s="25"/>
      <c r="H73" s="59"/>
      <c r="I73" s="25">
        <f t="shared" si="0"/>
        <v>0</v>
      </c>
      <c r="J73" s="29">
        <f>E73*(K10/F13)</f>
        <v>0.66383227730636774</v>
      </c>
      <c r="K73" s="60">
        <f>F73*(K6/(F11-F73+F12))</f>
        <v>0.21452253970035659</v>
      </c>
      <c r="L73" s="29">
        <f t="shared" si="1"/>
        <v>0.87835481700672435</v>
      </c>
    </row>
    <row r="74" spans="1:12" x14ac:dyDescent="0.25">
      <c r="A74" s="30">
        <v>59</v>
      </c>
      <c r="B74" s="26">
        <v>15705679</v>
      </c>
      <c r="C74" s="27">
        <v>43713</v>
      </c>
      <c r="D74" s="27">
        <v>45173</v>
      </c>
      <c r="E74" s="28">
        <v>71.7</v>
      </c>
      <c r="F74" s="58">
        <f>E74*F12/F11</f>
        <v>21.394155045402407</v>
      </c>
      <c r="G74" s="25">
        <v>33495</v>
      </c>
      <c r="H74" s="59">
        <v>34582</v>
      </c>
      <c r="I74" s="25">
        <f t="shared" si="0"/>
        <v>1087</v>
      </c>
      <c r="J74" s="29">
        <f t="shared" si="3"/>
        <v>0.93481999999999998</v>
      </c>
      <c r="K74" s="60">
        <f>F74*(K6/(F11-F74+F12))</f>
        <v>0.25517161309470893</v>
      </c>
      <c r="L74" s="29">
        <f t="shared" si="1"/>
        <v>1.1899916130947088</v>
      </c>
    </row>
    <row r="75" spans="1:12" x14ac:dyDescent="0.25">
      <c r="A75" s="30">
        <v>60</v>
      </c>
      <c r="B75" s="26">
        <v>18009256</v>
      </c>
      <c r="C75" s="27">
        <v>43530</v>
      </c>
      <c r="D75" s="27">
        <v>45721</v>
      </c>
      <c r="E75" s="28">
        <v>46</v>
      </c>
      <c r="F75" s="58">
        <f>E75*F12/F11</f>
        <v>13.725678271806288</v>
      </c>
      <c r="G75" s="24">
        <v>2.6030000000000002</v>
      </c>
      <c r="H75" s="59">
        <v>3.0430000000000001</v>
      </c>
      <c r="I75" s="24">
        <f t="shared" si="0"/>
        <v>0.43999999999999995</v>
      </c>
      <c r="J75" s="29">
        <f>I75</f>
        <v>0.43999999999999995</v>
      </c>
      <c r="K75" s="60">
        <f>F75*(K6/(F11-F75+F12))</f>
        <v>0.16357459623649484</v>
      </c>
      <c r="L75" s="29">
        <f t="shared" si="1"/>
        <v>0.60357459623649479</v>
      </c>
    </row>
    <row r="76" spans="1:12" x14ac:dyDescent="0.25">
      <c r="A76" s="30">
        <v>61</v>
      </c>
      <c r="B76" s="26">
        <v>15705714</v>
      </c>
      <c r="C76" s="27"/>
      <c r="D76" s="27"/>
      <c r="E76" s="28">
        <v>71.5</v>
      </c>
      <c r="F76" s="58">
        <f>E76*F12/F11</f>
        <v>21.334478183351077</v>
      </c>
      <c r="G76" s="25"/>
      <c r="H76" s="59"/>
      <c r="I76" s="25">
        <f t="shared" si="0"/>
        <v>0</v>
      </c>
      <c r="J76" s="29">
        <f>E76*(K10/F13)</f>
        <v>0.78713114141633989</v>
      </c>
      <c r="K76" s="60">
        <f>F76*(K6/(F11-F76+F12))</f>
        <v>0.25445821718486994</v>
      </c>
      <c r="L76" s="29">
        <f t="shared" si="1"/>
        <v>1.0415893586012097</v>
      </c>
    </row>
    <row r="77" spans="1:12" x14ac:dyDescent="0.25">
      <c r="A77" s="30">
        <v>62</v>
      </c>
      <c r="B77" s="26">
        <v>1584615</v>
      </c>
      <c r="C77" s="27">
        <v>43718</v>
      </c>
      <c r="D77" s="27">
        <v>45178</v>
      </c>
      <c r="E77" s="28">
        <v>47.9</v>
      </c>
      <c r="F77" s="58">
        <f>E77*F12/F11</f>
        <v>14.292608461293938</v>
      </c>
      <c r="G77" s="24">
        <v>4.0049999999999999</v>
      </c>
      <c r="H77" s="59">
        <v>4.0049999999999999</v>
      </c>
      <c r="I77" s="24">
        <f t="shared" si="0"/>
        <v>0</v>
      </c>
      <c r="J77" s="29">
        <f>I77</f>
        <v>0</v>
      </c>
      <c r="K77" s="60">
        <f>F77*(K6/(F11-F77+F12))</f>
        <v>0.1703412332127946</v>
      </c>
      <c r="L77" s="29">
        <f t="shared" si="1"/>
        <v>0.1703412332127946</v>
      </c>
    </row>
    <row r="78" spans="1:12" x14ac:dyDescent="0.25">
      <c r="A78" s="30">
        <v>63</v>
      </c>
      <c r="B78" s="26">
        <v>15705848</v>
      </c>
      <c r="C78" s="27">
        <v>43697</v>
      </c>
      <c r="D78" s="27">
        <v>45157</v>
      </c>
      <c r="E78" s="28">
        <v>41.4</v>
      </c>
      <c r="F78" s="58">
        <f>E78*F12/F11</f>
        <v>12.353110444625658</v>
      </c>
      <c r="G78" s="25">
        <v>5212</v>
      </c>
      <c r="H78" s="59">
        <v>5382</v>
      </c>
      <c r="I78" s="25">
        <f t="shared" si="0"/>
        <v>170</v>
      </c>
      <c r="J78" s="29">
        <f t="shared" si="3"/>
        <v>0.1462</v>
      </c>
      <c r="K78" s="60">
        <f>F78*(K6/(F11-F78+F12))</f>
        <v>0.14719559868884133</v>
      </c>
      <c r="L78" s="29">
        <f t="shared" si="1"/>
        <v>0.29339559868884135</v>
      </c>
    </row>
    <row r="79" spans="1:12" x14ac:dyDescent="0.25">
      <c r="A79" s="30">
        <v>64</v>
      </c>
      <c r="B79" s="26">
        <v>15705656</v>
      </c>
      <c r="C79" s="27">
        <v>43727</v>
      </c>
      <c r="D79" s="27">
        <v>45918</v>
      </c>
      <c r="E79" s="28">
        <v>42.2</v>
      </c>
      <c r="F79" s="58">
        <f>E79*F12/F11</f>
        <v>12.591817892830987</v>
      </c>
      <c r="G79" s="25">
        <v>22839</v>
      </c>
      <c r="H79" s="59">
        <v>23668</v>
      </c>
      <c r="I79" s="25">
        <f t="shared" si="0"/>
        <v>829</v>
      </c>
      <c r="J79" s="29">
        <f t="shared" si="3"/>
        <v>0.71294000000000002</v>
      </c>
      <c r="K79" s="60">
        <f>F79*(K6/(F11-F79+F12))</f>
        <v>0.15004377572942951</v>
      </c>
      <c r="L79" s="29">
        <f t="shared" si="1"/>
        <v>0.86298377572942953</v>
      </c>
    </row>
    <row r="80" spans="1:12" x14ac:dyDescent="0.25">
      <c r="A80" s="30">
        <v>65</v>
      </c>
      <c r="B80" s="26">
        <v>15708142</v>
      </c>
      <c r="C80" s="27">
        <v>43712</v>
      </c>
      <c r="D80" s="27">
        <v>45172</v>
      </c>
      <c r="E80" s="28">
        <v>45.4</v>
      </c>
      <c r="F80" s="58">
        <f>E80*F12/F11</f>
        <v>13.546647685652291</v>
      </c>
      <c r="G80" s="25">
        <v>19133</v>
      </c>
      <c r="H80" s="59">
        <v>20204</v>
      </c>
      <c r="I80" s="25">
        <f t="shared" ref="I80:I143" si="4">H80-G80</f>
        <v>1071</v>
      </c>
      <c r="J80" s="29">
        <f t="shared" si="3"/>
        <v>0.92105999999999999</v>
      </c>
      <c r="K80" s="60">
        <f>F80*(K6/(F11-F80+F12))</f>
        <v>0.16143793343063167</v>
      </c>
      <c r="L80" s="29">
        <f t="shared" si="1"/>
        <v>1.0824979334306317</v>
      </c>
    </row>
    <row r="81" spans="1:12" x14ac:dyDescent="0.25">
      <c r="A81" s="30">
        <v>66</v>
      </c>
      <c r="B81" s="26">
        <v>15708645</v>
      </c>
      <c r="C81" s="27"/>
      <c r="D81" s="27"/>
      <c r="E81" s="28">
        <v>60.2</v>
      </c>
      <c r="F81" s="58">
        <f>E81*F12/F11</f>
        <v>17.962735477450838</v>
      </c>
      <c r="G81" s="25"/>
      <c r="H81" s="59"/>
      <c r="I81" s="25">
        <f t="shared" si="4"/>
        <v>0</v>
      </c>
      <c r="J81" s="29">
        <f>E81*(K10/F13)</f>
        <v>0.6627313945911002</v>
      </c>
      <c r="K81" s="60">
        <f>F81*(K6/(F11-F81+F12))</f>
        <v>0.21416609937525516</v>
      </c>
      <c r="L81" s="29">
        <f t="shared" ref="L81:L144" si="5">J81+K81</f>
        <v>0.87689749396635541</v>
      </c>
    </row>
    <row r="82" spans="1:12" x14ac:dyDescent="0.25">
      <c r="A82" s="30">
        <v>67</v>
      </c>
      <c r="B82" s="26">
        <v>15708109</v>
      </c>
      <c r="C82" s="27">
        <v>43711</v>
      </c>
      <c r="D82" s="27">
        <v>45171</v>
      </c>
      <c r="E82" s="28">
        <v>71.5</v>
      </c>
      <c r="F82" s="58">
        <f>E82*F12/F11</f>
        <v>21.334478183351077</v>
      </c>
      <c r="G82" s="25">
        <v>27311</v>
      </c>
      <c r="H82" s="59">
        <v>28133</v>
      </c>
      <c r="I82" s="25">
        <f t="shared" si="4"/>
        <v>822</v>
      </c>
      <c r="J82" s="29">
        <f t="shared" si="3"/>
        <v>0.70691999999999999</v>
      </c>
      <c r="K82" s="60">
        <f>F82*(K6/(F11-F82+F12))</f>
        <v>0.25445821718486994</v>
      </c>
      <c r="L82" s="29">
        <f t="shared" si="5"/>
        <v>0.96137821718486993</v>
      </c>
    </row>
    <row r="83" spans="1:12" x14ac:dyDescent="0.25">
      <c r="A83" s="30">
        <v>68</v>
      </c>
      <c r="B83" s="26">
        <v>15705797</v>
      </c>
      <c r="C83" s="27"/>
      <c r="D83" s="27"/>
      <c r="E83" s="28">
        <v>45.7</v>
      </c>
      <c r="F83" s="58">
        <f>E83*F12/F11</f>
        <v>13.63616297872929</v>
      </c>
      <c r="G83" s="25"/>
      <c r="H83" s="59"/>
      <c r="I83" s="25">
        <f t="shared" si="4"/>
        <v>0</v>
      </c>
      <c r="J83" s="29">
        <f>E83*(K10/F13)</f>
        <v>0.50310340087729699</v>
      </c>
      <c r="K83" s="60">
        <f>F83*(K6/(F11-F83+F12))</f>
        <v>0.16250625463886706</v>
      </c>
      <c r="L83" s="29">
        <f t="shared" si="5"/>
        <v>0.66560965551616402</v>
      </c>
    </row>
    <row r="84" spans="1:12" x14ac:dyDescent="0.25">
      <c r="A84" s="30">
        <v>69</v>
      </c>
      <c r="B84" s="26">
        <v>17715788</v>
      </c>
      <c r="C84" s="27">
        <v>43734</v>
      </c>
      <c r="D84" s="27">
        <v>45194</v>
      </c>
      <c r="E84" s="28">
        <v>70.599999999999994</v>
      </c>
      <c r="F84" s="58">
        <f>E84*F12/F11</f>
        <v>21.065932304120082</v>
      </c>
      <c r="G84" s="25">
        <v>32876</v>
      </c>
      <c r="H84" s="59">
        <v>34775</v>
      </c>
      <c r="I84" s="25">
        <f t="shared" si="4"/>
        <v>1899</v>
      </c>
      <c r="J84" s="29">
        <f t="shared" si="3"/>
        <v>1.63314</v>
      </c>
      <c r="K84" s="60">
        <f>F84*(K6/(F11-F84+F12))</f>
        <v>0.25124804800629447</v>
      </c>
      <c r="L84" s="29">
        <f t="shared" si="5"/>
        <v>1.8843880480062944</v>
      </c>
    </row>
    <row r="85" spans="1:12" x14ac:dyDescent="0.25">
      <c r="A85" s="30">
        <v>70</v>
      </c>
      <c r="B85" s="26">
        <v>41183618</v>
      </c>
      <c r="C85" s="27">
        <v>43710</v>
      </c>
      <c r="D85" s="27">
        <v>45901</v>
      </c>
      <c r="E85" s="28">
        <v>46.6</v>
      </c>
      <c r="F85" s="58">
        <f>E85*F12/F11</f>
        <v>13.904708857960282</v>
      </c>
      <c r="G85" s="24">
        <v>1.835</v>
      </c>
      <c r="H85" s="59">
        <v>2.2926000000000002</v>
      </c>
      <c r="I85" s="24">
        <f t="shared" si="4"/>
        <v>0.45760000000000023</v>
      </c>
      <c r="J85" s="24">
        <f>I85</f>
        <v>0.45760000000000023</v>
      </c>
      <c r="K85" s="66">
        <f>F85*(K6/(F11-F85+F12))</f>
        <v>0.16571134060226256</v>
      </c>
      <c r="L85" s="29">
        <f t="shared" si="5"/>
        <v>0.62331134060226279</v>
      </c>
    </row>
    <row r="86" spans="1:12" x14ac:dyDescent="0.25">
      <c r="A86" s="30">
        <v>71</v>
      </c>
      <c r="B86" s="26">
        <v>81501776</v>
      </c>
      <c r="C86" s="27"/>
      <c r="D86" s="27"/>
      <c r="E86" s="28">
        <v>42.2</v>
      </c>
      <c r="F86" s="58">
        <f>E86*F12/F11</f>
        <v>12.591817892830987</v>
      </c>
      <c r="G86" s="24">
        <v>5.7110000000000003</v>
      </c>
      <c r="H86" s="59">
        <v>6.4242999999999997</v>
      </c>
      <c r="I86" s="24">
        <f t="shared" si="4"/>
        <v>0.71329999999999938</v>
      </c>
      <c r="J86" s="29">
        <f t="shared" si="3"/>
        <v>6.1343799999999946E-4</v>
      </c>
      <c r="K86" s="60">
        <f>F86*(K6/(F11-F86+F12))</f>
        <v>0.15004377572942951</v>
      </c>
      <c r="L86" s="29">
        <f t="shared" si="5"/>
        <v>0.1506572137294295</v>
      </c>
    </row>
    <row r="87" spans="1:12" x14ac:dyDescent="0.25">
      <c r="A87" s="30">
        <v>72</v>
      </c>
      <c r="B87" s="26">
        <v>15705545</v>
      </c>
      <c r="C87" s="27"/>
      <c r="D87" s="27"/>
      <c r="E87" s="28">
        <v>41.9</v>
      </c>
      <c r="F87" s="58">
        <f>E87*F12/F11</f>
        <v>12.502302599753987</v>
      </c>
      <c r="G87" s="25"/>
      <c r="H87" s="59"/>
      <c r="I87" s="25">
        <f t="shared" si="4"/>
        <v>0</v>
      </c>
      <c r="J87" s="29">
        <f>E87*(K10/F13)</f>
        <v>0.46126985769712786</v>
      </c>
      <c r="K87" s="60">
        <f>F87*(K6/(F11-F87+F12))</f>
        <v>0.14897569235431646</v>
      </c>
      <c r="L87" s="29">
        <f t="shared" si="5"/>
        <v>0.61024555005144432</v>
      </c>
    </row>
    <row r="88" spans="1:12" x14ac:dyDescent="0.25">
      <c r="A88" s="30">
        <v>73</v>
      </c>
      <c r="B88" s="26">
        <v>19000758</v>
      </c>
      <c r="C88" s="27">
        <v>43852</v>
      </c>
      <c r="D88" s="27">
        <v>46043</v>
      </c>
      <c r="E88" s="28">
        <v>45.8</v>
      </c>
      <c r="F88" s="58">
        <f>E88*F12/F11</f>
        <v>13.666001409754953</v>
      </c>
      <c r="G88" s="24">
        <v>0</v>
      </c>
      <c r="H88" s="59">
        <v>0.42399999999999999</v>
      </c>
      <c r="I88" s="24">
        <f>H88-G88</f>
        <v>0.42399999999999999</v>
      </c>
      <c r="J88" s="29">
        <f>I88</f>
        <v>0.42399999999999999</v>
      </c>
      <c r="K88" s="60">
        <f>F88*(K6/(F11-F88+F12))</f>
        <v>0.16286236623922606</v>
      </c>
      <c r="L88" s="29">
        <f t="shared" si="5"/>
        <v>0.58686236623922605</v>
      </c>
    </row>
    <row r="89" spans="1:12" x14ac:dyDescent="0.25">
      <c r="A89" s="30">
        <v>74</v>
      </c>
      <c r="B89" s="26">
        <v>15708197</v>
      </c>
      <c r="C89" s="27">
        <v>43698</v>
      </c>
      <c r="D89" s="27">
        <v>45158</v>
      </c>
      <c r="E89" s="28">
        <v>60.7</v>
      </c>
      <c r="F89" s="58">
        <f>E89*F12/F11</f>
        <v>18.111927632579167</v>
      </c>
      <c r="G89" s="25">
        <v>18148</v>
      </c>
      <c r="H89" s="59">
        <v>18860</v>
      </c>
      <c r="I89" s="25">
        <f t="shared" si="4"/>
        <v>712</v>
      </c>
      <c r="J89" s="29">
        <f t="shared" si="3"/>
        <v>0.61231999999999998</v>
      </c>
      <c r="K89" s="60">
        <f>F89*(K6/(F11-F89+F12))</f>
        <v>0.21594832368745201</v>
      </c>
      <c r="L89" s="29">
        <f t="shared" si="5"/>
        <v>0.82826832368745196</v>
      </c>
    </row>
    <row r="90" spans="1:12" x14ac:dyDescent="0.25">
      <c r="A90" s="30">
        <v>75</v>
      </c>
      <c r="B90" s="26">
        <v>15708099</v>
      </c>
      <c r="C90" s="27"/>
      <c r="D90" s="27"/>
      <c r="E90" s="28">
        <v>72.099999999999994</v>
      </c>
      <c r="F90" s="58">
        <f>E90*F12/F11</f>
        <v>21.513508769505069</v>
      </c>
      <c r="G90" s="25"/>
      <c r="H90" s="59"/>
      <c r="I90" s="25">
        <f t="shared" si="4"/>
        <v>0</v>
      </c>
      <c r="J90" s="29">
        <f>E90*(K10/F13)</f>
        <v>0.79373643770794544</v>
      </c>
      <c r="K90" s="60">
        <f>F90*(K6/(F11-F90+F12))</f>
        <v>0.25659843216797901</v>
      </c>
      <c r="L90" s="29">
        <f t="shared" si="5"/>
        <v>1.0503348698759245</v>
      </c>
    </row>
    <row r="91" spans="1:12" x14ac:dyDescent="0.25">
      <c r="A91" s="30">
        <v>76</v>
      </c>
      <c r="B91" s="26">
        <v>15708563</v>
      </c>
      <c r="C91" s="27"/>
      <c r="D91" s="27"/>
      <c r="E91" s="28">
        <v>45.9</v>
      </c>
      <c r="F91" s="58">
        <f>E91*F12/F11</f>
        <v>13.69583984078062</v>
      </c>
      <c r="G91" s="25"/>
      <c r="H91" s="59"/>
      <c r="I91" s="25">
        <f t="shared" si="4"/>
        <v>0</v>
      </c>
      <c r="J91" s="29">
        <f>E91*(K10/F13)</f>
        <v>0.50530516630783218</v>
      </c>
      <c r="K91" s="60">
        <f>F91*(K6/(F11-F91+F12))</f>
        <v>0.16321848010509477</v>
      </c>
      <c r="L91" s="29">
        <f t="shared" si="5"/>
        <v>0.66852364641292694</v>
      </c>
    </row>
    <row r="92" spans="1:12" x14ac:dyDescent="0.25">
      <c r="A92" s="30">
        <v>77</v>
      </c>
      <c r="B92" s="278" t="s">
        <v>51</v>
      </c>
      <c r="C92" s="27">
        <v>44161</v>
      </c>
      <c r="D92" s="27">
        <v>46352</v>
      </c>
      <c r="E92" s="28">
        <v>71</v>
      </c>
      <c r="F92" s="58">
        <f>E92*F12/F11</f>
        <v>21.185286028222745</v>
      </c>
      <c r="G92" s="24">
        <v>0.71799999999999997</v>
      </c>
      <c r="H92" s="59">
        <v>2.0823999999999998</v>
      </c>
      <c r="I92" s="24">
        <f t="shared" si="4"/>
        <v>1.3643999999999998</v>
      </c>
      <c r="J92" s="29">
        <f>I92</f>
        <v>1.3643999999999998</v>
      </c>
      <c r="K92" s="60">
        <f>F92*(K6/(F11-F92+F12))</f>
        <v>0.25267476715370285</v>
      </c>
      <c r="L92" s="29">
        <f>J92+K92</f>
        <v>1.6170747671537027</v>
      </c>
    </row>
    <row r="93" spans="1:12" x14ac:dyDescent="0.25">
      <c r="A93" s="30">
        <v>78</v>
      </c>
      <c r="B93" s="26">
        <v>15708441</v>
      </c>
      <c r="C93" s="27">
        <v>43712</v>
      </c>
      <c r="D93" s="27">
        <v>45172</v>
      </c>
      <c r="E93" s="28">
        <v>47.6</v>
      </c>
      <c r="F93" s="58">
        <f>E93*F12/F11</f>
        <v>14.203093168216942</v>
      </c>
      <c r="G93" s="25">
        <v>15523</v>
      </c>
      <c r="H93" s="59">
        <v>15523</v>
      </c>
      <c r="I93" s="25">
        <f t="shared" si="4"/>
        <v>0</v>
      </c>
      <c r="J93" s="29">
        <f t="shared" si="3"/>
        <v>0</v>
      </c>
      <c r="K93" s="60">
        <f>F93*(K6/(F11-F93+F12))</f>
        <v>0.16927276246879203</v>
      </c>
      <c r="L93" s="29">
        <f t="shared" si="5"/>
        <v>0.16927276246879203</v>
      </c>
    </row>
    <row r="94" spans="1:12" x14ac:dyDescent="0.25">
      <c r="A94" s="30">
        <v>79</v>
      </c>
      <c r="B94" s="26">
        <v>415315</v>
      </c>
      <c r="C94" s="27">
        <v>43719</v>
      </c>
      <c r="D94" s="27">
        <v>45910</v>
      </c>
      <c r="E94" s="28">
        <v>42.3</v>
      </c>
      <c r="F94" s="58">
        <f>E94*F12/F11</f>
        <v>12.62165632385665</v>
      </c>
      <c r="G94" s="24">
        <v>1.776</v>
      </c>
      <c r="H94" s="59">
        <v>1.9688000000000001</v>
      </c>
      <c r="I94" s="24">
        <f t="shared" si="4"/>
        <v>0.19280000000000008</v>
      </c>
      <c r="J94" s="29">
        <f>I94</f>
        <v>0.19280000000000008</v>
      </c>
      <c r="K94" s="60">
        <f>F94*(K6/(F11-F94+F12))</f>
        <v>0.15039980805056816</v>
      </c>
      <c r="L94" s="29">
        <f t="shared" si="5"/>
        <v>0.34319980805056827</v>
      </c>
    </row>
    <row r="95" spans="1:12" x14ac:dyDescent="0.25">
      <c r="A95" s="30">
        <v>80</v>
      </c>
      <c r="B95" s="26">
        <v>15708455</v>
      </c>
      <c r="C95" s="27">
        <v>43726</v>
      </c>
      <c r="D95" s="27">
        <v>45186</v>
      </c>
      <c r="E95" s="28">
        <v>41.9</v>
      </c>
      <c r="F95" s="58">
        <f>E95*F12/F11</f>
        <v>12.502302599753987</v>
      </c>
      <c r="G95" s="25">
        <v>10662</v>
      </c>
      <c r="H95" s="59">
        <v>11165</v>
      </c>
      <c r="I95" s="25">
        <f t="shared" si="4"/>
        <v>503</v>
      </c>
      <c r="J95" s="29">
        <f t="shared" si="3"/>
        <v>0.43257999999999996</v>
      </c>
      <c r="K95" s="60">
        <f>F95*(K6/(F11-F95+F12))</f>
        <v>0.14897569235431646</v>
      </c>
      <c r="L95" s="29">
        <f t="shared" si="5"/>
        <v>0.58155569235431637</v>
      </c>
    </row>
    <row r="96" spans="1:12" x14ac:dyDescent="0.25">
      <c r="A96" s="30">
        <v>81</v>
      </c>
      <c r="B96" s="26">
        <v>91504480</v>
      </c>
      <c r="C96" s="27">
        <v>43689</v>
      </c>
      <c r="D96" s="27">
        <v>45149</v>
      </c>
      <c r="E96" s="28">
        <v>45.7</v>
      </c>
      <c r="F96" s="58">
        <f>E96*F12/F11</f>
        <v>13.63616297872929</v>
      </c>
      <c r="G96" s="24">
        <v>6.1870000000000003</v>
      </c>
      <c r="H96" s="59">
        <v>7.0190000000000001</v>
      </c>
      <c r="I96" s="24">
        <f t="shared" si="4"/>
        <v>0.83199999999999985</v>
      </c>
      <c r="J96" s="29">
        <f>I96</f>
        <v>0.83199999999999985</v>
      </c>
      <c r="K96" s="60">
        <f>F96*(K6/(F11-F96+F12))</f>
        <v>0.16250625463886706</v>
      </c>
      <c r="L96" s="29">
        <f t="shared" si="5"/>
        <v>0.99450625463886688</v>
      </c>
    </row>
    <row r="97" spans="1:12" x14ac:dyDescent="0.25">
      <c r="A97" s="30">
        <v>82</v>
      </c>
      <c r="B97" s="26">
        <v>15708727</v>
      </c>
      <c r="C97" s="27">
        <v>43689</v>
      </c>
      <c r="D97" s="27">
        <v>45149</v>
      </c>
      <c r="E97" s="28">
        <v>60.7</v>
      </c>
      <c r="F97" s="58">
        <f>E97*F12/F11</f>
        <v>18.111927632579167</v>
      </c>
      <c r="G97" s="25">
        <v>36513</v>
      </c>
      <c r="H97" s="59">
        <v>37650</v>
      </c>
      <c r="I97" s="25">
        <f t="shared" si="4"/>
        <v>1137</v>
      </c>
      <c r="J97" s="29">
        <f t="shared" si="3"/>
        <v>0.97782000000000002</v>
      </c>
      <c r="K97" s="60">
        <f>F97*(K6/(F11-F97+F12))</f>
        <v>0.21594832368745201</v>
      </c>
      <c r="L97" s="29">
        <f t="shared" si="5"/>
        <v>1.1937683236874521</v>
      </c>
    </row>
    <row r="98" spans="1:12" x14ac:dyDescent="0.25">
      <c r="A98" s="30">
        <v>83</v>
      </c>
      <c r="B98" s="26">
        <v>15705611</v>
      </c>
      <c r="C98" s="27">
        <v>43689</v>
      </c>
      <c r="D98" s="27">
        <v>45149</v>
      </c>
      <c r="E98" s="28">
        <v>71.900000000000006</v>
      </c>
      <c r="F98" s="58">
        <f>E98*F12/F11</f>
        <v>21.453831907453743</v>
      </c>
      <c r="G98" s="25">
        <v>17578</v>
      </c>
      <c r="H98" s="59">
        <v>17628</v>
      </c>
      <c r="I98" s="25">
        <f t="shared" si="4"/>
        <v>50</v>
      </c>
      <c r="J98" s="29">
        <f t="shared" si="3"/>
        <v>4.2999999999999997E-2</v>
      </c>
      <c r="K98" s="60">
        <f>F98*(K6/(F11-F98+F12))</f>
        <v>0.25588501808902081</v>
      </c>
      <c r="L98" s="29">
        <f t="shared" si="5"/>
        <v>0.29888501808902079</v>
      </c>
    </row>
    <row r="99" spans="1:12" x14ac:dyDescent="0.25">
      <c r="A99" s="30">
        <v>84</v>
      </c>
      <c r="B99" s="26">
        <v>15708134</v>
      </c>
      <c r="C99" s="27"/>
      <c r="D99" s="27"/>
      <c r="E99" s="28">
        <v>45.6</v>
      </c>
      <c r="F99" s="58">
        <f>E99*F12/F11</f>
        <v>13.606324547703624</v>
      </c>
      <c r="G99" s="25"/>
      <c r="H99" s="59"/>
      <c r="I99" s="25">
        <f t="shared" si="4"/>
        <v>0</v>
      </c>
      <c r="J99" s="29">
        <f>E99*(K10/F13)</f>
        <v>0.50200251816202934</v>
      </c>
      <c r="K99" s="60">
        <f>F99*(K6/(F11-F99+F12))</f>
        <v>0.16215014530399602</v>
      </c>
      <c r="L99" s="29">
        <f t="shared" si="5"/>
        <v>0.66415266346602531</v>
      </c>
    </row>
    <row r="100" spans="1:12" x14ac:dyDescent="0.25">
      <c r="A100" s="30">
        <v>85</v>
      </c>
      <c r="B100" s="26">
        <v>15705763</v>
      </c>
      <c r="C100" s="27">
        <v>43691</v>
      </c>
      <c r="D100" s="27">
        <v>45151</v>
      </c>
      <c r="E100" s="28">
        <v>70.7</v>
      </c>
      <c r="F100" s="58">
        <f>E100*F12/F11</f>
        <v>21.095770735145749</v>
      </c>
      <c r="G100" s="25">
        <v>32475</v>
      </c>
      <c r="H100" s="59">
        <v>33710</v>
      </c>
      <c r="I100" s="25">
        <f t="shared" si="4"/>
        <v>1235</v>
      </c>
      <c r="J100" s="29">
        <f t="shared" si="3"/>
        <v>1.0621</v>
      </c>
      <c r="K100" s="60">
        <f>F100*(K6/(F11-F100+F12))</f>
        <v>0.25160472438677284</v>
      </c>
      <c r="L100" s="29">
        <f t="shared" si="5"/>
        <v>1.3137047243867728</v>
      </c>
    </row>
    <row r="101" spans="1:12" x14ac:dyDescent="0.25">
      <c r="A101" s="30">
        <v>86</v>
      </c>
      <c r="B101" s="26">
        <v>15708293</v>
      </c>
      <c r="C101" s="27">
        <v>43746</v>
      </c>
      <c r="D101" s="27">
        <v>45206</v>
      </c>
      <c r="E101" s="28">
        <v>47.5</v>
      </c>
      <c r="F101" s="58">
        <f>E101*F12/F11</f>
        <v>14.173254737191273</v>
      </c>
      <c r="G101" s="25">
        <v>26512</v>
      </c>
      <c r="H101" s="59">
        <v>27422</v>
      </c>
      <c r="I101" s="25">
        <f t="shared" si="4"/>
        <v>910</v>
      </c>
      <c r="J101" s="29">
        <f t="shared" si="3"/>
        <v>0.78259999999999996</v>
      </c>
      <c r="K101" s="60">
        <f>F101*(K6/(F11-F101+F12))</f>
        <v>0.16891661008595099</v>
      </c>
      <c r="L101" s="29">
        <f t="shared" si="5"/>
        <v>0.9515166100859509</v>
      </c>
    </row>
    <row r="102" spans="1:12" x14ac:dyDescent="0.25">
      <c r="A102" s="30">
        <v>87</v>
      </c>
      <c r="B102" s="26">
        <v>15708499</v>
      </c>
      <c r="C102" s="27"/>
      <c r="D102" s="27"/>
      <c r="E102" s="28">
        <v>42</v>
      </c>
      <c r="F102" s="58">
        <f>E102*F12/F11</f>
        <v>12.532141030779654</v>
      </c>
      <c r="G102" s="25"/>
      <c r="H102" s="59"/>
      <c r="I102" s="25">
        <f t="shared" si="4"/>
        <v>0</v>
      </c>
      <c r="J102" s="29">
        <f>E102*(K10/F13)</f>
        <v>0.46237074041239545</v>
      </c>
      <c r="K102" s="60">
        <f>F102*(K6/(F11-F102+F12))</f>
        <v>0.14933171788132527</v>
      </c>
      <c r="L102" s="29">
        <f t="shared" si="5"/>
        <v>0.61170245829372072</v>
      </c>
    </row>
    <row r="103" spans="1:12" x14ac:dyDescent="0.25">
      <c r="A103" s="30">
        <v>88</v>
      </c>
      <c r="B103" s="67">
        <v>15708190</v>
      </c>
      <c r="C103" s="27"/>
      <c r="D103" s="27"/>
      <c r="E103" s="28">
        <v>41.1</v>
      </c>
      <c r="F103" s="58">
        <f>E103*F12/F11</f>
        <v>12.26359515154866</v>
      </c>
      <c r="G103" s="25"/>
      <c r="H103" s="59"/>
      <c r="I103" s="25">
        <f t="shared" si="4"/>
        <v>0</v>
      </c>
      <c r="J103" s="29">
        <f>E103*(K10/F13)</f>
        <v>0.45246279597498701</v>
      </c>
      <c r="K103" s="60">
        <f>F103*(K6/(F11-F103+F12))</f>
        <v>0.14612756966443347</v>
      </c>
      <c r="L103" s="29">
        <f t="shared" si="5"/>
        <v>0.59859036563942047</v>
      </c>
    </row>
    <row r="104" spans="1:12" x14ac:dyDescent="0.25">
      <c r="A104" s="30">
        <v>89</v>
      </c>
      <c r="B104" s="31">
        <v>15708095</v>
      </c>
      <c r="C104" s="27">
        <v>43714</v>
      </c>
      <c r="D104" s="27">
        <v>45174</v>
      </c>
      <c r="E104" s="28">
        <v>45.5</v>
      </c>
      <c r="F104" s="58">
        <f>E104*F12/F11</f>
        <v>13.576486116677957</v>
      </c>
      <c r="G104" s="25">
        <v>33046</v>
      </c>
      <c r="H104" s="59">
        <v>33961</v>
      </c>
      <c r="I104" s="25">
        <f t="shared" si="4"/>
        <v>915</v>
      </c>
      <c r="J104" s="29">
        <f t="shared" si="3"/>
        <v>0.78689999999999993</v>
      </c>
      <c r="K104" s="60">
        <f>F104*(K6/(F11-F104+F12))</f>
        <v>0.16179403823459146</v>
      </c>
      <c r="L104" s="60">
        <f t="shared" si="5"/>
        <v>0.94869403823459142</v>
      </c>
    </row>
    <row r="105" spans="1:12" x14ac:dyDescent="0.25">
      <c r="A105" s="30">
        <v>90</v>
      </c>
      <c r="B105" s="31">
        <v>15708008</v>
      </c>
      <c r="C105" s="27">
        <v>43699</v>
      </c>
      <c r="D105" s="27">
        <v>45159</v>
      </c>
      <c r="E105" s="28">
        <v>61</v>
      </c>
      <c r="F105" s="58">
        <f>E105*F12/F11</f>
        <v>18.20144292565616</v>
      </c>
      <c r="G105" s="25">
        <v>37677</v>
      </c>
      <c r="H105" s="59">
        <v>39342</v>
      </c>
      <c r="I105" s="25">
        <f t="shared" si="4"/>
        <v>1665</v>
      </c>
      <c r="J105" s="29">
        <f t="shared" si="3"/>
        <v>1.4319</v>
      </c>
      <c r="K105" s="60">
        <f>F105*(K6/(F11-F105+F12))</f>
        <v>0.21701768549940426</v>
      </c>
      <c r="L105" s="29">
        <f t="shared" si="5"/>
        <v>1.6489176854994043</v>
      </c>
    </row>
    <row r="106" spans="1:12" x14ac:dyDescent="0.25">
      <c r="A106" s="30">
        <v>91</v>
      </c>
      <c r="B106" s="31">
        <v>15708063</v>
      </c>
      <c r="C106" s="27">
        <v>43685</v>
      </c>
      <c r="D106" s="27">
        <v>45145</v>
      </c>
      <c r="E106" s="28">
        <v>71.8</v>
      </c>
      <c r="F106" s="58">
        <f>E106*F12/F11</f>
        <v>21.42399347642807</v>
      </c>
      <c r="G106" s="25">
        <v>27523</v>
      </c>
      <c r="H106" s="59">
        <v>28563</v>
      </c>
      <c r="I106" s="25">
        <f t="shared" si="4"/>
        <v>1040</v>
      </c>
      <c r="J106" s="29">
        <f t="shared" si="3"/>
        <v>0.89439999999999997</v>
      </c>
      <c r="K106" s="60">
        <f>F106*(K6/(F11-F106+F12))</f>
        <v>0.25552831445629487</v>
      </c>
      <c r="L106" s="29">
        <f t="shared" si="5"/>
        <v>1.1499283144562948</v>
      </c>
    </row>
    <row r="107" spans="1:12" x14ac:dyDescent="0.25">
      <c r="A107" s="30">
        <v>92</v>
      </c>
      <c r="B107" s="31">
        <v>15708016</v>
      </c>
      <c r="C107" s="27"/>
      <c r="D107" s="27"/>
      <c r="E107" s="28">
        <v>45.4</v>
      </c>
      <c r="F107" s="58">
        <f>E107*F12/F11</f>
        <v>13.546647685652291</v>
      </c>
      <c r="G107" s="25"/>
      <c r="H107" s="59"/>
      <c r="I107" s="25">
        <f t="shared" si="4"/>
        <v>0</v>
      </c>
      <c r="J107" s="29">
        <f>E107*(K10/F13)</f>
        <v>0.4998007527314941</v>
      </c>
      <c r="K107" s="60">
        <f>F107*(K6/(F11-F107+F12))</f>
        <v>0.16143793343063167</v>
      </c>
      <c r="L107" s="29">
        <f t="shared" si="5"/>
        <v>0.66123868616212578</v>
      </c>
    </row>
    <row r="108" spans="1:12" x14ac:dyDescent="0.25">
      <c r="A108" s="30">
        <v>93</v>
      </c>
      <c r="B108" s="31">
        <v>18008991</v>
      </c>
      <c r="C108" s="27">
        <v>43530</v>
      </c>
      <c r="D108" s="27">
        <v>45721</v>
      </c>
      <c r="E108" s="28">
        <v>70.599999999999994</v>
      </c>
      <c r="F108" s="58">
        <f>E108*F12/F11</f>
        <v>21.065932304120082</v>
      </c>
      <c r="G108" s="24">
        <v>0.51400000000000001</v>
      </c>
      <c r="H108" s="59">
        <v>0.78100000000000003</v>
      </c>
      <c r="I108" s="24">
        <f t="shared" si="4"/>
        <v>0.26700000000000002</v>
      </c>
      <c r="J108" s="29">
        <f>I108</f>
        <v>0.26700000000000002</v>
      </c>
      <c r="K108" s="60">
        <f>F108*(K6/(F11-F108+F12))</f>
        <v>0.25124804800629447</v>
      </c>
      <c r="L108" s="29">
        <f t="shared" si="5"/>
        <v>0.51824804800629454</v>
      </c>
    </row>
    <row r="109" spans="1:12" x14ac:dyDescent="0.25">
      <c r="A109" s="30">
        <v>94</v>
      </c>
      <c r="B109" s="31">
        <v>15705706</v>
      </c>
      <c r="C109" s="27"/>
      <c r="D109" s="27"/>
      <c r="E109" s="28">
        <v>47.4</v>
      </c>
      <c r="F109" s="58">
        <f>E109*F12/F11</f>
        <v>14.143416306165609</v>
      </c>
      <c r="G109" s="25"/>
      <c r="H109" s="59"/>
      <c r="I109" s="25">
        <f t="shared" si="4"/>
        <v>0</v>
      </c>
      <c r="J109" s="29">
        <f>E109*(K10/F13)</f>
        <v>0.52181840703684634</v>
      </c>
      <c r="K109" s="60">
        <f>F109*(K6/(F11-F109+F12))</f>
        <v>0.16856045996898722</v>
      </c>
      <c r="L109" s="29">
        <f t="shared" si="5"/>
        <v>0.69037886700583351</v>
      </c>
    </row>
    <row r="110" spans="1:12" x14ac:dyDescent="0.25">
      <c r="A110" s="30">
        <v>95</v>
      </c>
      <c r="B110" s="31">
        <v>15708352</v>
      </c>
      <c r="C110" s="27">
        <v>43727</v>
      </c>
      <c r="D110" s="27">
        <v>45187</v>
      </c>
      <c r="E110" s="28">
        <v>42</v>
      </c>
      <c r="F110" s="58">
        <f>E110*F12/F11</f>
        <v>12.532141030779654</v>
      </c>
      <c r="G110" s="25">
        <v>2170</v>
      </c>
      <c r="H110" s="59">
        <v>2361</v>
      </c>
      <c r="I110" s="25">
        <f t="shared" si="4"/>
        <v>191</v>
      </c>
      <c r="J110" s="29">
        <f t="shared" ref="J110:J147" si="6">I110*0.00086</f>
        <v>0.16425999999999999</v>
      </c>
      <c r="K110" s="60">
        <f>F110*(K6/(F11-F110+F12))</f>
        <v>0.14933171788132527</v>
      </c>
      <c r="L110" s="29">
        <f t="shared" si="5"/>
        <v>0.31359171788132523</v>
      </c>
    </row>
    <row r="111" spans="1:12" x14ac:dyDescent="0.25">
      <c r="A111" s="30">
        <v>96</v>
      </c>
      <c r="B111" s="31">
        <v>15708616</v>
      </c>
      <c r="C111" s="27">
        <v>43697</v>
      </c>
      <c r="D111" s="27">
        <v>45157</v>
      </c>
      <c r="E111" s="28">
        <v>41.6</v>
      </c>
      <c r="F111" s="58">
        <f>E111*F12/F11</f>
        <v>12.412787306676989</v>
      </c>
      <c r="G111" s="25">
        <v>31801</v>
      </c>
      <c r="H111" s="59">
        <v>33035</v>
      </c>
      <c r="I111" s="25">
        <f t="shared" si="4"/>
        <v>1234</v>
      </c>
      <c r="J111" s="29">
        <f t="shared" si="6"/>
        <v>1.06124</v>
      </c>
      <c r="K111" s="60">
        <f>F111*(K6/(F11-F111+F12))</f>
        <v>0.14790762936120402</v>
      </c>
      <c r="L111" s="29">
        <f t="shared" si="5"/>
        <v>1.209147629361204</v>
      </c>
    </row>
    <row r="112" spans="1:12" x14ac:dyDescent="0.25">
      <c r="A112" s="30">
        <v>97</v>
      </c>
      <c r="B112" s="67">
        <v>15705517</v>
      </c>
      <c r="C112" s="27">
        <v>43691</v>
      </c>
      <c r="D112" s="27">
        <v>45151</v>
      </c>
      <c r="E112" s="28">
        <v>45.3</v>
      </c>
      <c r="F112" s="58">
        <f>E112*F12/F11</f>
        <v>13.516809254626626</v>
      </c>
      <c r="G112" s="25">
        <v>14909</v>
      </c>
      <c r="H112" s="59">
        <v>15556</v>
      </c>
      <c r="I112" s="25">
        <f t="shared" si="4"/>
        <v>647</v>
      </c>
      <c r="J112" s="29">
        <f t="shared" si="6"/>
        <v>0.55642000000000003</v>
      </c>
      <c r="K112" s="60">
        <f>F112*(K6/(F11-F112+F12))</f>
        <v>0.16108183089209507</v>
      </c>
      <c r="L112" s="29">
        <f t="shared" si="5"/>
        <v>0.71750183089209507</v>
      </c>
    </row>
    <row r="113" spans="1:12" x14ac:dyDescent="0.25">
      <c r="A113" s="30">
        <v>98</v>
      </c>
      <c r="B113" s="67">
        <v>15708462</v>
      </c>
      <c r="C113" s="27">
        <v>43707</v>
      </c>
      <c r="D113" s="27">
        <v>45168</v>
      </c>
      <c r="E113" s="28">
        <v>60.1</v>
      </c>
      <c r="F113" s="58">
        <f>E113*F12/F11</f>
        <v>17.932897046425172</v>
      </c>
      <c r="G113" s="25">
        <v>15116</v>
      </c>
      <c r="H113" s="59">
        <v>15230</v>
      </c>
      <c r="I113" s="25">
        <f t="shared" si="4"/>
        <v>114</v>
      </c>
      <c r="J113" s="29">
        <f t="shared" si="6"/>
        <v>9.8040000000000002E-2</v>
      </c>
      <c r="K113" s="60">
        <f>F113*(K6/(F11-F113+F12))</f>
        <v>0.21380966131877935</v>
      </c>
      <c r="L113" s="29">
        <f t="shared" si="5"/>
        <v>0.31184966131877934</v>
      </c>
    </row>
    <row r="114" spans="1:12" x14ac:dyDescent="0.25">
      <c r="A114" s="30">
        <v>99</v>
      </c>
      <c r="B114" s="67">
        <v>15705826</v>
      </c>
      <c r="C114" s="27">
        <v>43685</v>
      </c>
      <c r="D114" s="27">
        <v>45145</v>
      </c>
      <c r="E114" s="28">
        <v>71.2</v>
      </c>
      <c r="F114" s="58">
        <f>E114*F12/F11</f>
        <v>21.244962890274081</v>
      </c>
      <c r="G114" s="25">
        <v>12902</v>
      </c>
      <c r="H114" s="59">
        <v>13159</v>
      </c>
      <c r="I114" s="25">
        <f t="shared" si="4"/>
        <v>257</v>
      </c>
      <c r="J114" s="29">
        <f t="shared" si="6"/>
        <v>0.22101999999999999</v>
      </c>
      <c r="K114" s="60">
        <f>F114*(K6/(F11-F114+F12))</f>
        <v>0.25338814035311868</v>
      </c>
      <c r="L114" s="29">
        <f t="shared" si="5"/>
        <v>0.47440814035311868</v>
      </c>
    </row>
    <row r="115" spans="1:12" x14ac:dyDescent="0.25">
      <c r="A115" s="30">
        <v>100</v>
      </c>
      <c r="B115" s="67">
        <v>15708503</v>
      </c>
      <c r="C115" s="27">
        <v>43707</v>
      </c>
      <c r="D115" s="27">
        <v>45167</v>
      </c>
      <c r="E115" s="28">
        <v>45.7</v>
      </c>
      <c r="F115" s="58">
        <f>E115*F12/F11</f>
        <v>13.63616297872929</v>
      </c>
      <c r="G115" s="25">
        <v>4098</v>
      </c>
      <c r="H115" s="59">
        <v>4098</v>
      </c>
      <c r="I115" s="25">
        <f t="shared" si="4"/>
        <v>0</v>
      </c>
      <c r="J115" s="29">
        <f t="shared" si="6"/>
        <v>0</v>
      </c>
      <c r="K115" s="60">
        <f>F115*(K6/(F11-F115+F12))</f>
        <v>0.16250625463886706</v>
      </c>
      <c r="L115" s="29">
        <f t="shared" si="5"/>
        <v>0.16250625463886706</v>
      </c>
    </row>
    <row r="116" spans="1:12" x14ac:dyDescent="0.25">
      <c r="A116" s="30">
        <v>101</v>
      </c>
      <c r="B116" s="67">
        <v>15708066</v>
      </c>
      <c r="C116" s="27">
        <v>43685</v>
      </c>
      <c r="D116" s="27">
        <v>45145</v>
      </c>
      <c r="E116" s="28">
        <v>70.5</v>
      </c>
      <c r="F116" s="58">
        <f>E116*F12/F11</f>
        <v>21.036093873094419</v>
      </c>
      <c r="G116" s="25">
        <v>31435</v>
      </c>
      <c r="H116" s="59">
        <v>33127</v>
      </c>
      <c r="I116" s="25">
        <f t="shared" si="4"/>
        <v>1692</v>
      </c>
      <c r="J116" s="29">
        <f t="shared" si="6"/>
        <v>1.45512</v>
      </c>
      <c r="K116" s="60">
        <f>F116*(K6/(F11-F116+F12))</f>
        <v>0.25089137389669575</v>
      </c>
      <c r="L116" s="29">
        <f t="shared" si="5"/>
        <v>1.7060113738966958</v>
      </c>
    </row>
    <row r="117" spans="1:12" x14ac:dyDescent="0.25">
      <c r="A117" s="30">
        <v>102</v>
      </c>
      <c r="B117" s="31">
        <v>15708622</v>
      </c>
      <c r="C117" s="27"/>
      <c r="D117" s="27"/>
      <c r="E117" s="28">
        <v>47.6</v>
      </c>
      <c r="F117" s="58">
        <f>E117*F12/F11</f>
        <v>14.203093168216942</v>
      </c>
      <c r="G117" s="25"/>
      <c r="H117" s="59"/>
      <c r="I117" s="25">
        <f t="shared" si="4"/>
        <v>0</v>
      </c>
      <c r="J117" s="29">
        <f>E117*(K10/F13)</f>
        <v>0.52402017246738153</v>
      </c>
      <c r="K117" s="60">
        <f>F117*(K6/(F11-F117+F12))</f>
        <v>0.16927276246879203</v>
      </c>
      <c r="L117" s="29">
        <f t="shared" si="5"/>
        <v>0.69329293493617361</v>
      </c>
    </row>
    <row r="118" spans="1:12" x14ac:dyDescent="0.25">
      <c r="A118" s="30">
        <v>103</v>
      </c>
      <c r="B118" s="31">
        <v>16721764</v>
      </c>
      <c r="C118" s="27">
        <v>43697</v>
      </c>
      <c r="D118" s="27">
        <v>45157</v>
      </c>
      <c r="E118" s="28">
        <v>41.8</v>
      </c>
      <c r="F118" s="58">
        <f>E118*F12/F11</f>
        <v>12.472464168728321</v>
      </c>
      <c r="G118" s="25">
        <v>5417</v>
      </c>
      <c r="H118" s="59">
        <v>5615</v>
      </c>
      <c r="I118" s="25">
        <f t="shared" si="4"/>
        <v>198</v>
      </c>
      <c r="J118" s="29">
        <f t="shared" si="6"/>
        <v>0.17027999999999999</v>
      </c>
      <c r="K118" s="60">
        <f>F118*(K6/(F11-F118+F12))</f>
        <v>0.14861966909197435</v>
      </c>
      <c r="L118" s="29">
        <f t="shared" si="5"/>
        <v>0.31889966909197431</v>
      </c>
    </row>
    <row r="119" spans="1:12" x14ac:dyDescent="0.25">
      <c r="A119" s="30">
        <v>104</v>
      </c>
      <c r="B119" s="279" t="s">
        <v>56</v>
      </c>
      <c r="C119" s="27"/>
      <c r="D119" s="27"/>
      <c r="E119" s="28">
        <v>41.4</v>
      </c>
      <c r="F119" s="58">
        <f>E119*F12/F11</f>
        <v>12.353110444625658</v>
      </c>
      <c r="G119" s="24">
        <v>5.2009999999999996</v>
      </c>
      <c r="H119" s="59">
        <v>5.9263000000000003</v>
      </c>
      <c r="I119" s="24">
        <f t="shared" si="4"/>
        <v>0.72530000000000072</v>
      </c>
      <c r="J119" s="29">
        <f t="shared" si="6"/>
        <v>6.2375800000000062E-4</v>
      </c>
      <c r="K119" s="60">
        <f>F119*(K6/(F11-F119+F12))</f>
        <v>0.14719559868884133</v>
      </c>
      <c r="L119" s="29">
        <f t="shared" si="5"/>
        <v>0.14781935668884133</v>
      </c>
    </row>
    <row r="120" spans="1:12" x14ac:dyDescent="0.25">
      <c r="A120" s="30">
        <v>105</v>
      </c>
      <c r="B120" s="31">
        <v>15708121</v>
      </c>
      <c r="C120" s="27">
        <v>43733</v>
      </c>
      <c r="D120" s="27">
        <v>45193</v>
      </c>
      <c r="E120" s="28">
        <v>45.4</v>
      </c>
      <c r="F120" s="58">
        <f>E120*F12/F11</f>
        <v>13.546647685652291</v>
      </c>
      <c r="G120" s="25">
        <v>22921</v>
      </c>
      <c r="H120" s="59">
        <v>23758</v>
      </c>
      <c r="I120" s="25">
        <f t="shared" si="4"/>
        <v>837</v>
      </c>
      <c r="J120" s="29">
        <f t="shared" si="6"/>
        <v>0.71982000000000002</v>
      </c>
      <c r="K120" s="60">
        <f>F120*(K6/(F11-F120+F12))</f>
        <v>0.16143793343063167</v>
      </c>
      <c r="L120" s="29">
        <f t="shared" si="5"/>
        <v>0.88125793343063163</v>
      </c>
    </row>
    <row r="121" spans="1:12" x14ac:dyDescent="0.25">
      <c r="A121" s="30">
        <v>106</v>
      </c>
      <c r="B121" s="31">
        <v>15708043</v>
      </c>
      <c r="C121" s="27">
        <v>43697</v>
      </c>
      <c r="D121" s="27">
        <v>45157</v>
      </c>
      <c r="E121" s="28">
        <v>60.2</v>
      </c>
      <c r="F121" s="58">
        <f>E121*F12/F11</f>
        <v>17.962735477450838</v>
      </c>
      <c r="G121" s="25">
        <v>39503</v>
      </c>
      <c r="H121" s="59">
        <v>41042</v>
      </c>
      <c r="I121" s="25">
        <f t="shared" si="4"/>
        <v>1539</v>
      </c>
      <c r="J121" s="29">
        <f t="shared" si="6"/>
        <v>1.3235399999999999</v>
      </c>
      <c r="K121" s="60">
        <f>F121*(K6/(F11-F121+F12))</f>
        <v>0.21416609937525516</v>
      </c>
      <c r="L121" s="29">
        <f t="shared" si="5"/>
        <v>1.5377060993752552</v>
      </c>
    </row>
    <row r="122" spans="1:12" x14ac:dyDescent="0.25">
      <c r="A122" s="30">
        <v>107</v>
      </c>
      <c r="B122" s="31">
        <v>15708227</v>
      </c>
      <c r="C122" s="27">
        <v>43684</v>
      </c>
      <c r="D122" s="27">
        <v>45144</v>
      </c>
      <c r="E122" s="28">
        <v>71.3</v>
      </c>
      <c r="F122" s="58">
        <f>E122*F12/F11</f>
        <v>21.274801321299744</v>
      </c>
      <c r="G122" s="25">
        <v>23772</v>
      </c>
      <c r="H122" s="59">
        <v>24555</v>
      </c>
      <c r="I122" s="25">
        <f t="shared" si="4"/>
        <v>783</v>
      </c>
      <c r="J122" s="29">
        <f t="shared" si="6"/>
        <v>0.67337999999999998</v>
      </c>
      <c r="K122" s="60">
        <f>F122*(K6/(F11-F122+F12))</f>
        <v>0.25374483035933038</v>
      </c>
      <c r="L122" s="29">
        <f t="shared" si="5"/>
        <v>0.92712483035933035</v>
      </c>
    </row>
    <row r="123" spans="1:12" x14ac:dyDescent="0.25">
      <c r="A123" s="30">
        <v>108</v>
      </c>
      <c r="B123" s="31">
        <v>15708438</v>
      </c>
      <c r="C123" s="27">
        <v>43707</v>
      </c>
      <c r="D123" s="27">
        <v>45167</v>
      </c>
      <c r="E123" s="28">
        <v>46</v>
      </c>
      <c r="F123" s="58">
        <f>E123*F12/F11</f>
        <v>13.725678271806288</v>
      </c>
      <c r="G123" s="25">
        <v>26253</v>
      </c>
      <c r="H123" s="59">
        <v>27268</v>
      </c>
      <c r="I123" s="25">
        <f t="shared" si="4"/>
        <v>1015</v>
      </c>
      <c r="J123" s="24">
        <f>I123*0.00086</f>
        <v>0.87290000000000001</v>
      </c>
      <c r="K123" s="66">
        <f>F123*(K6/(F11-F123+F12))</f>
        <v>0.16357459623649484</v>
      </c>
      <c r="L123" s="24">
        <f t="shared" si="5"/>
        <v>1.036474596236495</v>
      </c>
    </row>
    <row r="124" spans="1:12" x14ac:dyDescent="0.25">
      <c r="A124" s="30">
        <v>109</v>
      </c>
      <c r="B124" s="31">
        <v>18004224</v>
      </c>
      <c r="C124" s="27">
        <v>43689</v>
      </c>
      <c r="D124" s="27">
        <v>45880</v>
      </c>
      <c r="E124" s="28">
        <v>70.400000000000006</v>
      </c>
      <c r="F124" s="58">
        <f>E124*F12/F11</f>
        <v>21.006255442068756</v>
      </c>
      <c r="G124" s="24">
        <v>2.8879999999999999</v>
      </c>
      <c r="H124" s="59">
        <v>3.6970000000000001</v>
      </c>
      <c r="I124" s="24">
        <f t="shared" si="4"/>
        <v>0.80900000000000016</v>
      </c>
      <c r="J124" s="24">
        <f>I124</f>
        <v>0.80900000000000016</v>
      </c>
      <c r="K124" s="66">
        <f>F124*(K6/(F11-F124+F12))</f>
        <v>0.25053470205795497</v>
      </c>
      <c r="L124" s="24">
        <f t="shared" si="5"/>
        <v>1.0595347020579551</v>
      </c>
    </row>
    <row r="125" spans="1:12" x14ac:dyDescent="0.25">
      <c r="A125" s="30">
        <v>110</v>
      </c>
      <c r="B125" s="31">
        <v>15708248</v>
      </c>
      <c r="C125" s="27">
        <v>43719</v>
      </c>
      <c r="D125" s="27">
        <v>45179</v>
      </c>
      <c r="E125" s="28">
        <v>47.7</v>
      </c>
      <c r="F125" s="58">
        <f>E125*F12/F11</f>
        <v>14.232931599242608</v>
      </c>
      <c r="G125" s="25">
        <v>12733</v>
      </c>
      <c r="H125" s="59">
        <v>13673</v>
      </c>
      <c r="I125" s="25">
        <f t="shared" si="4"/>
        <v>940</v>
      </c>
      <c r="J125" s="29">
        <f t="shared" si="6"/>
        <v>0.80840000000000001</v>
      </c>
      <c r="K125" s="60">
        <f>F125*(K6/(F11-F125+F12))</f>
        <v>0.16962891711753189</v>
      </c>
      <c r="L125" s="29">
        <f t="shared" si="5"/>
        <v>0.97802891711753193</v>
      </c>
    </row>
    <row r="126" spans="1:12" x14ac:dyDescent="0.25">
      <c r="A126" s="30">
        <v>111</v>
      </c>
      <c r="B126" s="31">
        <v>15708011</v>
      </c>
      <c r="C126" s="27"/>
      <c r="D126" s="27"/>
      <c r="E126" s="28">
        <v>41.6</v>
      </c>
      <c r="F126" s="58">
        <f>E126*F12/F11</f>
        <v>12.412787306676989</v>
      </c>
      <c r="G126" s="25"/>
      <c r="H126" s="59"/>
      <c r="I126" s="25">
        <f t="shared" si="4"/>
        <v>0</v>
      </c>
      <c r="J126" s="29">
        <f>E126*(K10/F13)</f>
        <v>0.45796720955132503</v>
      </c>
      <c r="K126" s="60">
        <f>F126*(K6/(F11-F126+F12))</f>
        <v>0.14790762936120402</v>
      </c>
      <c r="L126" s="29">
        <f t="shared" si="5"/>
        <v>0.60587483891252902</v>
      </c>
    </row>
    <row r="127" spans="1:12" x14ac:dyDescent="0.25">
      <c r="A127" s="30">
        <v>112</v>
      </c>
      <c r="B127" s="31">
        <v>15708208</v>
      </c>
      <c r="C127" s="27">
        <v>43691</v>
      </c>
      <c r="D127" s="27">
        <v>45151</v>
      </c>
      <c r="E127" s="28">
        <v>41.7</v>
      </c>
      <c r="F127" s="58">
        <f>E127*F12/F11</f>
        <v>12.442625737702656</v>
      </c>
      <c r="G127" s="25">
        <v>20539</v>
      </c>
      <c r="H127" s="59">
        <v>21132</v>
      </c>
      <c r="I127" s="25">
        <f t="shared" si="4"/>
        <v>593</v>
      </c>
      <c r="J127" s="29">
        <f t="shared" si="6"/>
        <v>0.50997999999999999</v>
      </c>
      <c r="K127" s="60">
        <f>F127*(K6/(F11-F127+F12))</f>
        <v>0.14826364809427747</v>
      </c>
      <c r="L127" s="29">
        <f t="shared" si="5"/>
        <v>0.65824364809427749</v>
      </c>
    </row>
    <row r="128" spans="1:12" x14ac:dyDescent="0.25">
      <c r="A128" s="30">
        <v>113</v>
      </c>
      <c r="B128" s="31">
        <v>473515</v>
      </c>
      <c r="C128" s="27">
        <v>43729</v>
      </c>
      <c r="D128" s="27">
        <v>45920</v>
      </c>
      <c r="E128" s="28">
        <v>45.7</v>
      </c>
      <c r="F128" s="58">
        <f>E128*F12/F11</f>
        <v>13.63616297872929</v>
      </c>
      <c r="G128" s="24">
        <v>3.9807000000000001</v>
      </c>
      <c r="H128" s="59">
        <v>4.7172000000000001</v>
      </c>
      <c r="I128" s="24">
        <f t="shared" si="4"/>
        <v>0.73649999999999993</v>
      </c>
      <c r="J128" s="29">
        <f>I128</f>
        <v>0.73649999999999993</v>
      </c>
      <c r="K128" s="60">
        <f>F128*(K6/(F11-F128+F12))</f>
        <v>0.16250625463886706</v>
      </c>
      <c r="L128" s="29">
        <f t="shared" si="5"/>
        <v>0.89900625463886696</v>
      </c>
    </row>
    <row r="129" spans="1:12" x14ac:dyDescent="0.25">
      <c r="A129" s="30">
        <v>114</v>
      </c>
      <c r="B129" s="31">
        <v>15705591</v>
      </c>
      <c r="C129" s="27">
        <v>43731</v>
      </c>
      <c r="D129" s="27">
        <v>45191</v>
      </c>
      <c r="E129" s="28">
        <v>59.9</v>
      </c>
      <c r="F129" s="58">
        <f>E129*F12/F11</f>
        <v>17.873220184373839</v>
      </c>
      <c r="G129" s="25">
        <v>39606</v>
      </c>
      <c r="H129" s="59">
        <v>40346</v>
      </c>
      <c r="I129" s="25">
        <f t="shared" si="4"/>
        <v>740</v>
      </c>
      <c r="J129" s="29">
        <f t="shared" si="6"/>
        <v>0.63639999999999997</v>
      </c>
      <c r="K129" s="60">
        <f>F129*(K6/(F11-F129+F12))</f>
        <v>0.21309679201161816</v>
      </c>
      <c r="L129" s="29">
        <f t="shared" si="5"/>
        <v>0.8494967920116181</v>
      </c>
    </row>
    <row r="130" spans="1:12" x14ac:dyDescent="0.25">
      <c r="A130" s="30">
        <v>115</v>
      </c>
      <c r="B130" s="31">
        <v>675615</v>
      </c>
      <c r="C130" s="27">
        <v>43565</v>
      </c>
      <c r="D130" s="27">
        <v>45025</v>
      </c>
      <c r="E130" s="28">
        <v>70.5</v>
      </c>
      <c r="F130" s="58">
        <f>E130*F12/F11</f>
        <v>21.036093873094419</v>
      </c>
      <c r="G130" s="24">
        <v>4.984</v>
      </c>
      <c r="H130" s="59">
        <v>5.7904</v>
      </c>
      <c r="I130" s="24">
        <f t="shared" si="4"/>
        <v>0.80640000000000001</v>
      </c>
      <c r="J130" s="29">
        <f>I130</f>
        <v>0.80640000000000001</v>
      </c>
      <c r="K130" s="60">
        <f>F130*(K6/(F11-F130+F12))</f>
        <v>0.25089137389669575</v>
      </c>
      <c r="L130" s="29">
        <f t="shared" si="5"/>
        <v>1.0572913738966958</v>
      </c>
    </row>
    <row r="131" spans="1:12" x14ac:dyDescent="0.25">
      <c r="A131" s="30">
        <v>116</v>
      </c>
      <c r="B131" s="31">
        <v>15708601</v>
      </c>
      <c r="C131" s="27"/>
      <c r="D131" s="27"/>
      <c r="E131" s="28">
        <v>45.6</v>
      </c>
      <c r="F131" s="58">
        <f>E131*F12/F11</f>
        <v>13.606324547703624</v>
      </c>
      <c r="G131" s="25"/>
      <c r="H131" s="59"/>
      <c r="I131" s="25">
        <f t="shared" si="4"/>
        <v>0</v>
      </c>
      <c r="J131" s="29">
        <f>E131*(K10/F13)</f>
        <v>0.50200251816202934</v>
      </c>
      <c r="K131" s="60">
        <f>F131*(K6/(F11-F131+F12))</f>
        <v>0.16215014530399602</v>
      </c>
      <c r="L131" s="29">
        <f t="shared" si="5"/>
        <v>0.66415266346602531</v>
      </c>
    </row>
    <row r="132" spans="1:12" x14ac:dyDescent="0.25">
      <c r="A132" s="30">
        <v>117</v>
      </c>
      <c r="B132" s="31">
        <v>2991515</v>
      </c>
      <c r="C132" s="27">
        <v>43418</v>
      </c>
      <c r="D132" s="27">
        <v>44878</v>
      </c>
      <c r="E132" s="28">
        <v>70.599999999999994</v>
      </c>
      <c r="F132" s="58">
        <f>E132*F12/F11</f>
        <v>21.065932304120082</v>
      </c>
      <c r="G132" s="24">
        <v>4.9279999999999999</v>
      </c>
      <c r="H132" s="59">
        <v>6.0570000000000004</v>
      </c>
      <c r="I132" s="24">
        <f t="shared" si="4"/>
        <v>1.1290000000000004</v>
      </c>
      <c r="J132" s="29">
        <f>I132</f>
        <v>1.1290000000000004</v>
      </c>
      <c r="K132" s="60">
        <f>F132*(K6/(F11-F132+F12))</f>
        <v>0.25124804800629447</v>
      </c>
      <c r="L132" s="29">
        <f t="shared" si="5"/>
        <v>1.3802480480062949</v>
      </c>
    </row>
    <row r="133" spans="1:12" x14ac:dyDescent="0.25">
      <c r="A133" s="30">
        <v>118</v>
      </c>
      <c r="B133" s="31">
        <v>361115</v>
      </c>
      <c r="C133" s="27">
        <v>43592</v>
      </c>
      <c r="D133" s="27">
        <v>45052</v>
      </c>
      <c r="E133" s="28">
        <v>47</v>
      </c>
      <c r="F133" s="58">
        <f>E133*F12/F11</f>
        <v>14.024062582062944</v>
      </c>
      <c r="G133" s="24">
        <v>2.0739999999999998</v>
      </c>
      <c r="H133" s="59">
        <v>2.8376999999999999</v>
      </c>
      <c r="I133" s="24">
        <f t="shared" si="4"/>
        <v>0.76370000000000005</v>
      </c>
      <c r="J133" s="29">
        <f>I133</f>
        <v>0.76370000000000005</v>
      </c>
      <c r="K133" s="60">
        <f>F133*(K6/(F11-F133+F12))</f>
        <v>0.16713588215947198</v>
      </c>
      <c r="L133" s="29">
        <f t="shared" si="5"/>
        <v>0.93083588215947199</v>
      </c>
    </row>
    <row r="134" spans="1:12" x14ac:dyDescent="0.25">
      <c r="A134" s="30">
        <v>119</v>
      </c>
      <c r="B134" s="31">
        <v>3455716</v>
      </c>
      <c r="C134" s="27"/>
      <c r="D134" s="27"/>
      <c r="E134" s="28">
        <v>41.3</v>
      </c>
      <c r="F134" s="58">
        <f>E134*F12/F11</f>
        <v>12.32327201359999</v>
      </c>
      <c r="G134" s="24">
        <v>4.4009999999999998</v>
      </c>
      <c r="H134" s="59">
        <v>4.95</v>
      </c>
      <c r="I134" s="24">
        <f t="shared" si="4"/>
        <v>0.54900000000000038</v>
      </c>
      <c r="J134" s="29">
        <f>I134</f>
        <v>0.54900000000000038</v>
      </c>
      <c r="K134" s="60">
        <f>F134*(K6/(F11-F134+F12))</f>
        <v>0.14683958674950878</v>
      </c>
      <c r="L134" s="29">
        <f t="shared" si="5"/>
        <v>0.69583958674950919</v>
      </c>
    </row>
    <row r="135" spans="1:12" x14ac:dyDescent="0.25">
      <c r="A135" s="30">
        <v>120</v>
      </c>
      <c r="B135" s="31">
        <v>15705820</v>
      </c>
      <c r="C135" s="27">
        <v>43710</v>
      </c>
      <c r="D135" s="27">
        <v>45170</v>
      </c>
      <c r="E135" s="28">
        <v>41.7</v>
      </c>
      <c r="F135" s="58">
        <f>E135*F12/F11</f>
        <v>12.442625737702656</v>
      </c>
      <c r="G135" s="25">
        <v>26237</v>
      </c>
      <c r="H135" s="59">
        <v>27114</v>
      </c>
      <c r="I135" s="25">
        <f t="shared" si="4"/>
        <v>877</v>
      </c>
      <c r="J135" s="29">
        <f t="shared" si="6"/>
        <v>0.75422</v>
      </c>
      <c r="K135" s="60">
        <f>F135*(K6/(F11-F135+F12))</f>
        <v>0.14826364809427747</v>
      </c>
      <c r="L135" s="29">
        <f t="shared" si="5"/>
        <v>0.9024836480942775</v>
      </c>
    </row>
    <row r="136" spans="1:12" x14ac:dyDescent="0.25">
      <c r="A136" s="30">
        <v>121</v>
      </c>
      <c r="B136" s="31">
        <v>15705777</v>
      </c>
      <c r="C136" s="27"/>
      <c r="D136" s="27"/>
      <c r="E136" s="28">
        <v>45.4</v>
      </c>
      <c r="F136" s="58">
        <f>E136*F12/F11</f>
        <v>13.546647685652291</v>
      </c>
      <c r="G136" s="25"/>
      <c r="H136" s="59"/>
      <c r="I136" s="25">
        <f t="shared" si="4"/>
        <v>0</v>
      </c>
      <c r="J136" s="29">
        <f>E136*(K10/F13)</f>
        <v>0.4998007527314941</v>
      </c>
      <c r="K136" s="60">
        <f>F136*(K6/(F11-F136+F12))</f>
        <v>0.16143793343063167</v>
      </c>
      <c r="L136" s="29">
        <f t="shared" si="5"/>
        <v>0.66123868616212578</v>
      </c>
    </row>
    <row r="137" spans="1:12" x14ac:dyDescent="0.25">
      <c r="A137" s="30">
        <v>122</v>
      </c>
      <c r="B137" s="31">
        <v>15708339</v>
      </c>
      <c r="C137" s="27">
        <v>43711</v>
      </c>
      <c r="D137" s="27">
        <v>45171</v>
      </c>
      <c r="E137" s="28">
        <v>60.2</v>
      </c>
      <c r="F137" s="58">
        <f>E137*F12/F11</f>
        <v>17.962735477450838</v>
      </c>
      <c r="G137" s="25">
        <v>27220</v>
      </c>
      <c r="H137" s="59">
        <v>28365</v>
      </c>
      <c r="I137" s="25">
        <f t="shared" si="4"/>
        <v>1145</v>
      </c>
      <c r="J137" s="29">
        <f t="shared" si="6"/>
        <v>0.98470000000000002</v>
      </c>
      <c r="K137" s="60">
        <f>F137*(K6/(F11-F137+F12))</f>
        <v>0.21416609937525516</v>
      </c>
      <c r="L137" s="29">
        <f t="shared" si="5"/>
        <v>1.1988660993752551</v>
      </c>
    </row>
    <row r="138" spans="1:12" x14ac:dyDescent="0.25">
      <c r="A138" s="30">
        <v>123</v>
      </c>
      <c r="B138" s="31">
        <v>15705781</v>
      </c>
      <c r="C138" s="27">
        <v>43747</v>
      </c>
      <c r="D138" s="27">
        <v>45206</v>
      </c>
      <c r="E138" s="28">
        <v>71</v>
      </c>
      <c r="F138" s="58">
        <f>E138*F12/F11</f>
        <v>21.185286028222745</v>
      </c>
      <c r="G138" s="25">
        <v>9142</v>
      </c>
      <c r="H138" s="59">
        <v>10039</v>
      </c>
      <c r="I138" s="25">
        <f>H138-G138</f>
        <v>897</v>
      </c>
      <c r="J138" s="29">
        <f t="shared" si="6"/>
        <v>0.77141999999999999</v>
      </c>
      <c r="K138" s="60">
        <f>F138*(K6/(F11-F138+F12))</f>
        <v>0.25267476715370285</v>
      </c>
      <c r="L138" s="29">
        <f t="shared" si="5"/>
        <v>1.0240947671537028</v>
      </c>
    </row>
    <row r="139" spans="1:12" x14ac:dyDescent="0.25">
      <c r="A139" s="30">
        <v>124</v>
      </c>
      <c r="B139" s="68">
        <v>15705805</v>
      </c>
      <c r="C139" s="27"/>
      <c r="D139" s="27"/>
      <c r="E139" s="28">
        <v>46</v>
      </c>
      <c r="F139" s="58">
        <f>E139*F12/F11</f>
        <v>13.725678271806288</v>
      </c>
      <c r="G139" s="25"/>
      <c r="H139" s="59"/>
      <c r="I139" s="25">
        <f t="shared" si="4"/>
        <v>0</v>
      </c>
      <c r="J139" s="29">
        <f>E139*(K10/F13)</f>
        <v>0.50640604902309982</v>
      </c>
      <c r="K139" s="60">
        <f>F139*(K6/(F11-F139+F12))</f>
        <v>0.16357459623649484</v>
      </c>
      <c r="L139" s="29">
        <f t="shared" si="5"/>
        <v>0.66998064525959466</v>
      </c>
    </row>
    <row r="140" spans="1:12" x14ac:dyDescent="0.25">
      <c r="A140" s="30">
        <v>125</v>
      </c>
      <c r="B140" s="67">
        <v>15705540</v>
      </c>
      <c r="C140" s="27">
        <v>43689</v>
      </c>
      <c r="D140" s="27">
        <v>45150</v>
      </c>
      <c r="E140" s="28">
        <v>70.599999999999994</v>
      </c>
      <c r="F140" s="58">
        <f>E140*F12/F11</f>
        <v>21.065932304120082</v>
      </c>
      <c r="G140" s="25">
        <v>26973</v>
      </c>
      <c r="H140" s="59">
        <v>28442</v>
      </c>
      <c r="I140" s="25">
        <f t="shared" si="4"/>
        <v>1469</v>
      </c>
      <c r="J140" s="29">
        <f t="shared" si="6"/>
        <v>1.2633399999999999</v>
      </c>
      <c r="K140" s="60">
        <f>F140*(K6/(F11-F140+F12))</f>
        <v>0.25124804800629447</v>
      </c>
      <c r="L140" s="29">
        <f t="shared" si="5"/>
        <v>1.5145880480062943</v>
      </c>
    </row>
    <row r="141" spans="1:12" x14ac:dyDescent="0.25">
      <c r="A141" s="30">
        <v>126</v>
      </c>
      <c r="B141" s="67">
        <v>15705560</v>
      </c>
      <c r="C141" s="27"/>
      <c r="D141" s="27"/>
      <c r="E141" s="28">
        <v>47.3</v>
      </c>
      <c r="F141" s="58">
        <f>E141*F12/F11</f>
        <v>14.113577875139942</v>
      </c>
      <c r="G141" s="25"/>
      <c r="H141" s="59"/>
      <c r="I141" s="25">
        <f t="shared" si="4"/>
        <v>0</v>
      </c>
      <c r="J141" s="29">
        <f>E141*(K10/F13)</f>
        <v>0.5207175243215787</v>
      </c>
      <c r="K141" s="60">
        <f>F141*(K6/(F11-F141+F12))</f>
        <v>0.16820431211787903</v>
      </c>
      <c r="L141" s="29">
        <f t="shared" si="5"/>
        <v>0.6889218364394577</v>
      </c>
    </row>
    <row r="142" spans="1:12" x14ac:dyDescent="0.25">
      <c r="A142" s="30">
        <v>127</v>
      </c>
      <c r="B142" s="67">
        <v>15705687</v>
      </c>
      <c r="C142" s="27">
        <v>43733</v>
      </c>
      <c r="D142" s="27">
        <v>44981</v>
      </c>
      <c r="E142" s="28">
        <v>42.1</v>
      </c>
      <c r="F142" s="58">
        <f>E142*F12/F11</f>
        <v>12.561979461805318</v>
      </c>
      <c r="G142" s="25">
        <v>27108</v>
      </c>
      <c r="H142" s="59">
        <v>27143</v>
      </c>
      <c r="I142" s="25">
        <f t="shared" si="4"/>
        <v>35</v>
      </c>
      <c r="J142" s="29">
        <f t="shared" si="6"/>
        <v>3.0099999999999998E-2</v>
      </c>
      <c r="K142" s="60">
        <f>F142*(K6/(F11-F142+F12))</f>
        <v>0.14968774567302237</v>
      </c>
      <c r="L142" s="29">
        <f t="shared" si="5"/>
        <v>0.17978774567302236</v>
      </c>
    </row>
    <row r="143" spans="1:12" x14ac:dyDescent="0.25">
      <c r="A143" s="30">
        <v>128</v>
      </c>
      <c r="B143" s="67">
        <v>18009332</v>
      </c>
      <c r="C143" s="27">
        <v>43698</v>
      </c>
      <c r="D143" s="27">
        <v>45889</v>
      </c>
      <c r="E143" s="28">
        <v>41.7</v>
      </c>
      <c r="F143" s="58">
        <f>E143*F12/F11</f>
        <v>12.442625737702656</v>
      </c>
      <c r="G143" s="24">
        <v>1.419</v>
      </c>
      <c r="H143" s="59">
        <v>1.901</v>
      </c>
      <c r="I143" s="24">
        <f t="shared" si="4"/>
        <v>0.48199999999999998</v>
      </c>
      <c r="J143" s="29">
        <f>I143</f>
        <v>0.48199999999999998</v>
      </c>
      <c r="K143" s="60">
        <f>F143*(K6/(F11-F143+F12))</f>
        <v>0.14826364809427747</v>
      </c>
      <c r="L143" s="29">
        <f t="shared" si="5"/>
        <v>0.63026364809427748</v>
      </c>
    </row>
    <row r="144" spans="1:12" x14ac:dyDescent="0.25">
      <c r="A144" s="30">
        <v>129</v>
      </c>
      <c r="B144" s="67">
        <v>15705523</v>
      </c>
      <c r="C144" s="27">
        <v>43731</v>
      </c>
      <c r="D144" s="27">
        <v>45007</v>
      </c>
      <c r="E144" s="28">
        <v>45.4</v>
      </c>
      <c r="F144" s="58">
        <f>E144*F12/F11</f>
        <v>13.546647685652291</v>
      </c>
      <c r="G144" s="25">
        <v>27347</v>
      </c>
      <c r="H144" s="59">
        <v>28276</v>
      </c>
      <c r="I144" s="25">
        <f t="shared" ref="I144:I151" si="7">H144-G144</f>
        <v>929</v>
      </c>
      <c r="J144" s="29">
        <f t="shared" si="6"/>
        <v>0.79893999999999998</v>
      </c>
      <c r="K144" s="60">
        <f>F144*(K6/(F11-F144+F12))</f>
        <v>0.16143793343063167</v>
      </c>
      <c r="L144" s="29">
        <f t="shared" si="5"/>
        <v>0.96037793343063171</v>
      </c>
    </row>
    <row r="145" spans="1:12" x14ac:dyDescent="0.25">
      <c r="A145" s="69">
        <v>130</v>
      </c>
      <c r="B145" s="67">
        <v>18008934</v>
      </c>
      <c r="C145" s="27">
        <v>43530</v>
      </c>
      <c r="D145" s="27">
        <v>45721</v>
      </c>
      <c r="E145" s="28">
        <v>59.9</v>
      </c>
      <c r="F145" s="58">
        <f>E145*F12/F11</f>
        <v>17.873220184373839</v>
      </c>
      <c r="G145" s="24">
        <v>6.1840000000000002</v>
      </c>
      <c r="H145" s="59">
        <v>7.0789999999999997</v>
      </c>
      <c r="I145" s="24">
        <f t="shared" si="7"/>
        <v>0.89499999999999957</v>
      </c>
      <c r="J145" s="29">
        <f>I145</f>
        <v>0.89499999999999957</v>
      </c>
      <c r="K145" s="60">
        <f>F145*(K6/(F11-F145+F12))</f>
        <v>0.21309679201161816</v>
      </c>
      <c r="L145" s="29">
        <f t="shared" ref="L145:L151" si="8">J145+K145</f>
        <v>1.1080967920116178</v>
      </c>
    </row>
    <row r="146" spans="1:12" x14ac:dyDescent="0.25">
      <c r="A146" s="30">
        <v>131</v>
      </c>
      <c r="B146" s="67">
        <v>15705803</v>
      </c>
      <c r="C146" s="27">
        <v>43698</v>
      </c>
      <c r="D146" s="27">
        <v>45158</v>
      </c>
      <c r="E146" s="28">
        <v>70.5</v>
      </c>
      <c r="F146" s="58">
        <f>E146*F12/F11</f>
        <v>21.036093873094419</v>
      </c>
      <c r="G146" s="25">
        <v>33671</v>
      </c>
      <c r="H146" s="59">
        <v>34624</v>
      </c>
      <c r="I146" s="25">
        <f t="shared" si="7"/>
        <v>953</v>
      </c>
      <c r="J146" s="29">
        <f t="shared" si="6"/>
        <v>0.81957999999999998</v>
      </c>
      <c r="K146" s="60">
        <f>F146*(K6/(F11-F146+F12))</f>
        <v>0.25089137389669575</v>
      </c>
      <c r="L146" s="29">
        <f t="shared" si="8"/>
        <v>1.0704713738966958</v>
      </c>
    </row>
    <row r="147" spans="1:12" x14ac:dyDescent="0.25">
      <c r="A147" s="30">
        <v>132</v>
      </c>
      <c r="B147" s="67">
        <v>15705824</v>
      </c>
      <c r="C147" s="27">
        <v>43731</v>
      </c>
      <c r="D147" s="27">
        <v>45191</v>
      </c>
      <c r="E147" s="28">
        <v>45.1</v>
      </c>
      <c r="F147" s="58">
        <f>E147*F12/F11</f>
        <v>13.457132392575296</v>
      </c>
      <c r="G147" s="25">
        <v>33233</v>
      </c>
      <c r="H147" s="59">
        <v>34201</v>
      </c>
      <c r="I147" s="25">
        <f t="shared" si="7"/>
        <v>968</v>
      </c>
      <c r="J147" s="29">
        <f t="shared" si="6"/>
        <v>0.83248</v>
      </c>
      <c r="K147" s="60">
        <f>F147*(K6/(F11-F147+F12))</f>
        <v>0.1603696326112051</v>
      </c>
      <c r="L147" s="29">
        <f t="shared" si="8"/>
        <v>0.99284963261120507</v>
      </c>
    </row>
    <row r="148" spans="1:12" x14ac:dyDescent="0.25">
      <c r="A148" s="61">
        <v>133</v>
      </c>
      <c r="B148" s="67">
        <v>15730639</v>
      </c>
      <c r="C148" s="27"/>
      <c r="D148" s="27"/>
      <c r="E148" s="64">
        <v>70.5</v>
      </c>
      <c r="F148" s="58">
        <f>E148*F12/F11</f>
        <v>21.036093873094419</v>
      </c>
      <c r="G148" s="25"/>
      <c r="H148" s="59"/>
      <c r="I148" s="25">
        <f t="shared" si="7"/>
        <v>0</v>
      </c>
      <c r="J148" s="29">
        <f>E148*(K10/F13)</f>
        <v>0.77612231426366385</v>
      </c>
      <c r="K148" s="60">
        <f>F148*(K6/(F11-F148+F12))</f>
        <v>0.25089137389669575</v>
      </c>
      <c r="L148" s="29">
        <f t="shared" si="8"/>
        <v>1.0270136881603595</v>
      </c>
    </row>
    <row r="149" spans="1:12" x14ac:dyDescent="0.25">
      <c r="A149" s="30">
        <v>134</v>
      </c>
      <c r="B149" s="67">
        <v>15705786</v>
      </c>
      <c r="C149" s="27"/>
      <c r="D149" s="27"/>
      <c r="E149" s="28">
        <v>46.9</v>
      </c>
      <c r="F149" s="58">
        <f>E149*F12/F11</f>
        <v>13.99422415103728</v>
      </c>
      <c r="G149" s="25"/>
      <c r="H149" s="59"/>
      <c r="I149" s="25">
        <f t="shared" si="7"/>
        <v>0</v>
      </c>
      <c r="J149" s="29">
        <f>E149*(K10/F13)</f>
        <v>0.51631399346050821</v>
      </c>
      <c r="K149" s="60">
        <f>F149*(K6/(F11-F149+F12))</f>
        <v>0.16677974337157001</v>
      </c>
      <c r="L149" s="29">
        <f t="shared" si="8"/>
        <v>0.68309373683207819</v>
      </c>
    </row>
    <row r="150" spans="1:12" x14ac:dyDescent="0.25">
      <c r="A150" s="30">
        <v>135</v>
      </c>
      <c r="B150" s="280" t="s">
        <v>52</v>
      </c>
      <c r="C150" s="27">
        <v>43689</v>
      </c>
      <c r="D150" s="27">
        <v>45149</v>
      </c>
      <c r="E150" s="28">
        <v>42.3</v>
      </c>
      <c r="F150" s="58">
        <f>E150*F12/F11</f>
        <v>12.62165632385665</v>
      </c>
      <c r="G150" s="24">
        <v>1.774</v>
      </c>
      <c r="H150" s="59">
        <v>2.4950000000000001</v>
      </c>
      <c r="I150" s="24">
        <f t="shared" si="7"/>
        <v>0.72100000000000009</v>
      </c>
      <c r="J150" s="29">
        <f>I150</f>
        <v>0.72100000000000009</v>
      </c>
      <c r="K150" s="60">
        <f>F150*(K6/(F11-F150+F12))</f>
        <v>0.15039980805056816</v>
      </c>
      <c r="L150" s="29">
        <f t="shared" si="8"/>
        <v>0.87139980805056827</v>
      </c>
    </row>
    <row r="151" spans="1:12" x14ac:dyDescent="0.25">
      <c r="A151" s="30">
        <v>136</v>
      </c>
      <c r="B151" s="67">
        <v>15705635</v>
      </c>
      <c r="C151" s="27"/>
      <c r="D151" s="27"/>
      <c r="E151" s="28">
        <v>41.2</v>
      </c>
      <c r="F151" s="58">
        <f>E151*F12/F11</f>
        <v>12.293433582574327</v>
      </c>
      <c r="G151" s="25"/>
      <c r="H151" s="59"/>
      <c r="I151" s="25">
        <f t="shared" si="7"/>
        <v>0</v>
      </c>
      <c r="J151" s="29">
        <f>E151*(K10/F13)</f>
        <v>0.4535636786902546</v>
      </c>
      <c r="K151" s="60">
        <f>F151*(K6/(F11-F151+F12))</f>
        <v>0.14648357707471338</v>
      </c>
      <c r="L151" s="29">
        <f t="shared" si="8"/>
        <v>0.60004725576496798</v>
      </c>
    </row>
    <row r="152" spans="1:12" x14ac:dyDescent="0.25">
      <c r="A152" s="531" t="s">
        <v>3</v>
      </c>
      <c r="B152" s="532"/>
      <c r="C152" s="70"/>
      <c r="D152" s="70"/>
      <c r="E152" s="71">
        <f>SUM(E16:E151)</f>
        <v>7235.2999999999984</v>
      </c>
      <c r="F152" s="72">
        <f>SUM(F16:F151)</f>
        <v>2158.900000000001</v>
      </c>
      <c r="G152" s="71"/>
      <c r="H152" s="71"/>
      <c r="I152" s="71"/>
      <c r="J152" s="73">
        <f>SUM(J16:J151)</f>
        <v>86.054491799543513</v>
      </c>
      <c r="K152" s="74">
        <f>SUM(K16:K151)</f>
        <v>25.736508200456527</v>
      </c>
      <c r="L152" s="73">
        <f>SUM(L16:L151)</f>
        <v>111.79099999999997</v>
      </c>
    </row>
    <row r="153" spans="1:12" x14ac:dyDescent="0.25">
      <c r="A153" s="75"/>
      <c r="E153" s="75"/>
      <c r="F153" s="75"/>
      <c r="J153" s="76"/>
      <c r="K153" s="77"/>
      <c r="L153" s="78"/>
    </row>
  </sheetData>
  <mergeCells count="20">
    <mergeCell ref="A152:B152"/>
    <mergeCell ref="H7:J7"/>
    <mergeCell ref="H8:J8"/>
    <mergeCell ref="H9:J9"/>
    <mergeCell ref="C10:F10"/>
    <mergeCell ref="H10:J10"/>
    <mergeCell ref="A11:B13"/>
    <mergeCell ref="C11:E11"/>
    <mergeCell ref="C12:E12"/>
    <mergeCell ref="C13:E13"/>
    <mergeCell ref="A1:L1"/>
    <mergeCell ref="A2:L2"/>
    <mergeCell ref="A3:L3"/>
    <mergeCell ref="A4:K4"/>
    <mergeCell ref="L4:L10"/>
    <mergeCell ref="A5:G5"/>
    <mergeCell ref="H5:J5"/>
    <mergeCell ref="A6:G6"/>
    <mergeCell ref="H6:J6"/>
    <mergeCell ref="A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дек21</vt:lpstr>
      <vt:lpstr>нояб21</vt:lpstr>
      <vt:lpstr>окт21</vt:lpstr>
      <vt:lpstr>апрель21</vt:lpstr>
      <vt:lpstr>март21</vt:lpstr>
      <vt:lpstr>февраль21</vt:lpstr>
      <vt:lpstr>январь21</vt:lpstr>
      <vt:lpstr>декабрь20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2021-12-28T14:53:01Z</dcterms:modified>
</cp:coreProperties>
</file>