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125" yWindow="30" windowWidth="14910" windowHeight="12660" tabRatio="880" firstSheet="23" activeTab="29"/>
  </bookViews>
  <sheets>
    <sheet name="Показ.сч." sheetId="35" state="hidden" r:id="rId1"/>
    <sheet name="Янв18" sheetId="29" state="hidden" r:id="rId2"/>
    <sheet name="Фев18" sheetId="30" state="hidden" r:id="rId3"/>
    <sheet name="Март18" sheetId="32" state="hidden" r:id="rId4"/>
    <sheet name="Апрель18" sheetId="33" state="hidden" r:id="rId5"/>
    <sheet name="Октяб18" sheetId="34" state="hidden" r:id="rId6"/>
    <sheet name="Ноябрь18" sheetId="37" state="hidden" r:id="rId7"/>
    <sheet name="Декабрь18" sheetId="38" state="hidden" r:id="rId8"/>
    <sheet name="ЯНВАРЬ19" sheetId="39" state="hidden" r:id="rId9"/>
    <sheet name="ФЕВРАЛЬ19" sheetId="40" state="hidden" r:id="rId10"/>
    <sheet name="МАРТ19" sheetId="42" state="hidden" r:id="rId11"/>
    <sheet name="АПРЕЛЬ19" sheetId="43" state="hidden" r:id="rId12"/>
    <sheet name="ОКТЯБРЬ19" sheetId="44" state="hidden" r:id="rId13"/>
    <sheet name="НОЯБРЬ19" sheetId="45" state="hidden" r:id="rId14"/>
    <sheet name="ДЕКАБРЬ19" sheetId="46" state="hidden" r:id="rId15"/>
    <sheet name="январь20" sheetId="47" state="hidden" r:id="rId16"/>
    <sheet name="февраль20" sheetId="48" state="hidden" r:id="rId17"/>
    <sheet name="март20" sheetId="49" state="hidden" r:id="rId18"/>
    <sheet name="апрель20" sheetId="50" state="hidden" r:id="rId19"/>
    <sheet name="на 30апр20" sheetId="51" state="hidden" r:id="rId20"/>
    <sheet name="октябрь20" sheetId="52" state="hidden" r:id="rId21"/>
    <sheet name="ноябрь20" sheetId="53" state="hidden" r:id="rId22"/>
    <sheet name="декабрь20" sheetId="54" state="hidden" r:id="rId23"/>
    <sheet name="Январь21" sheetId="55" r:id="rId24"/>
    <sheet name="Февраль21" sheetId="56" r:id="rId25"/>
    <sheet name="Март21" sheetId="57" r:id="rId26"/>
    <sheet name="Апрель21" sheetId="58" r:id="rId27"/>
    <sheet name="ОКТЯБРЬ21" sheetId="59" r:id="rId28"/>
    <sheet name="НОЯБРЬ21" sheetId="60" r:id="rId29"/>
    <sheet name="ДЕКАБРЬ21" sheetId="61" r:id="rId30"/>
  </sheets>
  <definedNames>
    <definedName name="_xlnm._FilterDatabase" localSheetId="1" hidden="1">Янв18!$A$16:$I$303</definedName>
  </definedNames>
  <calcPr calcId="145621"/>
</workbook>
</file>

<file path=xl/calcChain.xml><?xml version="1.0" encoding="utf-8"?>
<calcChain xmlns="http://schemas.openxmlformats.org/spreadsheetml/2006/main">
  <c r="D299" i="61" l="1"/>
  <c r="H298" i="61"/>
  <c r="H296" i="61"/>
  <c r="H295" i="61"/>
  <c r="H289" i="61"/>
  <c r="H288" i="61"/>
  <c r="H286" i="61"/>
  <c r="H285" i="61"/>
  <c r="H284" i="61"/>
  <c r="H282" i="61"/>
  <c r="H281" i="61"/>
  <c r="H280" i="61"/>
  <c r="H279" i="61"/>
  <c r="H278" i="61"/>
  <c r="H276" i="61"/>
  <c r="H274" i="61"/>
  <c r="H273" i="61"/>
  <c r="H272" i="61"/>
  <c r="H271" i="61"/>
  <c r="H268" i="61"/>
  <c r="H267" i="61"/>
  <c r="H265" i="61"/>
  <c r="H264" i="61"/>
  <c r="H263" i="61"/>
  <c r="H262" i="61"/>
  <c r="H261" i="61"/>
  <c r="H257" i="61"/>
  <c r="H256" i="61"/>
  <c r="H254" i="61"/>
  <c r="H252" i="61"/>
  <c r="H251" i="61"/>
  <c r="H250" i="61"/>
  <c r="H247" i="61"/>
  <c r="H246" i="61"/>
  <c r="H245" i="61"/>
  <c r="H244" i="61"/>
  <c r="H243" i="61"/>
  <c r="H241" i="61"/>
  <c r="H239" i="61"/>
  <c r="H238" i="61"/>
  <c r="H237" i="61"/>
  <c r="H233" i="61"/>
  <c r="H232" i="61"/>
  <c r="H231" i="61"/>
  <c r="H230" i="61"/>
  <c r="H229" i="61"/>
  <c r="H228" i="61"/>
  <c r="H227" i="61"/>
  <c r="H224" i="61"/>
  <c r="H222" i="61"/>
  <c r="H221" i="61"/>
  <c r="H217" i="61"/>
  <c r="H216" i="61"/>
  <c r="H215" i="61"/>
  <c r="H214" i="61"/>
  <c r="H211" i="61"/>
  <c r="H210" i="61"/>
  <c r="H209" i="61"/>
  <c r="H205" i="61"/>
  <c r="H202" i="61"/>
  <c r="H201" i="61"/>
  <c r="H199" i="61"/>
  <c r="H198" i="61"/>
  <c r="H197" i="61"/>
  <c r="H195" i="61"/>
  <c r="H192" i="61"/>
  <c r="H191" i="61"/>
  <c r="H190" i="61"/>
  <c r="H189" i="61"/>
  <c r="H188" i="61"/>
  <c r="H186" i="61"/>
  <c r="H185" i="61"/>
  <c r="H184" i="61"/>
  <c r="H183" i="61"/>
  <c r="H182" i="61"/>
  <c r="H181" i="61"/>
  <c r="H179" i="61"/>
  <c r="H177" i="61"/>
  <c r="H176" i="61"/>
  <c r="H175" i="61"/>
  <c r="H173" i="61"/>
  <c r="H171" i="61"/>
  <c r="H170" i="61"/>
  <c r="H169" i="61"/>
  <c r="H168" i="61"/>
  <c r="H165" i="61"/>
  <c r="H163" i="61"/>
  <c r="H162" i="61"/>
  <c r="H160" i="61"/>
  <c r="H157" i="61"/>
  <c r="H156" i="61"/>
  <c r="H155" i="61"/>
  <c r="H154" i="61"/>
  <c r="H153" i="61"/>
  <c r="H151" i="61"/>
  <c r="H150" i="61"/>
  <c r="H149" i="61"/>
  <c r="H147" i="61"/>
  <c r="H146" i="61"/>
  <c r="H145" i="61"/>
  <c r="H144" i="61"/>
  <c r="H141" i="61"/>
  <c r="H140" i="61"/>
  <c r="H139" i="61"/>
  <c r="H138" i="61"/>
  <c r="H137" i="61"/>
  <c r="H136" i="61"/>
  <c r="H135" i="61"/>
  <c r="H134" i="61"/>
  <c r="H133" i="61"/>
  <c r="H131" i="61"/>
  <c r="H130" i="61"/>
  <c r="H129" i="61"/>
  <c r="H128" i="61"/>
  <c r="H127" i="61"/>
  <c r="H125" i="61"/>
  <c r="H124" i="61"/>
  <c r="H122" i="61"/>
  <c r="H121" i="61"/>
  <c r="H119" i="61"/>
  <c r="H118" i="61"/>
  <c r="H117" i="61"/>
  <c r="H116" i="61"/>
  <c r="H115" i="61"/>
  <c r="H114" i="61"/>
  <c r="H113" i="61"/>
  <c r="H112" i="61"/>
  <c r="H111" i="61"/>
  <c r="H110" i="61"/>
  <c r="H109" i="61"/>
  <c r="H107" i="61"/>
  <c r="H106" i="61"/>
  <c r="H105" i="61"/>
  <c r="H101" i="61"/>
  <c r="H100" i="61"/>
  <c r="H99" i="61"/>
  <c r="H96" i="61"/>
  <c r="H92" i="61"/>
  <c r="H91" i="61"/>
  <c r="H90" i="61"/>
  <c r="H89" i="61"/>
  <c r="H88" i="61"/>
  <c r="H87" i="61"/>
  <c r="H86" i="61"/>
  <c r="H85" i="61"/>
  <c r="H84" i="61"/>
  <c r="H82" i="61"/>
  <c r="H81" i="61"/>
  <c r="I299" i="61"/>
  <c r="H80" i="61"/>
  <c r="H79" i="61"/>
  <c r="H78" i="61"/>
  <c r="H76" i="61"/>
  <c r="H75" i="61"/>
  <c r="H74" i="61"/>
  <c r="H73" i="61"/>
  <c r="H71" i="61"/>
  <c r="H70" i="61"/>
  <c r="H68" i="61"/>
  <c r="H67" i="61"/>
  <c r="H65" i="61"/>
  <c r="H64" i="61"/>
  <c r="H63" i="61"/>
  <c r="H62" i="61"/>
  <c r="H61" i="61"/>
  <c r="H60" i="61"/>
  <c r="H59" i="61"/>
  <c r="H58" i="61"/>
  <c r="H57" i="61"/>
  <c r="H56" i="61"/>
  <c r="H54" i="61"/>
  <c r="H52" i="61"/>
  <c r="H51" i="61"/>
  <c r="H50" i="61"/>
  <c r="H49" i="61"/>
  <c r="H48" i="61"/>
  <c r="H47" i="61"/>
  <c r="H46" i="61"/>
  <c r="H45" i="61"/>
  <c r="H44" i="61"/>
  <c r="H41" i="61"/>
  <c r="H37" i="61"/>
  <c r="H35" i="61"/>
  <c r="H33" i="61"/>
  <c r="H31" i="61"/>
  <c r="H30" i="61"/>
  <c r="H28" i="61"/>
  <c r="H27" i="61"/>
  <c r="H299" i="61" s="1"/>
  <c r="H24" i="61"/>
  <c r="H22" i="61"/>
  <c r="H21" i="61"/>
  <c r="H20" i="61"/>
  <c r="H19" i="61"/>
  <c r="H18" i="61"/>
  <c r="H17" i="61"/>
  <c r="K299" i="61"/>
  <c r="H13" i="61"/>
  <c r="F11" i="61"/>
  <c r="F9" i="61"/>
  <c r="H7" i="61"/>
  <c r="H5" i="61"/>
  <c r="L299" i="61" l="1"/>
  <c r="J299" i="61"/>
  <c r="H6" i="61" s="1"/>
  <c r="H8" i="61" s="1"/>
  <c r="D299" i="60" l="1"/>
  <c r="I299" i="60"/>
  <c r="J299" i="60"/>
  <c r="K299" i="60"/>
  <c r="F11" i="60"/>
  <c r="F9" i="60"/>
  <c r="H299" i="60" l="1"/>
  <c r="L299" i="60"/>
  <c r="D300" i="59" l="1"/>
  <c r="F10" i="59" s="1"/>
  <c r="H299" i="59"/>
  <c r="H297" i="59"/>
  <c r="H296" i="59"/>
  <c r="H290" i="59"/>
  <c r="H289" i="59"/>
  <c r="H287" i="59"/>
  <c r="H286" i="59"/>
  <c r="H285" i="59"/>
  <c r="H283" i="59"/>
  <c r="H282" i="59"/>
  <c r="H281" i="59"/>
  <c r="H280" i="59"/>
  <c r="H279" i="59"/>
  <c r="H277" i="59"/>
  <c r="H275" i="59"/>
  <c r="H274" i="59"/>
  <c r="H272" i="59"/>
  <c r="H268" i="59"/>
  <c r="H266" i="59"/>
  <c r="H265" i="59"/>
  <c r="H263" i="59"/>
  <c r="H262" i="59"/>
  <c r="H257" i="59"/>
  <c r="H253" i="59"/>
  <c r="H252" i="59"/>
  <c r="H251" i="59"/>
  <c r="H248" i="59"/>
  <c r="H247" i="59"/>
  <c r="H246" i="59"/>
  <c r="H245" i="59"/>
  <c r="H244" i="59"/>
  <c r="H242" i="59"/>
  <c r="H239" i="59"/>
  <c r="H238" i="59"/>
  <c r="H234" i="59"/>
  <c r="H233" i="59"/>
  <c r="H231" i="59"/>
  <c r="H230" i="59"/>
  <c r="H229" i="59"/>
  <c r="H225" i="59"/>
  <c r="H223" i="59"/>
  <c r="H222" i="59"/>
  <c r="H218" i="59"/>
  <c r="H212" i="59"/>
  <c r="H211" i="59"/>
  <c r="H210" i="59"/>
  <c r="H206" i="59"/>
  <c r="H203" i="59"/>
  <c r="H202" i="59"/>
  <c r="H200" i="59"/>
  <c r="H199" i="59"/>
  <c r="H198" i="59"/>
  <c r="H196" i="59"/>
  <c r="H193" i="59"/>
  <c r="H192" i="59"/>
  <c r="H191" i="59"/>
  <c r="H190" i="59"/>
  <c r="H189" i="59"/>
  <c r="H187" i="59"/>
  <c r="H186" i="59"/>
  <c r="H185" i="59"/>
  <c r="H184" i="59"/>
  <c r="H183" i="59"/>
  <c r="H180" i="59"/>
  <c r="H178" i="59"/>
  <c r="H177" i="59"/>
  <c r="H176" i="59"/>
  <c r="H174" i="59"/>
  <c r="H172" i="59"/>
  <c r="H171" i="59"/>
  <c r="H169" i="59"/>
  <c r="H166" i="59"/>
  <c r="H164" i="59"/>
  <c r="H163" i="59"/>
  <c r="H161" i="59"/>
  <c r="H158" i="59"/>
  <c r="H157" i="59"/>
  <c r="H156" i="59"/>
  <c r="H154" i="59"/>
  <c r="H152" i="59"/>
  <c r="H151" i="59"/>
  <c r="H150" i="59"/>
  <c r="H146" i="59"/>
  <c r="H145" i="59"/>
  <c r="H141" i="59"/>
  <c r="H140" i="59"/>
  <c r="H139" i="59"/>
  <c r="H137" i="59"/>
  <c r="H136" i="59"/>
  <c r="H135" i="59"/>
  <c r="H134" i="59"/>
  <c r="H131" i="59"/>
  <c r="H130" i="59"/>
  <c r="H129" i="59"/>
  <c r="H128" i="59"/>
  <c r="H125" i="59"/>
  <c r="H123" i="59"/>
  <c r="H122" i="59"/>
  <c r="H120" i="59"/>
  <c r="H119" i="59"/>
  <c r="H118" i="59"/>
  <c r="H117" i="59"/>
  <c r="H116" i="59"/>
  <c r="H115" i="59"/>
  <c r="H114" i="59"/>
  <c r="H113" i="59"/>
  <c r="H112" i="59"/>
  <c r="H110" i="59"/>
  <c r="H108" i="59"/>
  <c r="H107" i="59"/>
  <c r="H101" i="59"/>
  <c r="H100" i="59"/>
  <c r="H93" i="59"/>
  <c r="H92" i="59"/>
  <c r="H91" i="59"/>
  <c r="H90" i="59"/>
  <c r="H89" i="59"/>
  <c r="H88" i="59"/>
  <c r="H87" i="59"/>
  <c r="H86" i="59"/>
  <c r="H85" i="59"/>
  <c r="H83" i="59"/>
  <c r="H82" i="59"/>
  <c r="H77" i="59"/>
  <c r="H76" i="59"/>
  <c r="H75" i="59"/>
  <c r="H74" i="59"/>
  <c r="H71" i="59"/>
  <c r="H70" i="59"/>
  <c r="H69" i="59"/>
  <c r="H68" i="59"/>
  <c r="H66" i="59"/>
  <c r="H65" i="59"/>
  <c r="H64" i="59"/>
  <c r="H63" i="59"/>
  <c r="H62" i="59"/>
  <c r="H61" i="59"/>
  <c r="H60" i="59"/>
  <c r="H59" i="59"/>
  <c r="H58" i="59"/>
  <c r="H57" i="59"/>
  <c r="H55" i="59"/>
  <c r="H53" i="59"/>
  <c r="H52" i="59"/>
  <c r="H51" i="59"/>
  <c r="H50" i="59"/>
  <c r="H49" i="59"/>
  <c r="H48" i="59"/>
  <c r="H47" i="59"/>
  <c r="H46" i="59"/>
  <c r="H45" i="59"/>
  <c r="H42" i="59"/>
  <c r="H38" i="59"/>
  <c r="H36" i="59"/>
  <c r="H34" i="59"/>
  <c r="H32" i="59"/>
  <c r="H31" i="59"/>
  <c r="H29" i="59"/>
  <c r="H28" i="59"/>
  <c r="H25" i="59"/>
  <c r="H23" i="59"/>
  <c r="H22" i="59"/>
  <c r="H21" i="59"/>
  <c r="H20" i="59"/>
  <c r="H19" i="59"/>
  <c r="H18" i="59"/>
  <c r="H14" i="59"/>
  <c r="F12" i="59"/>
  <c r="J300" i="59" l="1"/>
  <c r="H7" i="59" s="1"/>
  <c r="H300" i="59"/>
  <c r="H6" i="59" s="1"/>
  <c r="I300" i="59"/>
  <c r="H8" i="59" s="1"/>
  <c r="K300" i="59" l="1"/>
  <c r="L304" i="58" l="1"/>
  <c r="C304" i="58"/>
  <c r="G303" i="58"/>
  <c r="G302" i="58"/>
  <c r="G301" i="58"/>
  <c r="G300" i="58"/>
  <c r="G299" i="58"/>
  <c r="G298" i="58"/>
  <c r="G297" i="58"/>
  <c r="G296" i="58"/>
  <c r="G295" i="58"/>
  <c r="G293" i="58"/>
  <c r="G292" i="58"/>
  <c r="G291" i="58"/>
  <c r="G290" i="58"/>
  <c r="G289" i="58"/>
  <c r="G288" i="58"/>
  <c r="G287" i="58"/>
  <c r="G286" i="58"/>
  <c r="G285" i="58"/>
  <c r="G284" i="58"/>
  <c r="G283" i="58"/>
  <c r="G282" i="58"/>
  <c r="G281" i="58"/>
  <c r="G280" i="58"/>
  <c r="G279" i="58"/>
  <c r="G278" i="58"/>
  <c r="G277" i="58"/>
  <c r="G276" i="58"/>
  <c r="G275" i="58"/>
  <c r="G274" i="58"/>
  <c r="G273" i="58"/>
  <c r="G272" i="58"/>
  <c r="G271" i="58"/>
  <c r="G270" i="58"/>
  <c r="G269" i="58"/>
  <c r="G268" i="58"/>
  <c r="G267" i="58"/>
  <c r="G266" i="58"/>
  <c r="G265" i="58"/>
  <c r="G264" i="58"/>
  <c r="G263" i="58"/>
  <c r="G262" i="58"/>
  <c r="G261" i="58"/>
  <c r="G260" i="58"/>
  <c r="G259" i="58"/>
  <c r="G258" i="58"/>
  <c r="G257" i="58"/>
  <c r="G256" i="58"/>
  <c r="G255" i="58"/>
  <c r="G254" i="58"/>
  <c r="G253" i="58"/>
  <c r="G252" i="58"/>
  <c r="G251" i="58"/>
  <c r="G250" i="58"/>
  <c r="G249" i="58"/>
  <c r="G248" i="58"/>
  <c r="G247" i="58"/>
  <c r="G246" i="58"/>
  <c r="G245" i="58"/>
  <c r="G244" i="58"/>
  <c r="G243" i="58"/>
  <c r="G242" i="58"/>
  <c r="G241" i="58"/>
  <c r="G240" i="58"/>
  <c r="G239" i="58"/>
  <c r="G238" i="58"/>
  <c r="G237" i="58"/>
  <c r="G236" i="58"/>
  <c r="G235" i="58"/>
  <c r="G234" i="58"/>
  <c r="G233" i="58"/>
  <c r="G232" i="58"/>
  <c r="G231" i="58"/>
  <c r="G230" i="58"/>
  <c r="G229" i="58"/>
  <c r="G228" i="58"/>
  <c r="G227" i="58"/>
  <c r="G226" i="58"/>
  <c r="G225" i="58"/>
  <c r="G224" i="58"/>
  <c r="G223" i="58"/>
  <c r="G222" i="58"/>
  <c r="G221" i="58"/>
  <c r="G220" i="58"/>
  <c r="G219" i="58"/>
  <c r="G218" i="58"/>
  <c r="G217" i="58"/>
  <c r="G216" i="58"/>
  <c r="G215" i="58"/>
  <c r="G214" i="58"/>
  <c r="G213" i="58"/>
  <c r="G212" i="58"/>
  <c r="G211" i="58"/>
  <c r="G210" i="58"/>
  <c r="G209" i="58"/>
  <c r="G208" i="58"/>
  <c r="G207" i="58"/>
  <c r="G206" i="58"/>
  <c r="G205" i="58"/>
  <c r="G204" i="58"/>
  <c r="G203" i="58"/>
  <c r="G202" i="58"/>
  <c r="G201" i="58"/>
  <c r="G200" i="58"/>
  <c r="G199" i="58"/>
  <c r="G198" i="58"/>
  <c r="G197" i="58"/>
  <c r="G196" i="58"/>
  <c r="G195" i="58"/>
  <c r="G194" i="58"/>
  <c r="G193" i="58"/>
  <c r="G192" i="58"/>
  <c r="G191" i="58"/>
  <c r="G190" i="58"/>
  <c r="G189" i="58"/>
  <c r="G188" i="58"/>
  <c r="G187" i="58"/>
  <c r="G186" i="58"/>
  <c r="G185" i="58"/>
  <c r="G184" i="58"/>
  <c r="G183" i="58"/>
  <c r="G182" i="58"/>
  <c r="G181" i="58"/>
  <c r="G180" i="58"/>
  <c r="G179" i="58"/>
  <c r="G178" i="58"/>
  <c r="G177" i="58"/>
  <c r="G176" i="58"/>
  <c r="G175" i="58"/>
  <c r="G174" i="58"/>
  <c r="G173" i="58"/>
  <c r="G172" i="58"/>
  <c r="G171" i="58"/>
  <c r="G170" i="58"/>
  <c r="G169" i="58"/>
  <c r="G168" i="58"/>
  <c r="G167" i="58"/>
  <c r="G166" i="58"/>
  <c r="G165" i="58"/>
  <c r="G164" i="58"/>
  <c r="G163" i="58"/>
  <c r="G162" i="58"/>
  <c r="G161" i="58"/>
  <c r="G160" i="58"/>
  <c r="G159" i="58"/>
  <c r="G158" i="58"/>
  <c r="G157" i="58"/>
  <c r="G156" i="58"/>
  <c r="G155" i="58"/>
  <c r="G154" i="58"/>
  <c r="G153" i="58"/>
  <c r="G152" i="58"/>
  <c r="G151" i="58"/>
  <c r="G150" i="58"/>
  <c r="G149" i="58"/>
  <c r="G148" i="58"/>
  <c r="G147" i="58"/>
  <c r="G146" i="58"/>
  <c r="G145" i="58"/>
  <c r="G144" i="58"/>
  <c r="G143" i="58"/>
  <c r="G142" i="58"/>
  <c r="G141" i="58"/>
  <c r="G140" i="58"/>
  <c r="G139" i="58"/>
  <c r="G138" i="58"/>
  <c r="G137" i="58"/>
  <c r="G136" i="58"/>
  <c r="G135" i="58"/>
  <c r="G134" i="58"/>
  <c r="G133" i="58"/>
  <c r="G132" i="58"/>
  <c r="G131" i="58"/>
  <c r="G130" i="58"/>
  <c r="G129" i="58"/>
  <c r="G128" i="58"/>
  <c r="G127" i="58"/>
  <c r="G126" i="58"/>
  <c r="G125" i="58"/>
  <c r="G124" i="58"/>
  <c r="G123" i="58"/>
  <c r="G122" i="58"/>
  <c r="G121" i="58"/>
  <c r="G120" i="58"/>
  <c r="G119" i="58"/>
  <c r="G118" i="58"/>
  <c r="G117" i="58"/>
  <c r="G116" i="58"/>
  <c r="G115" i="58"/>
  <c r="G114" i="58"/>
  <c r="G113" i="58"/>
  <c r="G112" i="58"/>
  <c r="G111" i="58"/>
  <c r="G110" i="58"/>
  <c r="G109" i="58"/>
  <c r="G108" i="58"/>
  <c r="G107" i="58"/>
  <c r="G106" i="58"/>
  <c r="G105" i="58"/>
  <c r="G104" i="58"/>
  <c r="G103" i="58"/>
  <c r="G102" i="58"/>
  <c r="G101" i="58"/>
  <c r="G100" i="58"/>
  <c r="G99" i="58"/>
  <c r="G98" i="58"/>
  <c r="G97" i="58"/>
  <c r="G96" i="58"/>
  <c r="G95" i="58"/>
  <c r="G94" i="58"/>
  <c r="G93" i="58"/>
  <c r="G92" i="58"/>
  <c r="G91" i="58"/>
  <c r="G90" i="58"/>
  <c r="G89" i="58"/>
  <c r="G88" i="58"/>
  <c r="G87" i="58"/>
  <c r="G86" i="58"/>
  <c r="G85" i="58"/>
  <c r="G84" i="58"/>
  <c r="G83" i="58"/>
  <c r="G82" i="58"/>
  <c r="G81" i="58"/>
  <c r="G80" i="58"/>
  <c r="G79" i="58"/>
  <c r="G78" i="58"/>
  <c r="G77" i="58"/>
  <c r="G76" i="58"/>
  <c r="G75" i="58"/>
  <c r="G74" i="58"/>
  <c r="G73" i="58"/>
  <c r="G72" i="58"/>
  <c r="G71" i="58"/>
  <c r="G70" i="58"/>
  <c r="G69" i="58"/>
  <c r="G68" i="58"/>
  <c r="G67" i="58"/>
  <c r="G66" i="58"/>
  <c r="G65" i="58"/>
  <c r="G64" i="58"/>
  <c r="G63" i="58"/>
  <c r="G62" i="58"/>
  <c r="G61" i="58"/>
  <c r="G60" i="58"/>
  <c r="G59" i="58"/>
  <c r="G58" i="58"/>
  <c r="G57" i="58"/>
  <c r="G56" i="58"/>
  <c r="G55" i="58"/>
  <c r="G54" i="58"/>
  <c r="G53" i="58"/>
  <c r="G52" i="58"/>
  <c r="G51" i="58"/>
  <c r="G50" i="58"/>
  <c r="G49" i="58"/>
  <c r="G48" i="58"/>
  <c r="G47" i="58"/>
  <c r="G46" i="58"/>
  <c r="G45" i="58"/>
  <c r="G44" i="58"/>
  <c r="G43" i="58"/>
  <c r="G42" i="58"/>
  <c r="G41" i="58"/>
  <c r="G40" i="58"/>
  <c r="G39" i="58"/>
  <c r="G38" i="58"/>
  <c r="G37" i="58"/>
  <c r="G36" i="58"/>
  <c r="G35" i="58"/>
  <c r="G34" i="58"/>
  <c r="G33" i="58"/>
  <c r="G32" i="58"/>
  <c r="G31" i="58"/>
  <c r="G30" i="58"/>
  <c r="G29" i="58"/>
  <c r="G28" i="58"/>
  <c r="G27" i="58"/>
  <c r="G26" i="58"/>
  <c r="G25" i="58"/>
  <c r="G24" i="58"/>
  <c r="G23" i="58"/>
  <c r="G22" i="58"/>
  <c r="G21" i="58"/>
  <c r="G20" i="58"/>
  <c r="G19" i="58"/>
  <c r="G18" i="58"/>
  <c r="E16" i="58"/>
  <c r="E14" i="58"/>
  <c r="G304" i="58" l="1"/>
  <c r="G8" i="58" s="1"/>
  <c r="G9" i="58" s="1"/>
  <c r="G10" i="58" l="1"/>
  <c r="I303" i="58" l="1"/>
  <c r="J303" i="58" s="1"/>
  <c r="I300" i="58"/>
  <c r="J300" i="58" s="1"/>
  <c r="I298" i="58"/>
  <c r="J298" i="58" s="1"/>
  <c r="I296" i="58"/>
  <c r="J296" i="58" s="1"/>
  <c r="I294" i="58"/>
  <c r="J294" i="58" s="1"/>
  <c r="I292" i="58"/>
  <c r="J292" i="58" s="1"/>
  <c r="I291" i="58"/>
  <c r="J291" i="58" s="1"/>
  <c r="I289" i="58"/>
  <c r="J289" i="58" s="1"/>
  <c r="I287" i="58"/>
  <c r="J287" i="58" s="1"/>
  <c r="I285" i="58"/>
  <c r="J285" i="58" s="1"/>
  <c r="I283" i="58"/>
  <c r="J283" i="58" s="1"/>
  <c r="I281" i="58"/>
  <c r="J281" i="58" s="1"/>
  <c r="I279" i="58"/>
  <c r="J279" i="58" s="1"/>
  <c r="I277" i="58"/>
  <c r="J277" i="58" s="1"/>
  <c r="I274" i="58"/>
  <c r="J274" i="58" s="1"/>
  <c r="I272" i="58"/>
  <c r="J272" i="58" s="1"/>
  <c r="I270" i="58"/>
  <c r="J270" i="58" s="1"/>
  <c r="I268" i="58"/>
  <c r="J268" i="58" s="1"/>
  <c r="I266" i="58"/>
  <c r="J266" i="58" s="1"/>
  <c r="I264" i="58"/>
  <c r="J264" i="58" s="1"/>
  <c r="I262" i="58"/>
  <c r="J262" i="58" s="1"/>
  <c r="I260" i="58"/>
  <c r="J260" i="58" s="1"/>
  <c r="I258" i="58"/>
  <c r="J258" i="58" s="1"/>
  <c r="I256" i="58"/>
  <c r="J256" i="58" s="1"/>
  <c r="I254" i="58"/>
  <c r="J254" i="58" s="1"/>
  <c r="I252" i="58"/>
  <c r="J252" i="58" s="1"/>
  <c r="I250" i="58"/>
  <c r="J250" i="58" s="1"/>
  <c r="I302" i="58"/>
  <c r="J302" i="58" s="1"/>
  <c r="I301" i="58"/>
  <c r="J301" i="58" s="1"/>
  <c r="I299" i="58"/>
  <c r="J299" i="58" s="1"/>
  <c r="I297" i="58"/>
  <c r="J297" i="58" s="1"/>
  <c r="I295" i="58"/>
  <c r="J295" i="58" s="1"/>
  <c r="I293" i="58"/>
  <c r="J293" i="58" s="1"/>
  <c r="I290" i="58"/>
  <c r="J290" i="58" s="1"/>
  <c r="I288" i="58"/>
  <c r="J288" i="58" s="1"/>
  <c r="I286" i="58"/>
  <c r="J286" i="58" s="1"/>
  <c r="I284" i="58"/>
  <c r="J284" i="58" s="1"/>
  <c r="I282" i="58"/>
  <c r="J282" i="58" s="1"/>
  <c r="I280" i="58"/>
  <c r="J280" i="58" s="1"/>
  <c r="I278" i="58"/>
  <c r="J278" i="58" s="1"/>
  <c r="I276" i="58"/>
  <c r="J276" i="58" s="1"/>
  <c r="I275" i="58"/>
  <c r="J275" i="58" s="1"/>
  <c r="I273" i="58"/>
  <c r="J273" i="58" s="1"/>
  <c r="I271" i="58"/>
  <c r="J271" i="58" s="1"/>
  <c r="I269" i="58"/>
  <c r="J269" i="58" s="1"/>
  <c r="I267" i="58"/>
  <c r="J267" i="58" s="1"/>
  <c r="I265" i="58"/>
  <c r="J265" i="58" s="1"/>
  <c r="I263" i="58"/>
  <c r="J263" i="58" s="1"/>
  <c r="I261" i="58"/>
  <c r="J261" i="58" s="1"/>
  <c r="I259" i="58"/>
  <c r="J259" i="58" s="1"/>
  <c r="I257" i="58"/>
  <c r="J257" i="58" s="1"/>
  <c r="I255" i="58"/>
  <c r="J255" i="58" s="1"/>
  <c r="I253" i="58"/>
  <c r="J253" i="58" s="1"/>
  <c r="I251" i="58"/>
  <c r="J251" i="58" s="1"/>
  <c r="I249" i="58"/>
  <c r="J249" i="58" s="1"/>
  <c r="I247" i="58"/>
  <c r="J247" i="58" s="1"/>
  <c r="I245" i="58"/>
  <c r="J245" i="58" s="1"/>
  <c r="I243" i="58"/>
  <c r="J243" i="58" s="1"/>
  <c r="I241" i="58"/>
  <c r="J241" i="58" s="1"/>
  <c r="I239" i="58"/>
  <c r="J239" i="58" s="1"/>
  <c r="I237" i="58"/>
  <c r="J237" i="58" s="1"/>
  <c r="I235" i="58"/>
  <c r="J235" i="58" s="1"/>
  <c r="I232" i="58"/>
  <c r="J232" i="58" s="1"/>
  <c r="I230" i="58"/>
  <c r="J230" i="58" s="1"/>
  <c r="I228" i="58"/>
  <c r="J228" i="58" s="1"/>
  <c r="I226" i="58"/>
  <c r="J226" i="58" s="1"/>
  <c r="I224" i="58"/>
  <c r="J224" i="58" s="1"/>
  <c r="I223" i="58"/>
  <c r="J223" i="58" s="1"/>
  <c r="I221" i="58"/>
  <c r="J221" i="58" s="1"/>
  <c r="I219" i="58"/>
  <c r="J219" i="58" s="1"/>
  <c r="I217" i="58"/>
  <c r="J217" i="58" s="1"/>
  <c r="I215" i="58"/>
  <c r="J215" i="58" s="1"/>
  <c r="I213" i="58"/>
  <c r="J213" i="58" s="1"/>
  <c r="I208" i="58"/>
  <c r="J208" i="58" s="1"/>
  <c r="I206" i="58"/>
  <c r="J206" i="58" s="1"/>
  <c r="I205" i="58"/>
  <c r="J205" i="58" s="1"/>
  <c r="I203" i="58"/>
  <c r="J203" i="58" s="1"/>
  <c r="I201" i="58"/>
  <c r="J201" i="58" s="1"/>
  <c r="I199" i="58"/>
  <c r="J199" i="58" s="1"/>
  <c r="I198" i="58"/>
  <c r="J198" i="58" s="1"/>
  <c r="I195" i="58"/>
  <c r="J195" i="58" s="1"/>
  <c r="I193" i="58"/>
  <c r="J193" i="58" s="1"/>
  <c r="I192" i="58"/>
  <c r="J192" i="58" s="1"/>
  <c r="I190" i="58"/>
  <c r="J190" i="58" s="1"/>
  <c r="I188" i="58"/>
  <c r="J188" i="58" s="1"/>
  <c r="I186" i="58"/>
  <c r="J186" i="58" s="1"/>
  <c r="I184" i="58"/>
  <c r="J184" i="58" s="1"/>
  <c r="I182" i="58"/>
  <c r="J182" i="58" s="1"/>
  <c r="I248" i="58"/>
  <c r="J248" i="58" s="1"/>
  <c r="I246" i="58"/>
  <c r="J246" i="58" s="1"/>
  <c r="I244" i="58"/>
  <c r="J244" i="58" s="1"/>
  <c r="I242" i="58"/>
  <c r="J242" i="58" s="1"/>
  <c r="I240" i="58"/>
  <c r="J240" i="58" s="1"/>
  <c r="I238" i="58"/>
  <c r="J238" i="58" s="1"/>
  <c r="I236" i="58"/>
  <c r="J236" i="58" s="1"/>
  <c r="I234" i="58"/>
  <c r="J234" i="58" s="1"/>
  <c r="I233" i="58"/>
  <c r="J233" i="58" s="1"/>
  <c r="I231" i="58"/>
  <c r="J231" i="58" s="1"/>
  <c r="I229" i="58"/>
  <c r="J229" i="58" s="1"/>
  <c r="I227" i="58"/>
  <c r="J227" i="58" s="1"/>
  <c r="I225" i="58"/>
  <c r="J225" i="58" s="1"/>
  <c r="I222" i="58"/>
  <c r="J222" i="58" s="1"/>
  <c r="I220" i="58"/>
  <c r="J220" i="58" s="1"/>
  <c r="I218" i="58"/>
  <c r="J218" i="58" s="1"/>
  <c r="I216" i="58"/>
  <c r="J216" i="58" s="1"/>
  <c r="I214" i="58"/>
  <c r="J214" i="58" s="1"/>
  <c r="I212" i="58"/>
  <c r="J212" i="58" s="1"/>
  <c r="I211" i="58"/>
  <c r="J211" i="58" s="1"/>
  <c r="I210" i="58"/>
  <c r="J210" i="58" s="1"/>
  <c r="I209" i="58"/>
  <c r="J209" i="58" s="1"/>
  <c r="I207" i="58"/>
  <c r="J207" i="58" s="1"/>
  <c r="I204" i="58"/>
  <c r="J204" i="58" s="1"/>
  <c r="I202" i="58"/>
  <c r="J202" i="58" s="1"/>
  <c r="I200" i="58"/>
  <c r="J200" i="58" s="1"/>
  <c r="I197" i="58"/>
  <c r="J197" i="58" s="1"/>
  <c r="I196" i="58"/>
  <c r="J196" i="58" s="1"/>
  <c r="I194" i="58"/>
  <c r="J194" i="58" s="1"/>
  <c r="I191" i="58"/>
  <c r="J191" i="58" s="1"/>
  <c r="I189" i="58"/>
  <c r="J189" i="58" s="1"/>
  <c r="I187" i="58"/>
  <c r="J187" i="58" s="1"/>
  <c r="I185" i="58"/>
  <c r="J185" i="58" s="1"/>
  <c r="I183" i="58"/>
  <c r="J183" i="58" s="1"/>
  <c r="I180" i="58"/>
  <c r="J180" i="58" s="1"/>
  <c r="I178" i="58"/>
  <c r="J178" i="58" s="1"/>
  <c r="I177" i="58"/>
  <c r="J177" i="58" s="1"/>
  <c r="I175" i="58"/>
  <c r="J175" i="58" s="1"/>
  <c r="I172" i="58"/>
  <c r="J172" i="58" s="1"/>
  <c r="I170" i="58"/>
  <c r="J170" i="58" s="1"/>
  <c r="I168" i="58"/>
  <c r="J168" i="58" s="1"/>
  <c r="I166" i="58"/>
  <c r="J166" i="58" s="1"/>
  <c r="I164" i="58"/>
  <c r="J164" i="58" s="1"/>
  <c r="I162" i="58"/>
  <c r="J162" i="58" s="1"/>
  <c r="I160" i="58"/>
  <c r="J160" i="58" s="1"/>
  <c r="I158" i="58"/>
  <c r="J158" i="58" s="1"/>
  <c r="I156" i="58"/>
  <c r="J156" i="58" s="1"/>
  <c r="I153" i="58"/>
  <c r="J153" i="58" s="1"/>
  <c r="I151" i="58"/>
  <c r="J151" i="58" s="1"/>
  <c r="I149" i="58"/>
  <c r="J149" i="58" s="1"/>
  <c r="I147" i="58"/>
  <c r="J147" i="58" s="1"/>
  <c r="I144" i="58"/>
  <c r="J144" i="58" s="1"/>
  <c r="I142" i="58"/>
  <c r="J142" i="58" s="1"/>
  <c r="I140" i="58"/>
  <c r="J140" i="58" s="1"/>
  <c r="I138" i="58"/>
  <c r="J138" i="58" s="1"/>
  <c r="I136" i="58"/>
  <c r="J136" i="58" s="1"/>
  <c r="I134" i="58"/>
  <c r="J134" i="58" s="1"/>
  <c r="I132" i="58"/>
  <c r="J132" i="58" s="1"/>
  <c r="I130" i="58"/>
  <c r="J130" i="58" s="1"/>
  <c r="I128" i="58"/>
  <c r="J128" i="58" s="1"/>
  <c r="I126" i="58"/>
  <c r="J126" i="58" s="1"/>
  <c r="I124" i="58"/>
  <c r="J124" i="58" s="1"/>
  <c r="I121" i="58"/>
  <c r="J121" i="58" s="1"/>
  <c r="I118" i="58"/>
  <c r="J118" i="58" s="1"/>
  <c r="I116" i="58"/>
  <c r="J116" i="58" s="1"/>
  <c r="I115" i="58"/>
  <c r="J115" i="58" s="1"/>
  <c r="I114" i="58"/>
  <c r="J114" i="58" s="1"/>
  <c r="I111" i="58"/>
  <c r="J111" i="58" s="1"/>
  <c r="I109" i="58"/>
  <c r="J109" i="58" s="1"/>
  <c r="I107" i="58"/>
  <c r="J107" i="58" s="1"/>
  <c r="I105" i="58"/>
  <c r="J105" i="58" s="1"/>
  <c r="I104" i="58"/>
  <c r="J104" i="58" s="1"/>
  <c r="I102" i="58"/>
  <c r="J102" i="58" s="1"/>
  <c r="I100" i="58"/>
  <c r="J100" i="58" s="1"/>
  <c r="I98" i="58"/>
  <c r="J98" i="58" s="1"/>
  <c r="I96" i="58"/>
  <c r="J96" i="58" s="1"/>
  <c r="I94" i="58"/>
  <c r="J94" i="58" s="1"/>
  <c r="I91" i="58"/>
  <c r="J91" i="58" s="1"/>
  <c r="I89" i="58"/>
  <c r="J89" i="58" s="1"/>
  <c r="I88" i="58"/>
  <c r="J88" i="58" s="1"/>
  <c r="I86" i="58"/>
  <c r="J86" i="58" s="1"/>
  <c r="I83" i="58"/>
  <c r="J83" i="58" s="1"/>
  <c r="I82" i="58"/>
  <c r="J82" i="58" s="1"/>
  <c r="I80" i="58"/>
  <c r="J80" i="58" s="1"/>
  <c r="I78" i="58"/>
  <c r="J78" i="58" s="1"/>
  <c r="I76" i="58"/>
  <c r="J76" i="58" s="1"/>
  <c r="I74" i="58"/>
  <c r="J74" i="58" s="1"/>
  <c r="I72" i="58"/>
  <c r="J72" i="58" s="1"/>
  <c r="I70" i="58"/>
  <c r="J70" i="58" s="1"/>
  <c r="I68" i="58"/>
  <c r="J68" i="58" s="1"/>
  <c r="I66" i="58"/>
  <c r="J66" i="58" s="1"/>
  <c r="I64" i="58"/>
  <c r="J64" i="58" s="1"/>
  <c r="I62" i="58"/>
  <c r="J62" i="58" s="1"/>
  <c r="I60" i="58"/>
  <c r="J60" i="58" s="1"/>
  <c r="I58" i="58"/>
  <c r="J58" i="58" s="1"/>
  <c r="I56" i="58"/>
  <c r="J56" i="58" s="1"/>
  <c r="I54" i="58"/>
  <c r="J54" i="58" s="1"/>
  <c r="I52" i="58"/>
  <c r="J52" i="58" s="1"/>
  <c r="I50" i="58"/>
  <c r="J50" i="58" s="1"/>
  <c r="I48" i="58"/>
  <c r="J48" i="58" s="1"/>
  <c r="I46" i="58"/>
  <c r="J46" i="58" s="1"/>
  <c r="I44" i="58"/>
  <c r="J44" i="58" s="1"/>
  <c r="I181" i="58"/>
  <c r="J181" i="58" s="1"/>
  <c r="I179" i="58"/>
  <c r="J179" i="58" s="1"/>
  <c r="I176" i="58"/>
  <c r="J176" i="58" s="1"/>
  <c r="I174" i="58"/>
  <c r="J174" i="58" s="1"/>
  <c r="I173" i="58"/>
  <c r="J173" i="58" s="1"/>
  <c r="I171" i="58"/>
  <c r="J171" i="58" s="1"/>
  <c r="I169" i="58"/>
  <c r="J169" i="58" s="1"/>
  <c r="I167" i="58"/>
  <c r="J167" i="58" s="1"/>
  <c r="I165" i="58"/>
  <c r="J165" i="58" s="1"/>
  <c r="I163" i="58"/>
  <c r="J163" i="58" s="1"/>
  <c r="I161" i="58"/>
  <c r="J161" i="58" s="1"/>
  <c r="I159" i="58"/>
  <c r="J159" i="58" s="1"/>
  <c r="I157" i="58"/>
  <c r="J157" i="58" s="1"/>
  <c r="I155" i="58"/>
  <c r="J155" i="58" s="1"/>
  <c r="I154" i="58"/>
  <c r="J154" i="58" s="1"/>
  <c r="I152" i="58"/>
  <c r="J152" i="58" s="1"/>
  <c r="I150" i="58"/>
  <c r="J150" i="58" s="1"/>
  <c r="I148" i="58"/>
  <c r="J148" i="58" s="1"/>
  <c r="I146" i="58"/>
  <c r="J146" i="58" s="1"/>
  <c r="I145" i="58"/>
  <c r="J145" i="58" s="1"/>
  <c r="I143" i="58"/>
  <c r="J143" i="58" s="1"/>
  <c r="I141" i="58"/>
  <c r="J141" i="58" s="1"/>
  <c r="I139" i="58"/>
  <c r="J139" i="58" s="1"/>
  <c r="I137" i="58"/>
  <c r="J137" i="58" s="1"/>
  <c r="I135" i="58"/>
  <c r="J135" i="58" s="1"/>
  <c r="I133" i="58"/>
  <c r="J133" i="58" s="1"/>
  <c r="I131" i="58"/>
  <c r="J131" i="58" s="1"/>
  <c r="I129" i="58"/>
  <c r="J129" i="58" s="1"/>
  <c r="I127" i="58"/>
  <c r="J127" i="58" s="1"/>
  <c r="I125" i="58"/>
  <c r="J125" i="58" s="1"/>
  <c r="I123" i="58"/>
  <c r="J123" i="58" s="1"/>
  <c r="I122" i="58"/>
  <c r="J122" i="58" s="1"/>
  <c r="I120" i="58"/>
  <c r="J120" i="58" s="1"/>
  <c r="I119" i="58"/>
  <c r="J119" i="58" s="1"/>
  <c r="I117" i="58"/>
  <c r="J117" i="58" s="1"/>
  <c r="I113" i="58"/>
  <c r="J113" i="58" s="1"/>
  <c r="I112" i="58"/>
  <c r="J112" i="58" s="1"/>
  <c r="I110" i="58"/>
  <c r="J110" i="58" s="1"/>
  <c r="I108" i="58"/>
  <c r="J108" i="58" s="1"/>
  <c r="I106" i="58"/>
  <c r="J106" i="58" s="1"/>
  <c r="I103" i="58"/>
  <c r="J103" i="58" s="1"/>
  <c r="I101" i="58"/>
  <c r="J101" i="58" s="1"/>
  <c r="I99" i="58"/>
  <c r="J99" i="58" s="1"/>
  <c r="I97" i="58"/>
  <c r="J97" i="58" s="1"/>
  <c r="I95" i="58"/>
  <c r="J95" i="58" s="1"/>
  <c r="I93" i="58"/>
  <c r="J93" i="58" s="1"/>
  <c r="I92" i="58"/>
  <c r="J92" i="58" s="1"/>
  <c r="I90" i="58"/>
  <c r="J90" i="58" s="1"/>
  <c r="I87" i="58"/>
  <c r="J87" i="58" s="1"/>
  <c r="I85" i="58"/>
  <c r="J85" i="58" s="1"/>
  <c r="I84" i="58"/>
  <c r="J84" i="58" s="1"/>
  <c r="I81" i="58"/>
  <c r="J81" i="58" s="1"/>
  <c r="I79" i="58"/>
  <c r="J79" i="58" s="1"/>
  <c r="I77" i="58"/>
  <c r="J77" i="58" s="1"/>
  <c r="I75" i="58"/>
  <c r="J75" i="58" s="1"/>
  <c r="I73" i="58"/>
  <c r="J73" i="58" s="1"/>
  <c r="I71" i="58"/>
  <c r="J71" i="58" s="1"/>
  <c r="I69" i="58"/>
  <c r="J69" i="58" s="1"/>
  <c r="I67" i="58"/>
  <c r="J67" i="58" s="1"/>
  <c r="I65" i="58"/>
  <c r="J65" i="58" s="1"/>
  <c r="I63" i="58"/>
  <c r="J63" i="58" s="1"/>
  <c r="I61" i="58"/>
  <c r="J61" i="58" s="1"/>
  <c r="I59" i="58"/>
  <c r="J59" i="58" s="1"/>
  <c r="I57" i="58"/>
  <c r="J57" i="58" s="1"/>
  <c r="I55" i="58"/>
  <c r="J55" i="58" s="1"/>
  <c r="I53" i="58"/>
  <c r="J53" i="58" s="1"/>
  <c r="I51" i="58"/>
  <c r="J51" i="58" s="1"/>
  <c r="I49" i="58"/>
  <c r="J49" i="58" s="1"/>
  <c r="I47" i="58"/>
  <c r="J47" i="58" s="1"/>
  <c r="I45" i="58"/>
  <c r="J45" i="58" s="1"/>
  <c r="I42" i="58"/>
  <c r="J42" i="58" s="1"/>
  <c r="I40" i="58"/>
  <c r="J40" i="58" s="1"/>
  <c r="I38" i="58"/>
  <c r="J38" i="58" s="1"/>
  <c r="I36" i="58"/>
  <c r="J36" i="58" s="1"/>
  <c r="I34" i="58"/>
  <c r="J34" i="58" s="1"/>
  <c r="I32" i="58"/>
  <c r="J32" i="58" s="1"/>
  <c r="I30" i="58"/>
  <c r="J30" i="58" s="1"/>
  <c r="I28" i="58"/>
  <c r="J28" i="58" s="1"/>
  <c r="I26" i="58"/>
  <c r="J26" i="58" s="1"/>
  <c r="I24" i="58"/>
  <c r="J24" i="58" s="1"/>
  <c r="I22" i="58"/>
  <c r="J22" i="58" s="1"/>
  <c r="I20" i="58"/>
  <c r="J20" i="58" s="1"/>
  <c r="I18" i="58"/>
  <c r="I43" i="58"/>
  <c r="J43" i="58" s="1"/>
  <c r="I41" i="58"/>
  <c r="J41" i="58" s="1"/>
  <c r="I39" i="58"/>
  <c r="J39" i="58" s="1"/>
  <c r="I37" i="58"/>
  <c r="J37" i="58" s="1"/>
  <c r="I35" i="58"/>
  <c r="J35" i="58" s="1"/>
  <c r="I33" i="58"/>
  <c r="J33" i="58" s="1"/>
  <c r="I31" i="58"/>
  <c r="J31" i="58" s="1"/>
  <c r="I29" i="58"/>
  <c r="J29" i="58" s="1"/>
  <c r="I27" i="58"/>
  <c r="J27" i="58" s="1"/>
  <c r="I25" i="58"/>
  <c r="J25" i="58" s="1"/>
  <c r="I23" i="58"/>
  <c r="J23" i="58" s="1"/>
  <c r="I21" i="58"/>
  <c r="J21" i="58" s="1"/>
  <c r="I19" i="58"/>
  <c r="J19" i="58" s="1"/>
  <c r="I304" i="58" l="1"/>
  <c r="J18" i="58"/>
  <c r="J304" i="58" s="1"/>
  <c r="C306" i="57" l="1"/>
  <c r="G305" i="57"/>
  <c r="G304" i="57"/>
  <c r="G303" i="57"/>
  <c r="G302" i="57"/>
  <c r="G301" i="57"/>
  <c r="G300" i="57"/>
  <c r="G299" i="57"/>
  <c r="G298" i="57"/>
  <c r="G297" i="57"/>
  <c r="G295" i="57"/>
  <c r="G294" i="57"/>
  <c r="G293" i="57"/>
  <c r="G292" i="57"/>
  <c r="G291" i="57"/>
  <c r="G290" i="57"/>
  <c r="G289" i="57"/>
  <c r="G288" i="57"/>
  <c r="G287" i="57"/>
  <c r="G286" i="57"/>
  <c r="G285" i="57"/>
  <c r="G284" i="57"/>
  <c r="G283" i="57"/>
  <c r="G282" i="57"/>
  <c r="G281" i="57"/>
  <c r="G280" i="57"/>
  <c r="G279" i="57"/>
  <c r="G278" i="57"/>
  <c r="G277" i="57"/>
  <c r="G276" i="57"/>
  <c r="G275" i="57"/>
  <c r="G274" i="57"/>
  <c r="G273" i="57"/>
  <c r="G272" i="57"/>
  <c r="G271" i="57"/>
  <c r="G270" i="57"/>
  <c r="G269" i="57"/>
  <c r="G268" i="57"/>
  <c r="G267" i="57"/>
  <c r="G266" i="57"/>
  <c r="G265" i="57"/>
  <c r="G264" i="57"/>
  <c r="G263" i="57"/>
  <c r="G262" i="57"/>
  <c r="G261" i="57"/>
  <c r="G260" i="57"/>
  <c r="G259" i="57"/>
  <c r="G258" i="57"/>
  <c r="G257" i="57"/>
  <c r="G256" i="57"/>
  <c r="G255" i="57"/>
  <c r="G254" i="57"/>
  <c r="G253" i="57"/>
  <c r="G252" i="57"/>
  <c r="G251" i="57"/>
  <c r="G250" i="57"/>
  <c r="G249" i="57"/>
  <c r="G248" i="57"/>
  <c r="G247" i="57"/>
  <c r="G246" i="57"/>
  <c r="G245" i="57"/>
  <c r="G244" i="57"/>
  <c r="G243" i="57"/>
  <c r="G242" i="57"/>
  <c r="G241" i="57"/>
  <c r="G240" i="57"/>
  <c r="G239" i="57"/>
  <c r="G238" i="57"/>
  <c r="G237" i="57"/>
  <c r="G236" i="57"/>
  <c r="G235" i="57"/>
  <c r="G234" i="57"/>
  <c r="G233" i="57"/>
  <c r="G232" i="57"/>
  <c r="G231" i="57"/>
  <c r="G230" i="57"/>
  <c r="G229" i="57"/>
  <c r="G228" i="57"/>
  <c r="G227" i="57"/>
  <c r="G226" i="57"/>
  <c r="G225" i="57"/>
  <c r="G224" i="57"/>
  <c r="G223" i="57"/>
  <c r="G222" i="57"/>
  <c r="G221" i="57"/>
  <c r="G220" i="57"/>
  <c r="G219" i="57"/>
  <c r="G218" i="57"/>
  <c r="G217" i="57"/>
  <c r="G216" i="57"/>
  <c r="G215" i="57"/>
  <c r="G214" i="57"/>
  <c r="G213" i="57"/>
  <c r="G212" i="57"/>
  <c r="G211" i="57"/>
  <c r="G210" i="57"/>
  <c r="G209" i="57"/>
  <c r="G208" i="57"/>
  <c r="G207" i="57"/>
  <c r="G206" i="57"/>
  <c r="G205" i="57"/>
  <c r="G204" i="57"/>
  <c r="G203" i="57"/>
  <c r="G202" i="57"/>
  <c r="G201" i="57"/>
  <c r="G200" i="57"/>
  <c r="G199" i="57"/>
  <c r="G198" i="57"/>
  <c r="G197" i="57"/>
  <c r="G196" i="57"/>
  <c r="G195" i="57"/>
  <c r="G194" i="57"/>
  <c r="G193" i="57"/>
  <c r="G192" i="57"/>
  <c r="G191" i="57"/>
  <c r="G190" i="57"/>
  <c r="G189" i="57"/>
  <c r="G188" i="57"/>
  <c r="G187" i="57"/>
  <c r="G186" i="57"/>
  <c r="G185" i="57"/>
  <c r="G184" i="57"/>
  <c r="G183" i="57"/>
  <c r="G182" i="57"/>
  <c r="G181" i="57"/>
  <c r="G180" i="57"/>
  <c r="G179" i="57"/>
  <c r="G178" i="57"/>
  <c r="G177" i="57"/>
  <c r="G176" i="57"/>
  <c r="G175" i="57"/>
  <c r="G174" i="57"/>
  <c r="G173" i="57"/>
  <c r="G172" i="57"/>
  <c r="G171" i="57"/>
  <c r="G170" i="57"/>
  <c r="G169" i="57"/>
  <c r="G168" i="57"/>
  <c r="G167" i="57"/>
  <c r="G166" i="57"/>
  <c r="G165" i="57"/>
  <c r="G164" i="57"/>
  <c r="G163" i="57"/>
  <c r="G162" i="57"/>
  <c r="G161" i="57"/>
  <c r="G160" i="57"/>
  <c r="G159" i="57"/>
  <c r="G158" i="57"/>
  <c r="G157" i="57"/>
  <c r="G156" i="57"/>
  <c r="G155" i="57"/>
  <c r="G154" i="57"/>
  <c r="G153" i="57"/>
  <c r="G152" i="57"/>
  <c r="G151" i="57"/>
  <c r="G150" i="57"/>
  <c r="G149" i="57"/>
  <c r="G148" i="57"/>
  <c r="G147" i="57"/>
  <c r="G146" i="57"/>
  <c r="G145" i="57"/>
  <c r="G144" i="57"/>
  <c r="G143" i="57"/>
  <c r="G142" i="57"/>
  <c r="G141" i="57"/>
  <c r="G140" i="57"/>
  <c r="G139" i="57"/>
  <c r="G138" i="57"/>
  <c r="G137" i="57"/>
  <c r="G136" i="57"/>
  <c r="G135" i="57"/>
  <c r="G134" i="57"/>
  <c r="G133" i="57"/>
  <c r="G132" i="57"/>
  <c r="G131" i="57"/>
  <c r="G130" i="57"/>
  <c r="G129" i="57"/>
  <c r="G128" i="57"/>
  <c r="G127" i="57"/>
  <c r="G126" i="57"/>
  <c r="G125" i="57"/>
  <c r="G124" i="57"/>
  <c r="G123" i="57"/>
  <c r="G122" i="57"/>
  <c r="G121" i="57"/>
  <c r="G120" i="57"/>
  <c r="G119" i="57"/>
  <c r="G118" i="57"/>
  <c r="G117" i="57"/>
  <c r="G116" i="57"/>
  <c r="G115" i="57"/>
  <c r="G114" i="57"/>
  <c r="G113" i="57"/>
  <c r="G112" i="57"/>
  <c r="G111" i="57"/>
  <c r="G110" i="57"/>
  <c r="G109" i="57"/>
  <c r="G108" i="57"/>
  <c r="G107" i="57"/>
  <c r="G106" i="57"/>
  <c r="G105" i="57"/>
  <c r="G104" i="57"/>
  <c r="G103" i="57"/>
  <c r="G102" i="57"/>
  <c r="G101" i="57"/>
  <c r="G100" i="57"/>
  <c r="G99" i="57"/>
  <c r="G98" i="57"/>
  <c r="G97" i="57"/>
  <c r="G96" i="57"/>
  <c r="G95" i="57"/>
  <c r="G94" i="57"/>
  <c r="G93" i="57"/>
  <c r="G92" i="57"/>
  <c r="G91" i="57"/>
  <c r="G90" i="57"/>
  <c r="G89" i="57"/>
  <c r="G88" i="57"/>
  <c r="G87" i="57"/>
  <c r="G86" i="57"/>
  <c r="G85" i="57"/>
  <c r="G84" i="57"/>
  <c r="G83" i="57"/>
  <c r="G82" i="57"/>
  <c r="G81" i="57"/>
  <c r="G80" i="57"/>
  <c r="G79" i="57"/>
  <c r="G78" i="57"/>
  <c r="G77" i="57"/>
  <c r="G76" i="57"/>
  <c r="G75" i="57"/>
  <c r="G74" i="57"/>
  <c r="G73" i="57"/>
  <c r="G72" i="57"/>
  <c r="G71" i="57"/>
  <c r="G70" i="57"/>
  <c r="G69" i="57"/>
  <c r="G68" i="57"/>
  <c r="G67" i="57"/>
  <c r="G66" i="57"/>
  <c r="G65" i="57"/>
  <c r="G64" i="57"/>
  <c r="G63" i="57"/>
  <c r="G62" i="57"/>
  <c r="G61" i="57"/>
  <c r="G60" i="57"/>
  <c r="G59" i="57"/>
  <c r="G58" i="57"/>
  <c r="G57" i="57"/>
  <c r="G56" i="57"/>
  <c r="G55" i="57"/>
  <c r="G54" i="57"/>
  <c r="G53" i="57"/>
  <c r="G52" i="57"/>
  <c r="G51" i="57"/>
  <c r="G50" i="57"/>
  <c r="G49" i="57"/>
  <c r="G48" i="57"/>
  <c r="G47" i="57"/>
  <c r="G46" i="57"/>
  <c r="G45" i="57"/>
  <c r="G44" i="57"/>
  <c r="G43" i="57"/>
  <c r="G42" i="57"/>
  <c r="G41" i="57"/>
  <c r="G40" i="57"/>
  <c r="G39" i="57"/>
  <c r="G38" i="57"/>
  <c r="G37" i="57"/>
  <c r="G36" i="57"/>
  <c r="G35" i="57"/>
  <c r="G34" i="57"/>
  <c r="G33" i="57"/>
  <c r="G32" i="57"/>
  <c r="G31" i="57"/>
  <c r="G30" i="57"/>
  <c r="G29" i="57"/>
  <c r="G28" i="57"/>
  <c r="G27" i="57"/>
  <c r="G26" i="57"/>
  <c r="G25" i="57"/>
  <c r="G24" i="57"/>
  <c r="G23" i="57"/>
  <c r="G22" i="57"/>
  <c r="G21" i="57"/>
  <c r="G20" i="57"/>
  <c r="E18" i="57"/>
  <c r="E16" i="57"/>
  <c r="G11" i="57" l="1"/>
  <c r="G306" i="57"/>
  <c r="G10" i="57" s="1"/>
  <c r="H304" i="57" l="1"/>
  <c r="H296" i="57"/>
  <c r="H294" i="57"/>
  <c r="H236" i="57"/>
  <c r="H261" i="57"/>
  <c r="H243" i="57"/>
  <c r="H214" i="57"/>
  <c r="H213" i="57"/>
  <c r="H212" i="57"/>
  <c r="H211" i="57"/>
  <c r="H210" i="57"/>
  <c r="H209" i="57"/>
  <c r="H208" i="57"/>
  <c r="H201" i="57"/>
  <c r="H278" i="57"/>
  <c r="H244" i="57"/>
  <c r="H195" i="57"/>
  <c r="H176" i="57"/>
  <c r="H175" i="57"/>
  <c r="H168" i="57"/>
  <c r="H122" i="57"/>
  <c r="H115" i="57"/>
  <c r="H242" i="57"/>
  <c r="H199" i="57"/>
  <c r="H193" i="57"/>
  <c r="H180" i="57"/>
  <c r="H158" i="57"/>
  <c r="H157" i="57"/>
  <c r="H148" i="57"/>
  <c r="H147" i="57"/>
  <c r="H144" i="57"/>
  <c r="H125" i="57"/>
  <c r="H124" i="57"/>
  <c r="H118" i="57"/>
  <c r="H117" i="57"/>
  <c r="H109" i="57"/>
  <c r="H108" i="57"/>
  <c r="H107" i="57"/>
  <c r="H91" i="57"/>
  <c r="H85" i="57"/>
  <c r="H98" i="57"/>
  <c r="H95" i="57"/>
  <c r="H87" i="57"/>
  <c r="G12" i="57"/>
  <c r="I305" i="57" l="1"/>
  <c r="J305" i="57" s="1"/>
  <c r="I302" i="57"/>
  <c r="J302" i="57" s="1"/>
  <c r="I300" i="57"/>
  <c r="J300" i="57" s="1"/>
  <c r="I298" i="57"/>
  <c r="J298" i="57" s="1"/>
  <c r="I296" i="57"/>
  <c r="J296" i="57" s="1"/>
  <c r="I294" i="57"/>
  <c r="J294" i="57" s="1"/>
  <c r="I293" i="57"/>
  <c r="J293" i="57" s="1"/>
  <c r="I291" i="57"/>
  <c r="J291" i="57" s="1"/>
  <c r="I289" i="57"/>
  <c r="J289" i="57" s="1"/>
  <c r="I287" i="57"/>
  <c r="J287" i="57" s="1"/>
  <c r="I285" i="57"/>
  <c r="J285" i="57" s="1"/>
  <c r="I304" i="57"/>
  <c r="J304" i="57" s="1"/>
  <c r="I303" i="57"/>
  <c r="J303" i="57" s="1"/>
  <c r="I301" i="57"/>
  <c r="J301" i="57" s="1"/>
  <c r="I299" i="57"/>
  <c r="J299" i="57" s="1"/>
  <c r="I297" i="57"/>
  <c r="J297" i="57" s="1"/>
  <c r="I295" i="57"/>
  <c r="J295" i="57" s="1"/>
  <c r="I292" i="57"/>
  <c r="J292" i="57" s="1"/>
  <c r="I290" i="57"/>
  <c r="J290" i="57" s="1"/>
  <c r="I288" i="57"/>
  <c r="J288" i="57" s="1"/>
  <c r="I286" i="57"/>
  <c r="J286" i="57" s="1"/>
  <c r="I284" i="57"/>
  <c r="J284" i="57" s="1"/>
  <c r="I282" i="57"/>
  <c r="J282" i="57" s="1"/>
  <c r="I280" i="57"/>
  <c r="J280" i="57" s="1"/>
  <c r="I278" i="57"/>
  <c r="J278" i="57" s="1"/>
  <c r="I277" i="57"/>
  <c r="J277" i="57" s="1"/>
  <c r="I275" i="57"/>
  <c r="J275" i="57" s="1"/>
  <c r="I273" i="57"/>
  <c r="J273" i="57" s="1"/>
  <c r="I271" i="57"/>
  <c r="J271" i="57" s="1"/>
  <c r="I269" i="57"/>
  <c r="J269" i="57" s="1"/>
  <c r="I267" i="57"/>
  <c r="J267" i="57" s="1"/>
  <c r="I265" i="57"/>
  <c r="J265" i="57" s="1"/>
  <c r="I263" i="57"/>
  <c r="J263" i="57" s="1"/>
  <c r="I261" i="57"/>
  <c r="J261" i="57" s="1"/>
  <c r="I260" i="57"/>
  <c r="J260" i="57" s="1"/>
  <c r="I258" i="57"/>
  <c r="J258" i="57" s="1"/>
  <c r="I256" i="57"/>
  <c r="J256" i="57" s="1"/>
  <c r="I254" i="57"/>
  <c r="J254" i="57" s="1"/>
  <c r="I252" i="57"/>
  <c r="J252" i="57" s="1"/>
  <c r="I250" i="57"/>
  <c r="J250" i="57" s="1"/>
  <c r="I248" i="57"/>
  <c r="J248" i="57" s="1"/>
  <c r="I246" i="57"/>
  <c r="J246" i="57" s="1"/>
  <c r="I244" i="57"/>
  <c r="J244" i="57" s="1"/>
  <c r="I243" i="57"/>
  <c r="J243" i="57" s="1"/>
  <c r="I242" i="57"/>
  <c r="J242" i="57" s="1"/>
  <c r="I241" i="57"/>
  <c r="J241" i="57" s="1"/>
  <c r="I239" i="57"/>
  <c r="J239" i="57" s="1"/>
  <c r="I237" i="57"/>
  <c r="J237" i="57" s="1"/>
  <c r="I234" i="57"/>
  <c r="J234" i="57" s="1"/>
  <c r="I232" i="57"/>
  <c r="J232" i="57" s="1"/>
  <c r="I230" i="57"/>
  <c r="J230" i="57" s="1"/>
  <c r="I228" i="57"/>
  <c r="J228" i="57" s="1"/>
  <c r="I226" i="57"/>
  <c r="J226" i="57" s="1"/>
  <c r="I283" i="57"/>
  <c r="J283" i="57" s="1"/>
  <c r="I281" i="57"/>
  <c r="J281" i="57" s="1"/>
  <c r="I279" i="57"/>
  <c r="J279" i="57" s="1"/>
  <c r="I259" i="57"/>
  <c r="J259" i="57" s="1"/>
  <c r="I257" i="57"/>
  <c r="J257" i="57" s="1"/>
  <c r="I255" i="57"/>
  <c r="J255" i="57" s="1"/>
  <c r="I253" i="57"/>
  <c r="J253" i="57" s="1"/>
  <c r="I251" i="57"/>
  <c r="J251" i="57" s="1"/>
  <c r="I249" i="57"/>
  <c r="J249" i="57" s="1"/>
  <c r="I247" i="57"/>
  <c r="J247" i="57" s="1"/>
  <c r="I245" i="57"/>
  <c r="J245" i="57" s="1"/>
  <c r="I225" i="57"/>
  <c r="J225" i="57" s="1"/>
  <c r="I223" i="57"/>
  <c r="J223" i="57" s="1"/>
  <c r="I221" i="57"/>
  <c r="J221" i="57" s="1"/>
  <c r="I219" i="57"/>
  <c r="J219" i="57" s="1"/>
  <c r="I217" i="57"/>
  <c r="J217" i="57" s="1"/>
  <c r="I215" i="57"/>
  <c r="J215" i="57" s="1"/>
  <c r="I206" i="57"/>
  <c r="J206" i="57" s="1"/>
  <c r="I204" i="57"/>
  <c r="J204" i="57" s="1"/>
  <c r="I202" i="57"/>
  <c r="J202" i="57" s="1"/>
  <c r="I276" i="57"/>
  <c r="J276" i="57" s="1"/>
  <c r="I274" i="57"/>
  <c r="J274" i="57" s="1"/>
  <c r="I272" i="57"/>
  <c r="J272" i="57" s="1"/>
  <c r="I270" i="57"/>
  <c r="J270" i="57" s="1"/>
  <c r="I268" i="57"/>
  <c r="J268" i="57" s="1"/>
  <c r="I266" i="57"/>
  <c r="J266" i="57" s="1"/>
  <c r="I264" i="57"/>
  <c r="J264" i="57" s="1"/>
  <c r="I262" i="57"/>
  <c r="J262" i="57" s="1"/>
  <c r="I199" i="57"/>
  <c r="J199" i="57" s="1"/>
  <c r="I198" i="57"/>
  <c r="J198" i="57" s="1"/>
  <c r="I196" i="57"/>
  <c r="J196" i="57" s="1"/>
  <c r="I193" i="57"/>
  <c r="J193" i="57" s="1"/>
  <c r="I192" i="57"/>
  <c r="J192" i="57" s="1"/>
  <c r="I190" i="57"/>
  <c r="J190" i="57" s="1"/>
  <c r="I188" i="57"/>
  <c r="J188" i="57" s="1"/>
  <c r="I186" i="57"/>
  <c r="J186" i="57" s="1"/>
  <c r="I184" i="57"/>
  <c r="J184" i="57" s="1"/>
  <c r="I182" i="57"/>
  <c r="J182" i="57" s="1"/>
  <c r="I180" i="57"/>
  <c r="J180" i="57" s="1"/>
  <c r="I179" i="57"/>
  <c r="J179" i="57" s="1"/>
  <c r="I177" i="57"/>
  <c r="J177" i="57" s="1"/>
  <c r="I173" i="57"/>
  <c r="J173" i="57" s="1"/>
  <c r="I171" i="57"/>
  <c r="J171" i="57" s="1"/>
  <c r="I169" i="57"/>
  <c r="J169" i="57" s="1"/>
  <c r="I166" i="57"/>
  <c r="J166" i="57" s="1"/>
  <c r="I164" i="57"/>
  <c r="J164" i="57" s="1"/>
  <c r="I162" i="57"/>
  <c r="J162" i="57" s="1"/>
  <c r="I160" i="57"/>
  <c r="J160" i="57" s="1"/>
  <c r="I158" i="57"/>
  <c r="J158" i="57" s="1"/>
  <c r="I157" i="57"/>
  <c r="J157" i="57" s="1"/>
  <c r="I156" i="57"/>
  <c r="J156" i="57" s="1"/>
  <c r="I154" i="57"/>
  <c r="J154" i="57" s="1"/>
  <c r="I152" i="57"/>
  <c r="J152" i="57" s="1"/>
  <c r="I150" i="57"/>
  <c r="J150" i="57" s="1"/>
  <c r="I148" i="57"/>
  <c r="J148" i="57" s="1"/>
  <c r="I147" i="57"/>
  <c r="J147" i="57" s="1"/>
  <c r="I146" i="57"/>
  <c r="J146" i="57" s="1"/>
  <c r="I144" i="57"/>
  <c r="J144" i="57" s="1"/>
  <c r="I143" i="57"/>
  <c r="J143" i="57" s="1"/>
  <c r="I141" i="57"/>
  <c r="J141" i="57" s="1"/>
  <c r="I139" i="57"/>
  <c r="J139" i="57" s="1"/>
  <c r="I137" i="57"/>
  <c r="J137" i="57" s="1"/>
  <c r="I135" i="57"/>
  <c r="J135" i="57" s="1"/>
  <c r="I133" i="57"/>
  <c r="J133" i="57" s="1"/>
  <c r="I131" i="57"/>
  <c r="J131" i="57" s="1"/>
  <c r="I129" i="57"/>
  <c r="J129" i="57" s="1"/>
  <c r="I127" i="57"/>
  <c r="J127" i="57" s="1"/>
  <c r="I125" i="57"/>
  <c r="J125" i="57" s="1"/>
  <c r="I124" i="57"/>
  <c r="J124" i="57" s="1"/>
  <c r="I123" i="57"/>
  <c r="J123" i="57" s="1"/>
  <c r="I120" i="57"/>
  <c r="J120" i="57" s="1"/>
  <c r="I118" i="57"/>
  <c r="J118" i="57" s="1"/>
  <c r="I117" i="57"/>
  <c r="J117" i="57" s="1"/>
  <c r="I116" i="57"/>
  <c r="J116" i="57" s="1"/>
  <c r="I113" i="57"/>
  <c r="J113" i="57" s="1"/>
  <c r="I111" i="57"/>
  <c r="J111" i="57" s="1"/>
  <c r="I109" i="57"/>
  <c r="J109" i="57" s="1"/>
  <c r="I108" i="57"/>
  <c r="J108" i="57" s="1"/>
  <c r="I107" i="57"/>
  <c r="J107" i="57" s="1"/>
  <c r="I106" i="57"/>
  <c r="J106" i="57" s="1"/>
  <c r="I104" i="57"/>
  <c r="J104" i="57" s="1"/>
  <c r="I102" i="57"/>
  <c r="J102" i="57" s="1"/>
  <c r="I100" i="57"/>
  <c r="J100" i="57" s="1"/>
  <c r="I98" i="57"/>
  <c r="J98" i="57" s="1"/>
  <c r="I97" i="57"/>
  <c r="J97" i="57" s="1"/>
  <c r="I240" i="57"/>
  <c r="J240" i="57" s="1"/>
  <c r="I238" i="57"/>
  <c r="J238" i="57" s="1"/>
  <c r="I236" i="57"/>
  <c r="J236" i="57" s="1"/>
  <c r="I235" i="57"/>
  <c r="J235" i="57" s="1"/>
  <c r="I233" i="57"/>
  <c r="J233" i="57" s="1"/>
  <c r="I231" i="57"/>
  <c r="J231" i="57" s="1"/>
  <c r="I229" i="57"/>
  <c r="J229" i="57" s="1"/>
  <c r="I227" i="57"/>
  <c r="J227" i="57" s="1"/>
  <c r="I224" i="57"/>
  <c r="J224" i="57" s="1"/>
  <c r="I222" i="57"/>
  <c r="J222" i="57" s="1"/>
  <c r="I220" i="57"/>
  <c r="J220" i="57" s="1"/>
  <c r="I218" i="57"/>
  <c r="J218" i="57" s="1"/>
  <c r="I216" i="57"/>
  <c r="J216" i="57" s="1"/>
  <c r="I214" i="57"/>
  <c r="J214" i="57" s="1"/>
  <c r="I213" i="57"/>
  <c r="J213" i="57" s="1"/>
  <c r="I212" i="57"/>
  <c r="J212" i="57" s="1"/>
  <c r="I211" i="57"/>
  <c r="J211" i="57" s="1"/>
  <c r="I210" i="57"/>
  <c r="J210" i="57" s="1"/>
  <c r="I209" i="57"/>
  <c r="J209" i="57" s="1"/>
  <c r="I208" i="57"/>
  <c r="J208" i="57" s="1"/>
  <c r="I207" i="57"/>
  <c r="J207" i="57" s="1"/>
  <c r="I205" i="57"/>
  <c r="J205" i="57" s="1"/>
  <c r="I203" i="57"/>
  <c r="J203" i="57" s="1"/>
  <c r="I201" i="57"/>
  <c r="J201" i="57" s="1"/>
  <c r="I200" i="57"/>
  <c r="J200" i="57" s="1"/>
  <c r="I197" i="57"/>
  <c r="J197" i="57" s="1"/>
  <c r="I195" i="57"/>
  <c r="J195" i="57" s="1"/>
  <c r="I194" i="57"/>
  <c r="J194" i="57" s="1"/>
  <c r="I191" i="57"/>
  <c r="J191" i="57" s="1"/>
  <c r="I189" i="57"/>
  <c r="J189" i="57" s="1"/>
  <c r="I187" i="57"/>
  <c r="J187" i="57" s="1"/>
  <c r="I185" i="57"/>
  <c r="J185" i="57" s="1"/>
  <c r="I183" i="57"/>
  <c r="J183" i="57" s="1"/>
  <c r="I181" i="57"/>
  <c r="J181" i="57" s="1"/>
  <c r="I178" i="57"/>
  <c r="J178" i="57" s="1"/>
  <c r="I176" i="57"/>
  <c r="J176" i="57" s="1"/>
  <c r="I175" i="57"/>
  <c r="J175" i="57" s="1"/>
  <c r="I174" i="57"/>
  <c r="J174" i="57" s="1"/>
  <c r="I172" i="57"/>
  <c r="J172" i="57" s="1"/>
  <c r="I170" i="57"/>
  <c r="J170" i="57" s="1"/>
  <c r="I168" i="57"/>
  <c r="J168" i="57" s="1"/>
  <c r="I167" i="57"/>
  <c r="J167" i="57" s="1"/>
  <c r="I165" i="57"/>
  <c r="J165" i="57" s="1"/>
  <c r="I163" i="57"/>
  <c r="J163" i="57" s="1"/>
  <c r="I161" i="57"/>
  <c r="J161" i="57" s="1"/>
  <c r="I159" i="57"/>
  <c r="J159" i="57" s="1"/>
  <c r="I155" i="57"/>
  <c r="J155" i="57" s="1"/>
  <c r="I153" i="57"/>
  <c r="J153" i="57" s="1"/>
  <c r="I151" i="57"/>
  <c r="J151" i="57" s="1"/>
  <c r="I149" i="57"/>
  <c r="J149" i="57" s="1"/>
  <c r="I145" i="57"/>
  <c r="J145" i="57" s="1"/>
  <c r="I142" i="57"/>
  <c r="J142" i="57" s="1"/>
  <c r="I140" i="57"/>
  <c r="J140" i="57" s="1"/>
  <c r="I138" i="57"/>
  <c r="J138" i="57" s="1"/>
  <c r="I136" i="57"/>
  <c r="J136" i="57" s="1"/>
  <c r="I134" i="57"/>
  <c r="J134" i="57" s="1"/>
  <c r="I132" i="57"/>
  <c r="J132" i="57" s="1"/>
  <c r="I130" i="57"/>
  <c r="J130" i="57" s="1"/>
  <c r="I128" i="57"/>
  <c r="J128" i="57" s="1"/>
  <c r="I126" i="57"/>
  <c r="J126" i="57" s="1"/>
  <c r="I122" i="57"/>
  <c r="J122" i="57" s="1"/>
  <c r="I121" i="57"/>
  <c r="J121" i="57" s="1"/>
  <c r="I119" i="57"/>
  <c r="J119" i="57" s="1"/>
  <c r="I115" i="57"/>
  <c r="J115" i="57" s="1"/>
  <c r="I114" i="57"/>
  <c r="J114" i="57" s="1"/>
  <c r="I112" i="57"/>
  <c r="J112" i="57" s="1"/>
  <c r="I110" i="57"/>
  <c r="J110" i="57" s="1"/>
  <c r="I105" i="57"/>
  <c r="J105" i="57" s="1"/>
  <c r="I103" i="57"/>
  <c r="J103" i="57" s="1"/>
  <c r="I101" i="57"/>
  <c r="J101" i="57" s="1"/>
  <c r="I99" i="57"/>
  <c r="J99" i="57" s="1"/>
  <c r="I95" i="57"/>
  <c r="J95" i="57" s="1"/>
  <c r="I94" i="57"/>
  <c r="J94" i="57" s="1"/>
  <c r="I92" i="57"/>
  <c r="J92" i="57" s="1"/>
  <c r="I89" i="57"/>
  <c r="J89" i="57" s="1"/>
  <c r="I87" i="57"/>
  <c r="J87" i="57" s="1"/>
  <c r="I86" i="57"/>
  <c r="J86" i="57" s="1"/>
  <c r="I83" i="57"/>
  <c r="J83" i="57" s="1"/>
  <c r="I81" i="57"/>
  <c r="J81" i="57" s="1"/>
  <c r="I79" i="57"/>
  <c r="J79" i="57" s="1"/>
  <c r="I77" i="57"/>
  <c r="J77" i="57" s="1"/>
  <c r="I75" i="57"/>
  <c r="J75" i="57" s="1"/>
  <c r="I73" i="57"/>
  <c r="J73" i="57" s="1"/>
  <c r="I71" i="57"/>
  <c r="J71" i="57" s="1"/>
  <c r="I69" i="57"/>
  <c r="J69" i="57" s="1"/>
  <c r="I67" i="57"/>
  <c r="J67" i="57" s="1"/>
  <c r="I65" i="57"/>
  <c r="J65" i="57" s="1"/>
  <c r="I63" i="57"/>
  <c r="J63" i="57" s="1"/>
  <c r="I61" i="57"/>
  <c r="J61" i="57" s="1"/>
  <c r="I59" i="57"/>
  <c r="J59" i="57" s="1"/>
  <c r="I57" i="57"/>
  <c r="J57" i="57" s="1"/>
  <c r="I55" i="57"/>
  <c r="J55" i="57" s="1"/>
  <c r="I53" i="57"/>
  <c r="J53" i="57" s="1"/>
  <c r="I51" i="57"/>
  <c r="J51" i="57" s="1"/>
  <c r="I49" i="57"/>
  <c r="J49" i="57" s="1"/>
  <c r="I47" i="57"/>
  <c r="J47" i="57" s="1"/>
  <c r="I45" i="57"/>
  <c r="J45" i="57" s="1"/>
  <c r="I43" i="57"/>
  <c r="J43" i="57" s="1"/>
  <c r="I41" i="57"/>
  <c r="J41" i="57" s="1"/>
  <c r="I39" i="57"/>
  <c r="J39" i="57" s="1"/>
  <c r="I37" i="57"/>
  <c r="J37" i="57" s="1"/>
  <c r="I35" i="57"/>
  <c r="J35" i="57" s="1"/>
  <c r="I33" i="57"/>
  <c r="J33" i="57" s="1"/>
  <c r="I31" i="57"/>
  <c r="J31" i="57" s="1"/>
  <c r="I29" i="57"/>
  <c r="J29" i="57" s="1"/>
  <c r="I27" i="57"/>
  <c r="J27" i="57" s="1"/>
  <c r="I25" i="57"/>
  <c r="J25" i="57" s="1"/>
  <c r="I23" i="57"/>
  <c r="J23" i="57" s="1"/>
  <c r="I21" i="57"/>
  <c r="J21" i="57" s="1"/>
  <c r="I96" i="57"/>
  <c r="J96" i="57" s="1"/>
  <c r="I93" i="57"/>
  <c r="J93" i="57" s="1"/>
  <c r="I91" i="57"/>
  <c r="J91" i="57" s="1"/>
  <c r="I90" i="57"/>
  <c r="J90" i="57" s="1"/>
  <c r="I88" i="57"/>
  <c r="J88" i="57" s="1"/>
  <c r="I85" i="57"/>
  <c r="J85" i="57" s="1"/>
  <c r="I84" i="57"/>
  <c r="J84" i="57" s="1"/>
  <c r="I82" i="57"/>
  <c r="J82" i="57" s="1"/>
  <c r="I80" i="57"/>
  <c r="J80" i="57" s="1"/>
  <c r="I78" i="57"/>
  <c r="J78" i="57" s="1"/>
  <c r="I76" i="57"/>
  <c r="J76" i="57" s="1"/>
  <c r="I74" i="57"/>
  <c r="J74" i="57" s="1"/>
  <c r="I72" i="57"/>
  <c r="J72" i="57" s="1"/>
  <c r="I70" i="57"/>
  <c r="J70" i="57" s="1"/>
  <c r="I68" i="57"/>
  <c r="J68" i="57" s="1"/>
  <c r="I66" i="57"/>
  <c r="J66" i="57" s="1"/>
  <c r="I64" i="57"/>
  <c r="J64" i="57" s="1"/>
  <c r="I62" i="57"/>
  <c r="J62" i="57" s="1"/>
  <c r="I60" i="57"/>
  <c r="J60" i="57" s="1"/>
  <c r="I58" i="57"/>
  <c r="J58" i="57" s="1"/>
  <c r="I56" i="57"/>
  <c r="J56" i="57" s="1"/>
  <c r="I54" i="57"/>
  <c r="J54" i="57" s="1"/>
  <c r="I52" i="57"/>
  <c r="J52" i="57" s="1"/>
  <c r="I50" i="57"/>
  <c r="J50" i="57" s="1"/>
  <c r="I48" i="57"/>
  <c r="J48" i="57" s="1"/>
  <c r="I46" i="57"/>
  <c r="J46" i="57" s="1"/>
  <c r="I44" i="57"/>
  <c r="J44" i="57" s="1"/>
  <c r="I42" i="57"/>
  <c r="J42" i="57" s="1"/>
  <c r="I40" i="57"/>
  <c r="J40" i="57" s="1"/>
  <c r="I38" i="57"/>
  <c r="J38" i="57" s="1"/>
  <c r="I36" i="57"/>
  <c r="J36" i="57" s="1"/>
  <c r="I34" i="57"/>
  <c r="J34" i="57" s="1"/>
  <c r="I32" i="57"/>
  <c r="J32" i="57" s="1"/>
  <c r="I30" i="57"/>
  <c r="J30" i="57" s="1"/>
  <c r="I28" i="57"/>
  <c r="J28" i="57" s="1"/>
  <c r="I26" i="57"/>
  <c r="J26" i="57" s="1"/>
  <c r="I24" i="57"/>
  <c r="J24" i="57" s="1"/>
  <c r="I22" i="57"/>
  <c r="J22" i="57" s="1"/>
  <c r="I20" i="57"/>
  <c r="H306" i="57"/>
  <c r="I306" i="57" l="1"/>
  <c r="J20" i="57"/>
  <c r="J306" i="57" s="1"/>
  <c r="C306" i="56" l="1"/>
  <c r="G305" i="56"/>
  <c r="G304" i="56"/>
  <c r="G303" i="56"/>
  <c r="G302" i="56"/>
  <c r="G301" i="56"/>
  <c r="G300" i="56"/>
  <c r="G299" i="56"/>
  <c r="G298" i="56"/>
  <c r="G297" i="56"/>
  <c r="G295" i="56"/>
  <c r="G294" i="56"/>
  <c r="G293" i="56"/>
  <c r="G292" i="56"/>
  <c r="G291" i="56"/>
  <c r="G290" i="56"/>
  <c r="G289" i="56"/>
  <c r="G288" i="56"/>
  <c r="G287" i="56"/>
  <c r="G286" i="56"/>
  <c r="G285" i="56"/>
  <c r="G284" i="56"/>
  <c r="G283" i="56"/>
  <c r="G282" i="56"/>
  <c r="G281" i="56"/>
  <c r="G280" i="56"/>
  <c r="G279" i="56"/>
  <c r="G278" i="56"/>
  <c r="G277" i="56"/>
  <c r="G276" i="56"/>
  <c r="G275" i="56"/>
  <c r="G274" i="56"/>
  <c r="G273" i="56"/>
  <c r="G272" i="56"/>
  <c r="G271" i="56"/>
  <c r="G270" i="56"/>
  <c r="G269" i="56"/>
  <c r="G268" i="56"/>
  <c r="G267" i="56"/>
  <c r="G266" i="56"/>
  <c r="G265" i="56"/>
  <c r="G264" i="56"/>
  <c r="G263" i="56"/>
  <c r="G262" i="56"/>
  <c r="G261" i="56"/>
  <c r="G260" i="56"/>
  <c r="G259" i="56"/>
  <c r="G258" i="56"/>
  <c r="G257" i="56"/>
  <c r="G256" i="56"/>
  <c r="G255" i="56"/>
  <c r="G254" i="56"/>
  <c r="G253" i="56"/>
  <c r="G252" i="56"/>
  <c r="G251" i="56"/>
  <c r="G250" i="56"/>
  <c r="G249" i="56"/>
  <c r="G248" i="56"/>
  <c r="G247" i="56"/>
  <c r="G246" i="56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4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1" i="56"/>
  <c r="G140" i="56"/>
  <c r="G139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9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E18" i="56"/>
  <c r="E16" i="56"/>
  <c r="G306" i="56" l="1"/>
  <c r="G10" i="56" s="1"/>
  <c r="H304" i="56" l="1"/>
  <c r="H261" i="56"/>
  <c r="H296" i="56"/>
  <c r="H227" i="56"/>
  <c r="H208" i="56"/>
  <c r="H200" i="56"/>
  <c r="H193" i="56"/>
  <c r="H176" i="56"/>
  <c r="H175" i="56"/>
  <c r="H168" i="56"/>
  <c r="H157" i="56"/>
  <c r="H148" i="56"/>
  <c r="H147" i="56"/>
  <c r="H146" i="56"/>
  <c r="H132" i="56"/>
  <c r="H125" i="56"/>
  <c r="H124" i="56"/>
  <c r="H118" i="56"/>
  <c r="H109" i="56"/>
  <c r="H108" i="56"/>
  <c r="H107" i="56"/>
  <c r="H87" i="56"/>
  <c r="H144" i="56"/>
  <c r="H122" i="56"/>
  <c r="H95" i="56"/>
  <c r="G12" i="56"/>
  <c r="I305" i="56" l="1"/>
  <c r="J305" i="56" s="1"/>
  <c r="I302" i="56"/>
  <c r="J302" i="56" s="1"/>
  <c r="I300" i="56"/>
  <c r="J300" i="56" s="1"/>
  <c r="I298" i="56"/>
  <c r="J298" i="56" s="1"/>
  <c r="I296" i="56"/>
  <c r="J296" i="56" s="1"/>
  <c r="I294" i="56"/>
  <c r="J294" i="56" s="1"/>
  <c r="I292" i="56"/>
  <c r="J292" i="56" s="1"/>
  <c r="I290" i="56"/>
  <c r="J290" i="56" s="1"/>
  <c r="I288" i="56"/>
  <c r="J288" i="56" s="1"/>
  <c r="I286" i="56"/>
  <c r="J286" i="56" s="1"/>
  <c r="I284" i="56"/>
  <c r="J284" i="56" s="1"/>
  <c r="I282" i="56"/>
  <c r="J282" i="56" s="1"/>
  <c r="I280" i="56"/>
  <c r="J280" i="56" s="1"/>
  <c r="I278" i="56"/>
  <c r="J278" i="56" s="1"/>
  <c r="I276" i="56"/>
  <c r="J276" i="56" s="1"/>
  <c r="I274" i="56"/>
  <c r="J274" i="56" s="1"/>
  <c r="I272" i="56"/>
  <c r="J272" i="56" s="1"/>
  <c r="I270" i="56"/>
  <c r="J270" i="56" s="1"/>
  <c r="I268" i="56"/>
  <c r="J268" i="56" s="1"/>
  <c r="I266" i="56"/>
  <c r="J266" i="56" s="1"/>
  <c r="I264" i="56"/>
  <c r="J264" i="56" s="1"/>
  <c r="I262" i="56"/>
  <c r="J262" i="56" s="1"/>
  <c r="I259" i="56"/>
  <c r="J259" i="56" s="1"/>
  <c r="I257" i="56"/>
  <c r="J257" i="56" s="1"/>
  <c r="I304" i="56"/>
  <c r="J304" i="56" s="1"/>
  <c r="I303" i="56"/>
  <c r="J303" i="56" s="1"/>
  <c r="I301" i="56"/>
  <c r="J301" i="56" s="1"/>
  <c r="I299" i="56"/>
  <c r="J299" i="56" s="1"/>
  <c r="I297" i="56"/>
  <c r="J297" i="56" s="1"/>
  <c r="I295" i="56"/>
  <c r="J295" i="56" s="1"/>
  <c r="I293" i="56"/>
  <c r="J293" i="56" s="1"/>
  <c r="I291" i="56"/>
  <c r="J291" i="56" s="1"/>
  <c r="I289" i="56"/>
  <c r="J289" i="56" s="1"/>
  <c r="I287" i="56"/>
  <c r="J287" i="56" s="1"/>
  <c r="I285" i="56"/>
  <c r="J285" i="56" s="1"/>
  <c r="I283" i="56"/>
  <c r="J283" i="56" s="1"/>
  <c r="I281" i="56"/>
  <c r="J281" i="56" s="1"/>
  <c r="I279" i="56"/>
  <c r="J279" i="56" s="1"/>
  <c r="I277" i="56"/>
  <c r="J277" i="56" s="1"/>
  <c r="I275" i="56"/>
  <c r="J275" i="56" s="1"/>
  <c r="I273" i="56"/>
  <c r="J273" i="56" s="1"/>
  <c r="I271" i="56"/>
  <c r="J271" i="56" s="1"/>
  <c r="I269" i="56"/>
  <c r="J269" i="56" s="1"/>
  <c r="I267" i="56"/>
  <c r="J267" i="56" s="1"/>
  <c r="I265" i="56"/>
  <c r="J265" i="56" s="1"/>
  <c r="I263" i="56"/>
  <c r="J263" i="56" s="1"/>
  <c r="I261" i="56"/>
  <c r="J261" i="56" s="1"/>
  <c r="I260" i="56"/>
  <c r="J260" i="56" s="1"/>
  <c r="I258" i="56"/>
  <c r="J258" i="56" s="1"/>
  <c r="I256" i="56"/>
  <c r="J256" i="56" s="1"/>
  <c r="I254" i="56"/>
  <c r="J254" i="56" s="1"/>
  <c r="I252" i="56"/>
  <c r="J252" i="56" s="1"/>
  <c r="I250" i="56"/>
  <c r="J250" i="56" s="1"/>
  <c r="I248" i="56"/>
  <c r="J248" i="56" s="1"/>
  <c r="I246" i="56"/>
  <c r="J246" i="56" s="1"/>
  <c r="I244" i="56"/>
  <c r="J244" i="56" s="1"/>
  <c r="I242" i="56"/>
  <c r="J242" i="56" s="1"/>
  <c r="I240" i="56"/>
  <c r="J240" i="56" s="1"/>
  <c r="I238" i="56"/>
  <c r="J238" i="56" s="1"/>
  <c r="I236" i="56"/>
  <c r="J236" i="56" s="1"/>
  <c r="I234" i="56"/>
  <c r="J234" i="56" s="1"/>
  <c r="I232" i="56"/>
  <c r="J232" i="56" s="1"/>
  <c r="I230" i="56"/>
  <c r="J230" i="56" s="1"/>
  <c r="I228" i="56"/>
  <c r="J228" i="56" s="1"/>
  <c r="I225" i="56"/>
  <c r="J225" i="56" s="1"/>
  <c r="I255" i="56"/>
  <c r="J255" i="56" s="1"/>
  <c r="I253" i="56"/>
  <c r="J253" i="56" s="1"/>
  <c r="I251" i="56"/>
  <c r="J251" i="56" s="1"/>
  <c r="I249" i="56"/>
  <c r="J249" i="56" s="1"/>
  <c r="I247" i="56"/>
  <c r="J247" i="56" s="1"/>
  <c r="I245" i="56"/>
  <c r="J245" i="56" s="1"/>
  <c r="I243" i="56"/>
  <c r="J243" i="56" s="1"/>
  <c r="I241" i="56"/>
  <c r="J241" i="56" s="1"/>
  <c r="I239" i="56"/>
  <c r="J239" i="56" s="1"/>
  <c r="I237" i="56"/>
  <c r="J237" i="56" s="1"/>
  <c r="I235" i="56"/>
  <c r="J235" i="56" s="1"/>
  <c r="I233" i="56"/>
  <c r="J233" i="56" s="1"/>
  <c r="I231" i="56"/>
  <c r="J231" i="56" s="1"/>
  <c r="I229" i="56"/>
  <c r="J229" i="56" s="1"/>
  <c r="I227" i="56"/>
  <c r="J227" i="56" s="1"/>
  <c r="I226" i="56"/>
  <c r="J226" i="56" s="1"/>
  <c r="I223" i="56"/>
  <c r="J223" i="56" s="1"/>
  <c r="I221" i="56"/>
  <c r="J221" i="56" s="1"/>
  <c r="I219" i="56"/>
  <c r="J219" i="56" s="1"/>
  <c r="I217" i="56"/>
  <c r="J217" i="56" s="1"/>
  <c r="I215" i="56"/>
  <c r="J215" i="56" s="1"/>
  <c r="I213" i="56"/>
  <c r="J213" i="56" s="1"/>
  <c r="I211" i="56"/>
  <c r="J211" i="56" s="1"/>
  <c r="I209" i="56"/>
  <c r="J209" i="56" s="1"/>
  <c r="I206" i="56"/>
  <c r="J206" i="56" s="1"/>
  <c r="I204" i="56"/>
  <c r="J204" i="56" s="1"/>
  <c r="I202" i="56"/>
  <c r="J202" i="56" s="1"/>
  <c r="I200" i="56"/>
  <c r="J200" i="56" s="1"/>
  <c r="I199" i="56"/>
  <c r="J199" i="56" s="1"/>
  <c r="I197" i="56"/>
  <c r="J197" i="56" s="1"/>
  <c r="I195" i="56"/>
  <c r="J195" i="56" s="1"/>
  <c r="I224" i="56"/>
  <c r="J224" i="56" s="1"/>
  <c r="I222" i="56"/>
  <c r="J222" i="56" s="1"/>
  <c r="I220" i="56"/>
  <c r="J220" i="56" s="1"/>
  <c r="I218" i="56"/>
  <c r="J218" i="56" s="1"/>
  <c r="I216" i="56"/>
  <c r="J216" i="56" s="1"/>
  <c r="I214" i="56"/>
  <c r="J214" i="56" s="1"/>
  <c r="I212" i="56"/>
  <c r="J212" i="56" s="1"/>
  <c r="I210" i="56"/>
  <c r="J210" i="56" s="1"/>
  <c r="I198" i="56"/>
  <c r="J198" i="56" s="1"/>
  <c r="I196" i="56"/>
  <c r="J196" i="56" s="1"/>
  <c r="I194" i="56"/>
  <c r="J194" i="56" s="1"/>
  <c r="I191" i="56"/>
  <c r="J191" i="56" s="1"/>
  <c r="I189" i="56"/>
  <c r="J189" i="56" s="1"/>
  <c r="I187" i="56"/>
  <c r="J187" i="56" s="1"/>
  <c r="I185" i="56"/>
  <c r="J185" i="56" s="1"/>
  <c r="I183" i="56"/>
  <c r="J183" i="56" s="1"/>
  <c r="I181" i="56"/>
  <c r="J181" i="56" s="1"/>
  <c r="I179" i="56"/>
  <c r="J179" i="56" s="1"/>
  <c r="I177" i="56"/>
  <c r="J177" i="56" s="1"/>
  <c r="I173" i="56"/>
  <c r="J173" i="56" s="1"/>
  <c r="I171" i="56"/>
  <c r="J171" i="56" s="1"/>
  <c r="I169" i="56"/>
  <c r="J169" i="56" s="1"/>
  <c r="I166" i="56"/>
  <c r="J166" i="56" s="1"/>
  <c r="I164" i="56"/>
  <c r="J164" i="56" s="1"/>
  <c r="I162" i="56"/>
  <c r="J162" i="56" s="1"/>
  <c r="I160" i="56"/>
  <c r="J160" i="56" s="1"/>
  <c r="I158" i="56"/>
  <c r="J158" i="56" s="1"/>
  <c r="I155" i="56"/>
  <c r="J155" i="56" s="1"/>
  <c r="I153" i="56"/>
  <c r="J153" i="56" s="1"/>
  <c r="I151" i="56"/>
  <c r="J151" i="56" s="1"/>
  <c r="I149" i="56"/>
  <c r="J149" i="56" s="1"/>
  <c r="I144" i="56"/>
  <c r="J144" i="56" s="1"/>
  <c r="I143" i="56"/>
  <c r="J143" i="56" s="1"/>
  <c r="I142" i="56"/>
  <c r="J142" i="56" s="1"/>
  <c r="I141" i="56"/>
  <c r="J141" i="56" s="1"/>
  <c r="I139" i="56"/>
  <c r="J139" i="56" s="1"/>
  <c r="I135" i="56"/>
  <c r="J135" i="56" s="1"/>
  <c r="I133" i="56"/>
  <c r="J133" i="56" s="1"/>
  <c r="I130" i="56"/>
  <c r="J130" i="56" s="1"/>
  <c r="I128" i="56"/>
  <c r="J128" i="56" s="1"/>
  <c r="I126" i="56"/>
  <c r="J126" i="56" s="1"/>
  <c r="I122" i="56"/>
  <c r="J122" i="56" s="1"/>
  <c r="I121" i="56"/>
  <c r="J121" i="56" s="1"/>
  <c r="I119" i="56"/>
  <c r="J119" i="56" s="1"/>
  <c r="I116" i="56"/>
  <c r="J116" i="56" s="1"/>
  <c r="I114" i="56"/>
  <c r="J114" i="56" s="1"/>
  <c r="I112" i="56"/>
  <c r="J112" i="56" s="1"/>
  <c r="I110" i="56"/>
  <c r="J110" i="56" s="1"/>
  <c r="I105" i="56"/>
  <c r="J105" i="56" s="1"/>
  <c r="I103" i="56"/>
  <c r="J103" i="56" s="1"/>
  <c r="I101" i="56"/>
  <c r="J101" i="56" s="1"/>
  <c r="I99" i="56"/>
  <c r="J99" i="56" s="1"/>
  <c r="I97" i="56"/>
  <c r="J97" i="56" s="1"/>
  <c r="I95" i="56"/>
  <c r="J95" i="56" s="1"/>
  <c r="I94" i="56"/>
  <c r="J94" i="56" s="1"/>
  <c r="I92" i="56"/>
  <c r="J92" i="56" s="1"/>
  <c r="I90" i="56"/>
  <c r="J90" i="56" s="1"/>
  <c r="I88" i="56"/>
  <c r="J88" i="56" s="1"/>
  <c r="I85" i="56"/>
  <c r="J85" i="56" s="1"/>
  <c r="I83" i="56"/>
  <c r="J83" i="56" s="1"/>
  <c r="I81" i="56"/>
  <c r="J81" i="56" s="1"/>
  <c r="I79" i="56"/>
  <c r="J79" i="56" s="1"/>
  <c r="I77" i="56"/>
  <c r="J77" i="56" s="1"/>
  <c r="I75" i="56"/>
  <c r="J75" i="56" s="1"/>
  <c r="I73" i="56"/>
  <c r="J73" i="56" s="1"/>
  <c r="I71" i="56"/>
  <c r="J71" i="56" s="1"/>
  <c r="I69" i="56"/>
  <c r="J69" i="56" s="1"/>
  <c r="I67" i="56"/>
  <c r="J67" i="56" s="1"/>
  <c r="I65" i="56"/>
  <c r="J65" i="56" s="1"/>
  <c r="I63" i="56"/>
  <c r="J63" i="56" s="1"/>
  <c r="I61" i="56"/>
  <c r="J61" i="56" s="1"/>
  <c r="I208" i="56"/>
  <c r="J208" i="56" s="1"/>
  <c r="I207" i="56"/>
  <c r="J207" i="56" s="1"/>
  <c r="I205" i="56"/>
  <c r="J205" i="56" s="1"/>
  <c r="I203" i="56"/>
  <c r="J203" i="56" s="1"/>
  <c r="I201" i="56"/>
  <c r="J201" i="56" s="1"/>
  <c r="I193" i="56"/>
  <c r="J193" i="56" s="1"/>
  <c r="I192" i="56"/>
  <c r="J192" i="56" s="1"/>
  <c r="I190" i="56"/>
  <c r="J190" i="56" s="1"/>
  <c r="I188" i="56"/>
  <c r="J188" i="56" s="1"/>
  <c r="I186" i="56"/>
  <c r="J186" i="56" s="1"/>
  <c r="I184" i="56"/>
  <c r="J184" i="56" s="1"/>
  <c r="I182" i="56"/>
  <c r="J182" i="56" s="1"/>
  <c r="I180" i="56"/>
  <c r="J180" i="56" s="1"/>
  <c r="I178" i="56"/>
  <c r="J178" i="56" s="1"/>
  <c r="I176" i="56"/>
  <c r="J176" i="56" s="1"/>
  <c r="I175" i="56"/>
  <c r="J175" i="56" s="1"/>
  <c r="I174" i="56"/>
  <c r="J174" i="56" s="1"/>
  <c r="I172" i="56"/>
  <c r="J172" i="56" s="1"/>
  <c r="I170" i="56"/>
  <c r="J170" i="56" s="1"/>
  <c r="I168" i="56"/>
  <c r="J168" i="56" s="1"/>
  <c r="I167" i="56"/>
  <c r="J167" i="56" s="1"/>
  <c r="I165" i="56"/>
  <c r="J165" i="56" s="1"/>
  <c r="I163" i="56"/>
  <c r="J163" i="56" s="1"/>
  <c r="I161" i="56"/>
  <c r="J161" i="56" s="1"/>
  <c r="I159" i="56"/>
  <c r="J159" i="56" s="1"/>
  <c r="I157" i="56"/>
  <c r="J157" i="56" s="1"/>
  <c r="I156" i="56"/>
  <c r="J156" i="56" s="1"/>
  <c r="I154" i="56"/>
  <c r="J154" i="56" s="1"/>
  <c r="I152" i="56"/>
  <c r="J152" i="56" s="1"/>
  <c r="I150" i="56"/>
  <c r="J150" i="56" s="1"/>
  <c r="I148" i="56"/>
  <c r="J148" i="56" s="1"/>
  <c r="I147" i="56"/>
  <c r="J147" i="56" s="1"/>
  <c r="I146" i="56"/>
  <c r="J146" i="56" s="1"/>
  <c r="I145" i="56"/>
  <c r="J145" i="56" s="1"/>
  <c r="I140" i="56"/>
  <c r="J140" i="56" s="1"/>
  <c r="I138" i="56"/>
  <c r="J138" i="56" s="1"/>
  <c r="I137" i="56"/>
  <c r="J137" i="56" s="1"/>
  <c r="I136" i="56"/>
  <c r="J136" i="56" s="1"/>
  <c r="I134" i="56"/>
  <c r="J134" i="56" s="1"/>
  <c r="I132" i="56"/>
  <c r="J132" i="56" s="1"/>
  <c r="I131" i="56"/>
  <c r="J131" i="56" s="1"/>
  <c r="I129" i="56"/>
  <c r="J129" i="56" s="1"/>
  <c r="I127" i="56"/>
  <c r="J127" i="56" s="1"/>
  <c r="I125" i="56"/>
  <c r="J125" i="56" s="1"/>
  <c r="I124" i="56"/>
  <c r="J124" i="56" s="1"/>
  <c r="I123" i="56"/>
  <c r="J123" i="56" s="1"/>
  <c r="I120" i="56"/>
  <c r="J120" i="56" s="1"/>
  <c r="I118" i="56"/>
  <c r="J118" i="56" s="1"/>
  <c r="I117" i="56"/>
  <c r="J117" i="56" s="1"/>
  <c r="I115" i="56"/>
  <c r="J115" i="56" s="1"/>
  <c r="I113" i="56"/>
  <c r="J113" i="56" s="1"/>
  <c r="I111" i="56"/>
  <c r="J111" i="56" s="1"/>
  <c r="I109" i="56"/>
  <c r="J109" i="56" s="1"/>
  <c r="I108" i="56"/>
  <c r="J108" i="56" s="1"/>
  <c r="I107" i="56"/>
  <c r="J107" i="56" s="1"/>
  <c r="I106" i="56"/>
  <c r="J106" i="56" s="1"/>
  <c r="I104" i="56"/>
  <c r="J104" i="56" s="1"/>
  <c r="I102" i="56"/>
  <c r="J102" i="56" s="1"/>
  <c r="I100" i="56"/>
  <c r="J100" i="56" s="1"/>
  <c r="I98" i="56"/>
  <c r="J98" i="56" s="1"/>
  <c r="I96" i="56"/>
  <c r="J96" i="56" s="1"/>
  <c r="I93" i="56"/>
  <c r="J93" i="56" s="1"/>
  <c r="I91" i="56"/>
  <c r="J91" i="56" s="1"/>
  <c r="I89" i="56"/>
  <c r="J89" i="56" s="1"/>
  <c r="I87" i="56"/>
  <c r="J87" i="56" s="1"/>
  <c r="I86" i="56"/>
  <c r="J86" i="56" s="1"/>
  <c r="I84" i="56"/>
  <c r="J84" i="56" s="1"/>
  <c r="I82" i="56"/>
  <c r="J82" i="56" s="1"/>
  <c r="I80" i="56"/>
  <c r="J80" i="56" s="1"/>
  <c r="I78" i="56"/>
  <c r="J78" i="56" s="1"/>
  <c r="I76" i="56"/>
  <c r="J76" i="56" s="1"/>
  <c r="I74" i="56"/>
  <c r="J74" i="56" s="1"/>
  <c r="I72" i="56"/>
  <c r="J72" i="56" s="1"/>
  <c r="I70" i="56"/>
  <c r="J70" i="56" s="1"/>
  <c r="I68" i="56"/>
  <c r="J68" i="56" s="1"/>
  <c r="I66" i="56"/>
  <c r="J66" i="56" s="1"/>
  <c r="I64" i="56"/>
  <c r="J64" i="56" s="1"/>
  <c r="I62" i="56"/>
  <c r="J62" i="56" s="1"/>
  <c r="I59" i="56"/>
  <c r="J59" i="56" s="1"/>
  <c r="I57" i="56"/>
  <c r="J57" i="56" s="1"/>
  <c r="I55" i="56"/>
  <c r="J55" i="56" s="1"/>
  <c r="I53" i="56"/>
  <c r="J53" i="56" s="1"/>
  <c r="I51" i="56"/>
  <c r="J51" i="56" s="1"/>
  <c r="I49" i="56"/>
  <c r="J49" i="56" s="1"/>
  <c r="I47" i="56"/>
  <c r="J47" i="56" s="1"/>
  <c r="I45" i="56"/>
  <c r="J45" i="56" s="1"/>
  <c r="I43" i="56"/>
  <c r="J43" i="56" s="1"/>
  <c r="I41" i="56"/>
  <c r="J41" i="56" s="1"/>
  <c r="I39" i="56"/>
  <c r="J39" i="56" s="1"/>
  <c r="I37" i="56"/>
  <c r="J37" i="56" s="1"/>
  <c r="I35" i="56"/>
  <c r="J35" i="56" s="1"/>
  <c r="I33" i="56"/>
  <c r="J33" i="56" s="1"/>
  <c r="I31" i="56"/>
  <c r="J31" i="56" s="1"/>
  <c r="I29" i="56"/>
  <c r="J29" i="56" s="1"/>
  <c r="I27" i="56"/>
  <c r="J27" i="56" s="1"/>
  <c r="I25" i="56"/>
  <c r="J25" i="56" s="1"/>
  <c r="I23" i="56"/>
  <c r="J23" i="56" s="1"/>
  <c r="I21" i="56"/>
  <c r="J21" i="56" s="1"/>
  <c r="I60" i="56"/>
  <c r="J60" i="56" s="1"/>
  <c r="I58" i="56"/>
  <c r="J58" i="56" s="1"/>
  <c r="I56" i="56"/>
  <c r="J56" i="56" s="1"/>
  <c r="I54" i="56"/>
  <c r="J54" i="56" s="1"/>
  <c r="I52" i="56"/>
  <c r="J52" i="56" s="1"/>
  <c r="I50" i="56"/>
  <c r="J50" i="56" s="1"/>
  <c r="I48" i="56"/>
  <c r="J48" i="56" s="1"/>
  <c r="I46" i="56"/>
  <c r="J46" i="56" s="1"/>
  <c r="I44" i="56"/>
  <c r="J44" i="56" s="1"/>
  <c r="I42" i="56"/>
  <c r="J42" i="56" s="1"/>
  <c r="I40" i="56"/>
  <c r="J40" i="56" s="1"/>
  <c r="I38" i="56"/>
  <c r="J38" i="56" s="1"/>
  <c r="I36" i="56"/>
  <c r="J36" i="56" s="1"/>
  <c r="I34" i="56"/>
  <c r="J34" i="56" s="1"/>
  <c r="I32" i="56"/>
  <c r="J32" i="56" s="1"/>
  <c r="I30" i="56"/>
  <c r="J30" i="56" s="1"/>
  <c r="I28" i="56"/>
  <c r="J28" i="56" s="1"/>
  <c r="I26" i="56"/>
  <c r="J26" i="56" s="1"/>
  <c r="I24" i="56"/>
  <c r="J24" i="56" s="1"/>
  <c r="I22" i="56"/>
  <c r="J22" i="56" s="1"/>
  <c r="I20" i="56"/>
  <c r="H306" i="56"/>
  <c r="I306" i="56" l="1"/>
  <c r="J20" i="56"/>
  <c r="J306" i="56" s="1"/>
  <c r="C306" i="55" l="1"/>
  <c r="G305" i="55"/>
  <c r="G304" i="55"/>
  <c r="G303" i="55"/>
  <c r="G302" i="55"/>
  <c r="G301" i="55"/>
  <c r="G300" i="55"/>
  <c r="G299" i="55"/>
  <c r="G298" i="55"/>
  <c r="G297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306" i="55" s="1"/>
  <c r="G10" i="55" s="1"/>
  <c r="E18" i="55"/>
  <c r="E16" i="55"/>
  <c r="G11" i="55" l="1"/>
  <c r="H304" i="55" l="1"/>
  <c r="H296" i="55"/>
  <c r="H278" i="55"/>
  <c r="H227" i="55"/>
  <c r="H226" i="55"/>
  <c r="H211" i="55"/>
  <c r="H210" i="55"/>
  <c r="H209" i="55"/>
  <c r="H208" i="55"/>
  <c r="H200" i="55"/>
  <c r="H176" i="55"/>
  <c r="H132" i="55"/>
  <c r="H125" i="55"/>
  <c r="H122" i="55"/>
  <c r="H108" i="55"/>
  <c r="H107" i="55"/>
  <c r="H98" i="55"/>
  <c r="H91" i="55"/>
  <c r="H168" i="55"/>
  <c r="H157" i="55"/>
  <c r="H148" i="55"/>
  <c r="H147" i="55"/>
  <c r="H146" i="55"/>
  <c r="H145" i="55"/>
  <c r="H144" i="55"/>
  <c r="H118" i="55"/>
  <c r="H95" i="55"/>
  <c r="H87" i="55"/>
  <c r="H41" i="55"/>
  <c r="H40" i="55"/>
  <c r="H43" i="55"/>
  <c r="G12" i="55"/>
  <c r="I305" i="55" l="1"/>
  <c r="J305" i="55" s="1"/>
  <c r="I302" i="55"/>
  <c r="J302" i="55" s="1"/>
  <c r="I300" i="55"/>
  <c r="J300" i="55" s="1"/>
  <c r="I298" i="55"/>
  <c r="J298" i="55" s="1"/>
  <c r="I296" i="55"/>
  <c r="J296" i="55" s="1"/>
  <c r="I294" i="55"/>
  <c r="J294" i="55" s="1"/>
  <c r="I292" i="55"/>
  <c r="J292" i="55" s="1"/>
  <c r="I290" i="55"/>
  <c r="J290" i="55" s="1"/>
  <c r="I288" i="55"/>
  <c r="J288" i="55" s="1"/>
  <c r="I286" i="55"/>
  <c r="J286" i="55" s="1"/>
  <c r="I284" i="55"/>
  <c r="J284" i="55" s="1"/>
  <c r="I282" i="55"/>
  <c r="J282" i="55" s="1"/>
  <c r="I280" i="55"/>
  <c r="J280" i="55" s="1"/>
  <c r="I278" i="55"/>
  <c r="J278" i="55" s="1"/>
  <c r="I277" i="55"/>
  <c r="J277" i="55" s="1"/>
  <c r="I275" i="55"/>
  <c r="J275" i="55" s="1"/>
  <c r="I273" i="55"/>
  <c r="J273" i="55" s="1"/>
  <c r="I271" i="55"/>
  <c r="J271" i="55" s="1"/>
  <c r="I269" i="55"/>
  <c r="J269" i="55" s="1"/>
  <c r="I267" i="55"/>
  <c r="J267" i="55" s="1"/>
  <c r="I265" i="55"/>
  <c r="J265" i="55" s="1"/>
  <c r="I263" i="55"/>
  <c r="J263" i="55" s="1"/>
  <c r="I261" i="55"/>
  <c r="J261" i="55" s="1"/>
  <c r="I259" i="55"/>
  <c r="J259" i="55" s="1"/>
  <c r="I304" i="55"/>
  <c r="J304" i="55" s="1"/>
  <c r="I303" i="55"/>
  <c r="J303" i="55" s="1"/>
  <c r="I301" i="55"/>
  <c r="J301" i="55" s="1"/>
  <c r="I299" i="55"/>
  <c r="J299" i="55" s="1"/>
  <c r="I297" i="55"/>
  <c r="J297" i="55" s="1"/>
  <c r="I295" i="55"/>
  <c r="J295" i="55" s="1"/>
  <c r="I293" i="55"/>
  <c r="J293" i="55" s="1"/>
  <c r="I291" i="55"/>
  <c r="J291" i="55" s="1"/>
  <c r="I289" i="55"/>
  <c r="J289" i="55" s="1"/>
  <c r="I287" i="55"/>
  <c r="J287" i="55" s="1"/>
  <c r="I285" i="55"/>
  <c r="J285" i="55" s="1"/>
  <c r="I283" i="55"/>
  <c r="J283" i="55" s="1"/>
  <c r="I281" i="55"/>
  <c r="J281" i="55" s="1"/>
  <c r="I279" i="55"/>
  <c r="J279" i="55" s="1"/>
  <c r="I276" i="55"/>
  <c r="J276" i="55" s="1"/>
  <c r="I274" i="55"/>
  <c r="J274" i="55" s="1"/>
  <c r="I272" i="55"/>
  <c r="J272" i="55" s="1"/>
  <c r="I270" i="55"/>
  <c r="J270" i="55" s="1"/>
  <c r="I268" i="55"/>
  <c r="J268" i="55" s="1"/>
  <c r="I266" i="55"/>
  <c r="J266" i="55" s="1"/>
  <c r="I264" i="55"/>
  <c r="J264" i="55" s="1"/>
  <c r="I262" i="55"/>
  <c r="J262" i="55" s="1"/>
  <c r="I260" i="55"/>
  <c r="J260" i="55" s="1"/>
  <c r="I258" i="55"/>
  <c r="J258" i="55" s="1"/>
  <c r="I256" i="55"/>
  <c r="J256" i="55" s="1"/>
  <c r="I254" i="55"/>
  <c r="J254" i="55" s="1"/>
  <c r="I252" i="55"/>
  <c r="J252" i="55" s="1"/>
  <c r="I250" i="55"/>
  <c r="J250" i="55" s="1"/>
  <c r="I248" i="55"/>
  <c r="J248" i="55" s="1"/>
  <c r="I246" i="55"/>
  <c r="J246" i="55" s="1"/>
  <c r="I244" i="55"/>
  <c r="J244" i="55" s="1"/>
  <c r="I242" i="55"/>
  <c r="J242" i="55" s="1"/>
  <c r="I240" i="55"/>
  <c r="J240" i="55" s="1"/>
  <c r="I238" i="55"/>
  <c r="J238" i="55" s="1"/>
  <c r="I236" i="55"/>
  <c r="J236" i="55" s="1"/>
  <c r="I234" i="55"/>
  <c r="J234" i="55" s="1"/>
  <c r="I232" i="55"/>
  <c r="J232" i="55" s="1"/>
  <c r="I230" i="55"/>
  <c r="J230" i="55" s="1"/>
  <c r="I228" i="55"/>
  <c r="J228" i="55" s="1"/>
  <c r="I224" i="55"/>
  <c r="J224" i="55" s="1"/>
  <c r="I222" i="55"/>
  <c r="J222" i="55" s="1"/>
  <c r="I220" i="55"/>
  <c r="J220" i="55" s="1"/>
  <c r="I218" i="55"/>
  <c r="J218" i="55" s="1"/>
  <c r="I216" i="55"/>
  <c r="J216" i="55" s="1"/>
  <c r="I214" i="55"/>
  <c r="J214" i="55" s="1"/>
  <c r="I212" i="55"/>
  <c r="J212" i="55" s="1"/>
  <c r="I206" i="55"/>
  <c r="J206" i="55" s="1"/>
  <c r="I204" i="55"/>
  <c r="J204" i="55" s="1"/>
  <c r="I202" i="55"/>
  <c r="J202" i="55" s="1"/>
  <c r="I200" i="55"/>
  <c r="J200" i="55" s="1"/>
  <c r="I199" i="55"/>
  <c r="J199" i="55" s="1"/>
  <c r="I197" i="55"/>
  <c r="J197" i="55" s="1"/>
  <c r="I195" i="55"/>
  <c r="J195" i="55" s="1"/>
  <c r="I193" i="55"/>
  <c r="J193" i="55" s="1"/>
  <c r="I191" i="55"/>
  <c r="J191" i="55" s="1"/>
  <c r="I189" i="55"/>
  <c r="J189" i="55" s="1"/>
  <c r="I187" i="55"/>
  <c r="J187" i="55" s="1"/>
  <c r="I185" i="55"/>
  <c r="J185" i="55" s="1"/>
  <c r="I257" i="55"/>
  <c r="J257" i="55" s="1"/>
  <c r="I255" i="55"/>
  <c r="J255" i="55" s="1"/>
  <c r="I253" i="55"/>
  <c r="J253" i="55" s="1"/>
  <c r="I251" i="55"/>
  <c r="J251" i="55" s="1"/>
  <c r="I249" i="55"/>
  <c r="J249" i="55" s="1"/>
  <c r="I247" i="55"/>
  <c r="J247" i="55" s="1"/>
  <c r="I245" i="55"/>
  <c r="J245" i="55" s="1"/>
  <c r="I243" i="55"/>
  <c r="J243" i="55" s="1"/>
  <c r="I241" i="55"/>
  <c r="J241" i="55" s="1"/>
  <c r="I239" i="55"/>
  <c r="J239" i="55" s="1"/>
  <c r="I237" i="55"/>
  <c r="J237" i="55" s="1"/>
  <c r="I235" i="55"/>
  <c r="J235" i="55" s="1"/>
  <c r="I233" i="55"/>
  <c r="J233" i="55" s="1"/>
  <c r="I231" i="55"/>
  <c r="J231" i="55" s="1"/>
  <c r="I229" i="55"/>
  <c r="J229" i="55" s="1"/>
  <c r="I227" i="55"/>
  <c r="J227" i="55" s="1"/>
  <c r="I226" i="55"/>
  <c r="J226" i="55" s="1"/>
  <c r="I225" i="55"/>
  <c r="J225" i="55" s="1"/>
  <c r="I223" i="55"/>
  <c r="J223" i="55" s="1"/>
  <c r="I221" i="55"/>
  <c r="J221" i="55" s="1"/>
  <c r="I219" i="55"/>
  <c r="J219" i="55" s="1"/>
  <c r="I217" i="55"/>
  <c r="J217" i="55" s="1"/>
  <c r="I215" i="55"/>
  <c r="J215" i="55" s="1"/>
  <c r="I213" i="55"/>
  <c r="J213" i="55" s="1"/>
  <c r="I211" i="55"/>
  <c r="J211" i="55" s="1"/>
  <c r="I210" i="55"/>
  <c r="J210" i="55" s="1"/>
  <c r="I209" i="55"/>
  <c r="J209" i="55" s="1"/>
  <c r="I208" i="55"/>
  <c r="J208" i="55" s="1"/>
  <c r="I207" i="55"/>
  <c r="J207" i="55" s="1"/>
  <c r="I205" i="55"/>
  <c r="J205" i="55" s="1"/>
  <c r="I203" i="55"/>
  <c r="J203" i="55" s="1"/>
  <c r="I201" i="55"/>
  <c r="J201" i="55" s="1"/>
  <c r="I198" i="55"/>
  <c r="J198" i="55" s="1"/>
  <c r="I196" i="55"/>
  <c r="J196" i="55" s="1"/>
  <c r="I194" i="55"/>
  <c r="J194" i="55" s="1"/>
  <c r="I192" i="55"/>
  <c r="J192" i="55" s="1"/>
  <c r="I190" i="55"/>
  <c r="J190" i="55" s="1"/>
  <c r="I188" i="55"/>
  <c r="J188" i="55" s="1"/>
  <c r="I183" i="55"/>
  <c r="J183" i="55" s="1"/>
  <c r="I181" i="55"/>
  <c r="J181" i="55" s="1"/>
  <c r="I179" i="55"/>
  <c r="J179" i="55" s="1"/>
  <c r="I177" i="55"/>
  <c r="J177" i="55" s="1"/>
  <c r="I174" i="55"/>
  <c r="J174" i="55" s="1"/>
  <c r="I172" i="55"/>
  <c r="J172" i="55" s="1"/>
  <c r="I170" i="55"/>
  <c r="J170" i="55" s="1"/>
  <c r="I168" i="55"/>
  <c r="J168" i="55" s="1"/>
  <c r="I167" i="55"/>
  <c r="J167" i="55" s="1"/>
  <c r="I165" i="55"/>
  <c r="J165" i="55" s="1"/>
  <c r="I163" i="55"/>
  <c r="J163" i="55" s="1"/>
  <c r="I161" i="55"/>
  <c r="J161" i="55" s="1"/>
  <c r="I159" i="55"/>
  <c r="J159" i="55" s="1"/>
  <c r="I157" i="55"/>
  <c r="J157" i="55" s="1"/>
  <c r="I156" i="55"/>
  <c r="J156" i="55" s="1"/>
  <c r="I154" i="55"/>
  <c r="J154" i="55" s="1"/>
  <c r="I152" i="55"/>
  <c r="J152" i="55" s="1"/>
  <c r="I150" i="55"/>
  <c r="J150" i="55" s="1"/>
  <c r="I148" i="55"/>
  <c r="J148" i="55" s="1"/>
  <c r="I147" i="55"/>
  <c r="J147" i="55" s="1"/>
  <c r="I146" i="55"/>
  <c r="J146" i="55" s="1"/>
  <c r="I145" i="55"/>
  <c r="J145" i="55" s="1"/>
  <c r="I144" i="55"/>
  <c r="J144" i="55" s="1"/>
  <c r="I143" i="55"/>
  <c r="J143" i="55" s="1"/>
  <c r="I141" i="55"/>
  <c r="J141" i="55" s="1"/>
  <c r="I139" i="55"/>
  <c r="J139" i="55" s="1"/>
  <c r="I137" i="55"/>
  <c r="J137" i="55" s="1"/>
  <c r="I135" i="55"/>
  <c r="J135" i="55" s="1"/>
  <c r="I133" i="55"/>
  <c r="J133" i="55" s="1"/>
  <c r="I130" i="55"/>
  <c r="J130" i="55" s="1"/>
  <c r="I128" i="55"/>
  <c r="J128" i="55" s="1"/>
  <c r="I126" i="55"/>
  <c r="J126" i="55" s="1"/>
  <c r="I123" i="55"/>
  <c r="J123" i="55" s="1"/>
  <c r="I120" i="55"/>
  <c r="J120" i="55" s="1"/>
  <c r="I118" i="55"/>
  <c r="J118" i="55" s="1"/>
  <c r="I117" i="55"/>
  <c r="J117" i="55" s="1"/>
  <c r="I115" i="55"/>
  <c r="J115" i="55" s="1"/>
  <c r="I113" i="55"/>
  <c r="J113" i="55" s="1"/>
  <c r="I111" i="55"/>
  <c r="J111" i="55" s="1"/>
  <c r="I109" i="55"/>
  <c r="J109" i="55" s="1"/>
  <c r="I105" i="55"/>
  <c r="J105" i="55" s="1"/>
  <c r="I103" i="55"/>
  <c r="J103" i="55" s="1"/>
  <c r="I101" i="55"/>
  <c r="J101" i="55" s="1"/>
  <c r="I99" i="55"/>
  <c r="J99" i="55" s="1"/>
  <c r="I95" i="55"/>
  <c r="J95" i="55" s="1"/>
  <c r="I94" i="55"/>
  <c r="J94" i="55" s="1"/>
  <c r="I92" i="55"/>
  <c r="J92" i="55" s="1"/>
  <c r="I89" i="55"/>
  <c r="J89" i="55" s="1"/>
  <c r="I87" i="55"/>
  <c r="J87" i="55" s="1"/>
  <c r="I86" i="55"/>
  <c r="J86" i="55" s="1"/>
  <c r="I84" i="55"/>
  <c r="J84" i="55" s="1"/>
  <c r="I82" i="55"/>
  <c r="J82" i="55" s="1"/>
  <c r="I80" i="55"/>
  <c r="J80" i="55" s="1"/>
  <c r="I78" i="55"/>
  <c r="J78" i="55" s="1"/>
  <c r="I76" i="55"/>
  <c r="J76" i="55" s="1"/>
  <c r="I74" i="55"/>
  <c r="J74" i="55" s="1"/>
  <c r="I72" i="55"/>
  <c r="J72" i="55" s="1"/>
  <c r="I70" i="55"/>
  <c r="J70" i="55" s="1"/>
  <c r="I68" i="55"/>
  <c r="J68" i="55" s="1"/>
  <c r="I66" i="55"/>
  <c r="J66" i="55" s="1"/>
  <c r="I64" i="55"/>
  <c r="J64" i="55" s="1"/>
  <c r="I62" i="55"/>
  <c r="J62" i="55" s="1"/>
  <c r="I60" i="55"/>
  <c r="J60" i="55" s="1"/>
  <c r="I58" i="55"/>
  <c r="J58" i="55" s="1"/>
  <c r="I56" i="55"/>
  <c r="J56" i="55" s="1"/>
  <c r="I54" i="55"/>
  <c r="J54" i="55" s="1"/>
  <c r="I52" i="55"/>
  <c r="J52" i="55" s="1"/>
  <c r="I50" i="55"/>
  <c r="J50" i="55" s="1"/>
  <c r="I48" i="55"/>
  <c r="J48" i="55" s="1"/>
  <c r="I46" i="55"/>
  <c r="J46" i="55" s="1"/>
  <c r="I44" i="55"/>
  <c r="J44" i="55" s="1"/>
  <c r="I186" i="55"/>
  <c r="J186" i="55" s="1"/>
  <c r="I184" i="55"/>
  <c r="J184" i="55" s="1"/>
  <c r="I182" i="55"/>
  <c r="J182" i="55" s="1"/>
  <c r="I180" i="55"/>
  <c r="J180" i="55" s="1"/>
  <c r="I178" i="55"/>
  <c r="J178" i="55" s="1"/>
  <c r="I176" i="55"/>
  <c r="J176" i="55" s="1"/>
  <c r="I175" i="55"/>
  <c r="J175" i="55" s="1"/>
  <c r="I173" i="55"/>
  <c r="J173" i="55" s="1"/>
  <c r="I171" i="55"/>
  <c r="J171" i="55" s="1"/>
  <c r="I169" i="55"/>
  <c r="J169" i="55" s="1"/>
  <c r="I166" i="55"/>
  <c r="J166" i="55" s="1"/>
  <c r="I164" i="55"/>
  <c r="J164" i="55" s="1"/>
  <c r="I162" i="55"/>
  <c r="J162" i="55" s="1"/>
  <c r="I160" i="55"/>
  <c r="J160" i="55" s="1"/>
  <c r="I158" i="55"/>
  <c r="J158" i="55" s="1"/>
  <c r="I155" i="55"/>
  <c r="J155" i="55" s="1"/>
  <c r="I153" i="55"/>
  <c r="J153" i="55" s="1"/>
  <c r="I151" i="55"/>
  <c r="J151" i="55" s="1"/>
  <c r="I149" i="55"/>
  <c r="J149" i="55" s="1"/>
  <c r="I142" i="55"/>
  <c r="J142" i="55" s="1"/>
  <c r="I140" i="55"/>
  <c r="J140" i="55" s="1"/>
  <c r="I138" i="55"/>
  <c r="J138" i="55" s="1"/>
  <c r="I136" i="55"/>
  <c r="J136" i="55" s="1"/>
  <c r="I134" i="55"/>
  <c r="J134" i="55" s="1"/>
  <c r="I132" i="55"/>
  <c r="J132" i="55" s="1"/>
  <c r="I131" i="55"/>
  <c r="J131" i="55" s="1"/>
  <c r="I129" i="55"/>
  <c r="J129" i="55" s="1"/>
  <c r="I127" i="55"/>
  <c r="J127" i="55" s="1"/>
  <c r="I125" i="55"/>
  <c r="J125" i="55" s="1"/>
  <c r="I124" i="55"/>
  <c r="J124" i="55" s="1"/>
  <c r="I122" i="55"/>
  <c r="J122" i="55" s="1"/>
  <c r="I121" i="55"/>
  <c r="J121" i="55" s="1"/>
  <c r="I119" i="55"/>
  <c r="J119" i="55" s="1"/>
  <c r="I116" i="55"/>
  <c r="J116" i="55" s="1"/>
  <c r="I114" i="55"/>
  <c r="J114" i="55" s="1"/>
  <c r="I112" i="55"/>
  <c r="J112" i="55" s="1"/>
  <c r="I110" i="55"/>
  <c r="J110" i="55" s="1"/>
  <c r="I108" i="55"/>
  <c r="J108" i="55" s="1"/>
  <c r="I107" i="55"/>
  <c r="J107" i="55" s="1"/>
  <c r="I106" i="55"/>
  <c r="J106" i="55" s="1"/>
  <c r="I104" i="55"/>
  <c r="J104" i="55" s="1"/>
  <c r="I102" i="55"/>
  <c r="J102" i="55" s="1"/>
  <c r="I100" i="55"/>
  <c r="J100" i="55" s="1"/>
  <c r="I98" i="55"/>
  <c r="J98" i="55" s="1"/>
  <c r="I97" i="55"/>
  <c r="J97" i="55" s="1"/>
  <c r="I96" i="55"/>
  <c r="J96" i="55" s="1"/>
  <c r="I93" i="55"/>
  <c r="J93" i="55" s="1"/>
  <c r="I91" i="55"/>
  <c r="J91" i="55" s="1"/>
  <c r="I90" i="55"/>
  <c r="J90" i="55" s="1"/>
  <c r="I88" i="55"/>
  <c r="J88" i="55" s="1"/>
  <c r="I85" i="55"/>
  <c r="J85" i="55" s="1"/>
  <c r="I83" i="55"/>
  <c r="J83" i="55" s="1"/>
  <c r="I81" i="55"/>
  <c r="J81" i="55" s="1"/>
  <c r="I79" i="55"/>
  <c r="J79" i="55" s="1"/>
  <c r="I77" i="55"/>
  <c r="J77" i="55" s="1"/>
  <c r="I75" i="55"/>
  <c r="J75" i="55" s="1"/>
  <c r="I73" i="55"/>
  <c r="J73" i="55" s="1"/>
  <c r="I71" i="55"/>
  <c r="J71" i="55" s="1"/>
  <c r="I69" i="55"/>
  <c r="J69" i="55" s="1"/>
  <c r="I67" i="55"/>
  <c r="J67" i="55" s="1"/>
  <c r="I65" i="55"/>
  <c r="J65" i="55" s="1"/>
  <c r="I63" i="55"/>
  <c r="J63" i="55" s="1"/>
  <c r="I61" i="55"/>
  <c r="J61" i="55" s="1"/>
  <c r="I59" i="55"/>
  <c r="J59" i="55" s="1"/>
  <c r="I57" i="55"/>
  <c r="J57" i="55" s="1"/>
  <c r="I55" i="55"/>
  <c r="J55" i="55" s="1"/>
  <c r="I53" i="55"/>
  <c r="J53" i="55" s="1"/>
  <c r="I51" i="55"/>
  <c r="J51" i="55" s="1"/>
  <c r="I49" i="55"/>
  <c r="J49" i="55" s="1"/>
  <c r="I43" i="55"/>
  <c r="J43" i="55" s="1"/>
  <c r="I42" i="55"/>
  <c r="J42" i="55" s="1"/>
  <c r="I38" i="55"/>
  <c r="J38" i="55" s="1"/>
  <c r="I36" i="55"/>
  <c r="J36" i="55" s="1"/>
  <c r="I34" i="55"/>
  <c r="J34" i="55" s="1"/>
  <c r="I32" i="55"/>
  <c r="J32" i="55" s="1"/>
  <c r="I30" i="55"/>
  <c r="J30" i="55" s="1"/>
  <c r="I28" i="55"/>
  <c r="J28" i="55" s="1"/>
  <c r="I26" i="55"/>
  <c r="J26" i="55" s="1"/>
  <c r="I24" i="55"/>
  <c r="J24" i="55" s="1"/>
  <c r="I22" i="55"/>
  <c r="J22" i="55" s="1"/>
  <c r="I20" i="55"/>
  <c r="I47" i="55"/>
  <c r="J47" i="55" s="1"/>
  <c r="I45" i="55"/>
  <c r="J45" i="55" s="1"/>
  <c r="I41" i="55"/>
  <c r="J41" i="55" s="1"/>
  <c r="I40" i="55"/>
  <c r="J40" i="55" s="1"/>
  <c r="I39" i="55"/>
  <c r="J39" i="55" s="1"/>
  <c r="I37" i="55"/>
  <c r="J37" i="55" s="1"/>
  <c r="I35" i="55"/>
  <c r="J35" i="55" s="1"/>
  <c r="I33" i="55"/>
  <c r="J33" i="55" s="1"/>
  <c r="I31" i="55"/>
  <c r="J31" i="55" s="1"/>
  <c r="I29" i="55"/>
  <c r="J29" i="55" s="1"/>
  <c r="I27" i="55"/>
  <c r="J27" i="55" s="1"/>
  <c r="I25" i="55"/>
  <c r="J25" i="55" s="1"/>
  <c r="I23" i="55"/>
  <c r="J23" i="55" s="1"/>
  <c r="I21" i="55"/>
  <c r="J21" i="55" s="1"/>
  <c r="H306" i="55"/>
  <c r="I306" i="55" l="1"/>
  <c r="J20" i="55"/>
  <c r="J306" i="55" s="1"/>
  <c r="C306" i="54" l="1"/>
  <c r="G305" i="54"/>
  <c r="G304" i="54"/>
  <c r="G303" i="54"/>
  <c r="G302" i="54"/>
  <c r="G301" i="54"/>
  <c r="G300" i="54"/>
  <c r="G299" i="54"/>
  <c r="G298" i="54"/>
  <c r="G297" i="54"/>
  <c r="G295" i="54"/>
  <c r="G294" i="54"/>
  <c r="G293" i="54"/>
  <c r="G292" i="54"/>
  <c r="G291" i="54"/>
  <c r="G290" i="54"/>
  <c r="G289" i="54"/>
  <c r="G288" i="54"/>
  <c r="G287" i="54"/>
  <c r="G286" i="54"/>
  <c r="G285" i="54"/>
  <c r="G284" i="54"/>
  <c r="G283" i="54"/>
  <c r="G282" i="54"/>
  <c r="G281" i="54"/>
  <c r="G280" i="54"/>
  <c r="G279" i="54"/>
  <c r="G278" i="54"/>
  <c r="G277" i="54"/>
  <c r="G276" i="54"/>
  <c r="G275" i="54"/>
  <c r="G274" i="54"/>
  <c r="G273" i="54"/>
  <c r="G272" i="54"/>
  <c r="G271" i="54"/>
  <c r="G270" i="54"/>
  <c r="G269" i="54"/>
  <c r="G268" i="54"/>
  <c r="G267" i="54"/>
  <c r="G266" i="54"/>
  <c r="G265" i="54"/>
  <c r="G264" i="54"/>
  <c r="G263" i="54"/>
  <c r="G262" i="54"/>
  <c r="G261" i="54"/>
  <c r="G260" i="54"/>
  <c r="G259" i="54"/>
  <c r="G258" i="54"/>
  <c r="G257" i="54"/>
  <c r="G256" i="54"/>
  <c r="G255" i="54"/>
  <c r="G254" i="54"/>
  <c r="G253" i="54"/>
  <c r="G252" i="54"/>
  <c r="G251" i="54"/>
  <c r="G250" i="54"/>
  <c r="G249" i="54"/>
  <c r="G248" i="54"/>
  <c r="G247" i="54"/>
  <c r="G246" i="54"/>
  <c r="G245" i="54"/>
  <c r="G244" i="54"/>
  <c r="G243" i="54"/>
  <c r="G242" i="54"/>
  <c r="G241" i="54"/>
  <c r="G240" i="54"/>
  <c r="G239" i="54"/>
  <c r="G238" i="54"/>
  <c r="G237" i="54"/>
  <c r="G236" i="54"/>
  <c r="G235" i="54"/>
  <c r="G234" i="54"/>
  <c r="G233" i="54"/>
  <c r="G232" i="54"/>
  <c r="G231" i="54"/>
  <c r="G230" i="54"/>
  <c r="G229" i="54"/>
  <c r="G228" i="54"/>
  <c r="G227" i="54"/>
  <c r="G226" i="54"/>
  <c r="G225" i="54"/>
  <c r="G224" i="54"/>
  <c r="G223" i="54"/>
  <c r="G222" i="54"/>
  <c r="G221" i="54"/>
  <c r="G220" i="54"/>
  <c r="G219" i="54"/>
  <c r="G218" i="54"/>
  <c r="G217" i="54"/>
  <c r="G216" i="54"/>
  <c r="G215" i="54"/>
  <c r="G214" i="54"/>
  <c r="G213" i="54"/>
  <c r="G212" i="54"/>
  <c r="G211" i="54"/>
  <c r="G210" i="54"/>
  <c r="G209" i="54"/>
  <c r="G208" i="54"/>
  <c r="G207" i="54"/>
  <c r="G206" i="54"/>
  <c r="G205" i="54"/>
  <c r="G204" i="54"/>
  <c r="G203" i="54"/>
  <c r="G202" i="54"/>
  <c r="G201" i="54"/>
  <c r="G200" i="54"/>
  <c r="G199" i="54"/>
  <c r="G198" i="54"/>
  <c r="G197" i="54"/>
  <c r="G196" i="54"/>
  <c r="G195" i="54"/>
  <c r="G194" i="54"/>
  <c r="G193" i="54"/>
  <c r="G192" i="54"/>
  <c r="G191" i="54"/>
  <c r="G190" i="54"/>
  <c r="G189" i="54"/>
  <c r="G188" i="54"/>
  <c r="G187" i="54"/>
  <c r="G186" i="54"/>
  <c r="G185" i="54"/>
  <c r="G184" i="54"/>
  <c r="G183" i="54"/>
  <c r="G182" i="54"/>
  <c r="G181" i="54"/>
  <c r="G180" i="54"/>
  <c r="G179" i="54"/>
  <c r="G178" i="54"/>
  <c r="G177" i="54"/>
  <c r="G176" i="54"/>
  <c r="G175" i="54"/>
  <c r="G174" i="54"/>
  <c r="G173" i="54"/>
  <c r="G172" i="54"/>
  <c r="G171" i="54"/>
  <c r="G170" i="54"/>
  <c r="G169" i="54"/>
  <c r="G168" i="54"/>
  <c r="G167" i="54"/>
  <c r="G166" i="54"/>
  <c r="G165" i="54"/>
  <c r="G164" i="54"/>
  <c r="G163" i="54"/>
  <c r="G162" i="54"/>
  <c r="G161" i="54"/>
  <c r="G160" i="54"/>
  <c r="G159" i="54"/>
  <c r="G158" i="54"/>
  <c r="G157" i="54"/>
  <c r="G156" i="54"/>
  <c r="G155" i="54"/>
  <c r="G154" i="54"/>
  <c r="G153" i="54"/>
  <c r="G152" i="54"/>
  <c r="G151" i="54"/>
  <c r="G150" i="54"/>
  <c r="G149" i="54"/>
  <c r="G148" i="54"/>
  <c r="G147" i="54"/>
  <c r="G146" i="54"/>
  <c r="G145" i="54"/>
  <c r="G144" i="54"/>
  <c r="G143" i="54"/>
  <c r="G142" i="54"/>
  <c r="G141" i="54"/>
  <c r="G140" i="54"/>
  <c r="G139" i="54"/>
  <c r="G138" i="54"/>
  <c r="G137" i="54"/>
  <c r="G136" i="54"/>
  <c r="G135" i="54"/>
  <c r="G134" i="54"/>
  <c r="G133" i="54"/>
  <c r="G132" i="54"/>
  <c r="G131" i="54"/>
  <c r="G130" i="54"/>
  <c r="G129" i="54"/>
  <c r="G128" i="54"/>
  <c r="G127" i="54"/>
  <c r="G126" i="54"/>
  <c r="G125" i="54"/>
  <c r="G124" i="54"/>
  <c r="G123" i="54"/>
  <c r="G122" i="54"/>
  <c r="G121" i="54"/>
  <c r="G120" i="54"/>
  <c r="G119" i="54"/>
  <c r="G118" i="54"/>
  <c r="G117" i="54"/>
  <c r="G116" i="54"/>
  <c r="G115" i="54"/>
  <c r="G114" i="54"/>
  <c r="G113" i="54"/>
  <c r="G112" i="54"/>
  <c r="G111" i="54"/>
  <c r="G110" i="54"/>
  <c r="G109" i="54"/>
  <c r="G108" i="54"/>
  <c r="G107" i="54"/>
  <c r="G106" i="54"/>
  <c r="G105" i="54"/>
  <c r="G104" i="54"/>
  <c r="G103" i="54"/>
  <c r="G102" i="54"/>
  <c r="G101" i="54"/>
  <c r="G100" i="54"/>
  <c r="G99" i="54"/>
  <c r="G98" i="54"/>
  <c r="G97" i="54"/>
  <c r="G96" i="54"/>
  <c r="G95" i="54"/>
  <c r="G94" i="54"/>
  <c r="G93" i="54"/>
  <c r="G92" i="54"/>
  <c r="G91" i="54"/>
  <c r="G90" i="54"/>
  <c r="G89" i="54"/>
  <c r="G88" i="54"/>
  <c r="G87" i="54"/>
  <c r="G86" i="54"/>
  <c r="G85" i="54"/>
  <c r="G84" i="54"/>
  <c r="G83" i="54"/>
  <c r="G82" i="54"/>
  <c r="G81" i="54"/>
  <c r="G80" i="54"/>
  <c r="G79" i="54"/>
  <c r="G78" i="54"/>
  <c r="G77" i="54"/>
  <c r="G76" i="54"/>
  <c r="G75" i="54"/>
  <c r="G74" i="54"/>
  <c r="G73" i="54"/>
  <c r="G72" i="54"/>
  <c r="G71" i="54"/>
  <c r="G70" i="54"/>
  <c r="G69" i="54"/>
  <c r="G68" i="54"/>
  <c r="G67" i="54"/>
  <c r="G66" i="54"/>
  <c r="G65" i="54"/>
  <c r="G64" i="54"/>
  <c r="G63" i="54"/>
  <c r="G62" i="54"/>
  <c r="G61" i="54"/>
  <c r="G60" i="54"/>
  <c r="G59" i="54"/>
  <c r="G58" i="54"/>
  <c r="G57" i="54"/>
  <c r="G56" i="54"/>
  <c r="G55" i="54"/>
  <c r="G54" i="54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32" i="54"/>
  <c r="G31" i="54"/>
  <c r="G30" i="54"/>
  <c r="G29" i="54"/>
  <c r="G28" i="54"/>
  <c r="G27" i="54"/>
  <c r="G26" i="54"/>
  <c r="G25" i="54"/>
  <c r="G24" i="54"/>
  <c r="G23" i="54"/>
  <c r="G22" i="54"/>
  <c r="G21" i="54"/>
  <c r="G20" i="54"/>
  <c r="G306" i="54" s="1"/>
  <c r="G10" i="54" s="1"/>
  <c r="E18" i="54"/>
  <c r="E16" i="54"/>
  <c r="G11" i="54" l="1"/>
  <c r="G12" i="54" s="1"/>
  <c r="C303" i="53"/>
  <c r="G302" i="53"/>
  <c r="G301" i="53"/>
  <c r="G300" i="53"/>
  <c r="G299" i="53"/>
  <c r="G298" i="53"/>
  <c r="G297" i="53"/>
  <c r="G296" i="53"/>
  <c r="G295" i="53"/>
  <c r="G294" i="53"/>
  <c r="G293" i="53"/>
  <c r="G292" i="53"/>
  <c r="G291" i="53"/>
  <c r="G290" i="53"/>
  <c r="G289" i="53"/>
  <c r="G288" i="53"/>
  <c r="G287" i="53"/>
  <c r="G286" i="53"/>
  <c r="G285" i="53"/>
  <c r="G284" i="53"/>
  <c r="G283" i="53"/>
  <c r="G282" i="53"/>
  <c r="G281" i="53"/>
  <c r="G280" i="53"/>
  <c r="G279" i="53"/>
  <c r="G278" i="53"/>
  <c r="G277" i="53"/>
  <c r="G276" i="53"/>
  <c r="G275" i="53"/>
  <c r="G274" i="53"/>
  <c r="G273" i="53"/>
  <c r="G272" i="53"/>
  <c r="G271" i="53"/>
  <c r="G270" i="53"/>
  <c r="G269" i="53"/>
  <c r="G268" i="53"/>
  <c r="G267" i="53"/>
  <c r="G266" i="53"/>
  <c r="G265" i="53"/>
  <c r="G264" i="53"/>
  <c r="G263" i="53"/>
  <c r="G262" i="53"/>
  <c r="G261" i="53"/>
  <c r="G260" i="53"/>
  <c r="G259" i="53"/>
  <c r="G258" i="53"/>
  <c r="G257" i="53"/>
  <c r="G256" i="53"/>
  <c r="G255" i="53"/>
  <c r="G254" i="53"/>
  <c r="G253" i="53"/>
  <c r="G252" i="53"/>
  <c r="G251" i="53"/>
  <c r="G250" i="53"/>
  <c r="G249" i="53"/>
  <c r="G248" i="53"/>
  <c r="G247" i="53"/>
  <c r="G246" i="53"/>
  <c r="G245" i="53"/>
  <c r="G244" i="53"/>
  <c r="G243" i="53"/>
  <c r="G242" i="53"/>
  <c r="G241" i="53"/>
  <c r="G240" i="53"/>
  <c r="G239" i="53"/>
  <c r="G238" i="53"/>
  <c r="G237" i="53"/>
  <c r="G236" i="53"/>
  <c r="G235" i="53"/>
  <c r="G234" i="53"/>
  <c r="G233" i="53"/>
  <c r="G232" i="53"/>
  <c r="G231" i="53"/>
  <c r="G230" i="53"/>
  <c r="G229" i="53"/>
  <c r="G228" i="53"/>
  <c r="G227" i="53"/>
  <c r="G226" i="53"/>
  <c r="G225" i="53"/>
  <c r="G224" i="53"/>
  <c r="G223" i="53"/>
  <c r="G222" i="53"/>
  <c r="G221" i="53"/>
  <c r="G220" i="53"/>
  <c r="G219" i="53"/>
  <c r="G218" i="53"/>
  <c r="G217" i="53"/>
  <c r="G216" i="53"/>
  <c r="G215" i="53"/>
  <c r="G214" i="53"/>
  <c r="G213" i="53"/>
  <c r="G212" i="53"/>
  <c r="G211" i="53"/>
  <c r="G210" i="53"/>
  <c r="G209" i="53"/>
  <c r="G208" i="53"/>
  <c r="G207" i="53"/>
  <c r="G206" i="53"/>
  <c r="G205" i="53"/>
  <c r="G204" i="53"/>
  <c r="G203" i="53"/>
  <c r="G202" i="53"/>
  <c r="G201" i="53"/>
  <c r="G200" i="53"/>
  <c r="G199" i="53"/>
  <c r="G198" i="53"/>
  <c r="G197" i="53"/>
  <c r="G196" i="53"/>
  <c r="G195" i="53"/>
  <c r="G194" i="53"/>
  <c r="G193" i="53"/>
  <c r="G192" i="53"/>
  <c r="G191" i="53"/>
  <c r="G190" i="53"/>
  <c r="G189" i="53"/>
  <c r="G188" i="53"/>
  <c r="G187" i="53"/>
  <c r="G186" i="53"/>
  <c r="G185" i="53"/>
  <c r="G184" i="53"/>
  <c r="G183" i="53"/>
  <c r="G182" i="53"/>
  <c r="G181" i="53"/>
  <c r="G180" i="53"/>
  <c r="G179" i="53"/>
  <c r="G178" i="53"/>
  <c r="G177" i="53"/>
  <c r="G176" i="53"/>
  <c r="G175" i="53"/>
  <c r="G174" i="53"/>
  <c r="G173" i="53"/>
  <c r="G172" i="53"/>
  <c r="G171" i="53"/>
  <c r="G170" i="53"/>
  <c r="G169" i="53"/>
  <c r="G168" i="53"/>
  <c r="G167" i="53"/>
  <c r="G166" i="53"/>
  <c r="G165" i="53"/>
  <c r="G164" i="53"/>
  <c r="G163" i="53"/>
  <c r="G162" i="53"/>
  <c r="G161" i="53"/>
  <c r="G160" i="53"/>
  <c r="G159" i="53"/>
  <c r="G158" i="53"/>
  <c r="G157" i="53"/>
  <c r="G156" i="53"/>
  <c r="G155" i="53"/>
  <c r="G154" i="53"/>
  <c r="G153" i="53"/>
  <c r="G152" i="53"/>
  <c r="G151" i="53"/>
  <c r="G150" i="53"/>
  <c r="G149" i="53"/>
  <c r="G148" i="53"/>
  <c r="G147" i="53"/>
  <c r="G146" i="53"/>
  <c r="G145" i="53"/>
  <c r="G144" i="53"/>
  <c r="G143" i="53"/>
  <c r="G142" i="53"/>
  <c r="G141" i="53"/>
  <c r="G140" i="53"/>
  <c r="G139" i="53"/>
  <c r="G138" i="53"/>
  <c r="G137" i="53"/>
  <c r="G136" i="53"/>
  <c r="G135" i="53"/>
  <c r="G134" i="53"/>
  <c r="G133" i="53"/>
  <c r="G132" i="53"/>
  <c r="G131" i="53"/>
  <c r="G130" i="53"/>
  <c r="G129" i="53"/>
  <c r="G128" i="53"/>
  <c r="G127" i="53"/>
  <c r="G126" i="53"/>
  <c r="G125" i="53"/>
  <c r="G124" i="53"/>
  <c r="G123" i="53"/>
  <c r="G122" i="53"/>
  <c r="G121" i="53"/>
  <c r="G120" i="53"/>
  <c r="G119" i="53"/>
  <c r="G118" i="53"/>
  <c r="G117" i="53"/>
  <c r="G116" i="53"/>
  <c r="G115" i="53"/>
  <c r="G114" i="53"/>
  <c r="G113" i="53"/>
  <c r="G112" i="53"/>
  <c r="G111" i="53"/>
  <c r="G110" i="53"/>
  <c r="G109" i="53"/>
  <c r="G108" i="53"/>
  <c r="G107" i="53"/>
  <c r="G106" i="53"/>
  <c r="G105" i="53"/>
  <c r="G104" i="53"/>
  <c r="G103" i="53"/>
  <c r="G102" i="53"/>
  <c r="G101" i="53"/>
  <c r="G100" i="53"/>
  <c r="G99" i="53"/>
  <c r="G98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4" i="53"/>
  <c r="G73" i="53"/>
  <c r="G72" i="53"/>
  <c r="G71" i="53"/>
  <c r="G70" i="53"/>
  <c r="G69" i="53"/>
  <c r="G68" i="53"/>
  <c r="G67" i="53"/>
  <c r="G66" i="53"/>
  <c r="G65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303" i="53" s="1"/>
  <c r="G10" i="53" s="1"/>
  <c r="G11" i="53" s="1"/>
  <c r="I304" i="54" l="1"/>
  <c r="I303" i="54"/>
  <c r="J303" i="54" s="1"/>
  <c r="I301" i="54"/>
  <c r="J301" i="54" s="1"/>
  <c r="I299" i="54"/>
  <c r="I298" i="54"/>
  <c r="J298" i="54" s="1"/>
  <c r="I296" i="54"/>
  <c r="J296" i="54" s="1"/>
  <c r="I295" i="54"/>
  <c r="J295" i="54" s="1"/>
  <c r="I293" i="54"/>
  <c r="J293" i="54" s="1"/>
  <c r="I291" i="54"/>
  <c r="J291" i="54" s="1"/>
  <c r="I289" i="54"/>
  <c r="J289" i="54" s="1"/>
  <c r="I287" i="54"/>
  <c r="J287" i="54" s="1"/>
  <c r="I285" i="54"/>
  <c r="J285" i="54" s="1"/>
  <c r="I283" i="54"/>
  <c r="J283" i="54" s="1"/>
  <c r="I281" i="54"/>
  <c r="J281" i="54" s="1"/>
  <c r="I279" i="54"/>
  <c r="J279" i="54" s="1"/>
  <c r="I276" i="54"/>
  <c r="J276" i="54" s="1"/>
  <c r="I274" i="54"/>
  <c r="J274" i="54" s="1"/>
  <c r="I272" i="54"/>
  <c r="J272" i="54" s="1"/>
  <c r="I270" i="54"/>
  <c r="I269" i="54"/>
  <c r="J269" i="54" s="1"/>
  <c r="I267" i="54"/>
  <c r="J267" i="54" s="1"/>
  <c r="I265" i="54"/>
  <c r="J265" i="54" s="1"/>
  <c r="I263" i="54"/>
  <c r="J263" i="54" s="1"/>
  <c r="I261" i="54"/>
  <c r="I260" i="54"/>
  <c r="J260" i="54" s="1"/>
  <c r="I258" i="54"/>
  <c r="J258" i="54" s="1"/>
  <c r="I256" i="54"/>
  <c r="J256" i="54" s="1"/>
  <c r="I254" i="54"/>
  <c r="J254" i="54" s="1"/>
  <c r="I252" i="54"/>
  <c r="J252" i="54" s="1"/>
  <c r="I250" i="54"/>
  <c r="J250" i="54" s="1"/>
  <c r="I248" i="54"/>
  <c r="J248" i="54" s="1"/>
  <c r="I246" i="54"/>
  <c r="J246" i="54" s="1"/>
  <c r="I244" i="54"/>
  <c r="J244" i="54" s="1"/>
  <c r="I242" i="54"/>
  <c r="J242" i="54" s="1"/>
  <c r="I240" i="54"/>
  <c r="I239" i="54"/>
  <c r="J239" i="54" s="1"/>
  <c r="I236" i="54"/>
  <c r="J236" i="54" s="1"/>
  <c r="I234" i="54"/>
  <c r="J234" i="54" s="1"/>
  <c r="I232" i="54"/>
  <c r="J232" i="54" s="1"/>
  <c r="I229" i="54"/>
  <c r="J229" i="54" s="1"/>
  <c r="I227" i="54"/>
  <c r="I226" i="54"/>
  <c r="J226" i="54" s="1"/>
  <c r="I302" i="54"/>
  <c r="J302" i="54" s="1"/>
  <c r="I300" i="54"/>
  <c r="J300" i="54" s="1"/>
  <c r="I294" i="54"/>
  <c r="J294" i="54" s="1"/>
  <c r="I292" i="54"/>
  <c r="J292" i="54" s="1"/>
  <c r="I290" i="54"/>
  <c r="J290" i="54" s="1"/>
  <c r="I288" i="54"/>
  <c r="J288" i="54" s="1"/>
  <c r="I286" i="54"/>
  <c r="J286" i="54" s="1"/>
  <c r="I284" i="54"/>
  <c r="J284" i="54" s="1"/>
  <c r="I282" i="54"/>
  <c r="J282" i="54" s="1"/>
  <c r="I280" i="54"/>
  <c r="J280" i="54" s="1"/>
  <c r="I278" i="54"/>
  <c r="I277" i="54"/>
  <c r="J277" i="54" s="1"/>
  <c r="I275" i="54"/>
  <c r="J275" i="54" s="1"/>
  <c r="I273" i="54"/>
  <c r="J273" i="54" s="1"/>
  <c r="I271" i="54"/>
  <c r="J271" i="54" s="1"/>
  <c r="I259" i="54"/>
  <c r="J259" i="54" s="1"/>
  <c r="I257" i="54"/>
  <c r="J257" i="54" s="1"/>
  <c r="I255" i="54"/>
  <c r="J255" i="54" s="1"/>
  <c r="I253" i="54"/>
  <c r="J253" i="54" s="1"/>
  <c r="I251" i="54"/>
  <c r="J251" i="54" s="1"/>
  <c r="I249" i="54"/>
  <c r="J249" i="54" s="1"/>
  <c r="I247" i="54"/>
  <c r="J247" i="54" s="1"/>
  <c r="I245" i="54"/>
  <c r="J245" i="54" s="1"/>
  <c r="I243" i="54"/>
  <c r="J243" i="54" s="1"/>
  <c r="I241" i="54"/>
  <c r="J241" i="54" s="1"/>
  <c r="I224" i="54"/>
  <c r="J224" i="54" s="1"/>
  <c r="I222" i="54"/>
  <c r="J222" i="54" s="1"/>
  <c r="I220" i="54"/>
  <c r="J220" i="54" s="1"/>
  <c r="I218" i="54"/>
  <c r="J218" i="54" s="1"/>
  <c r="I216" i="54"/>
  <c r="J216" i="54" s="1"/>
  <c r="I214" i="54"/>
  <c r="J214" i="54" s="1"/>
  <c r="I212" i="54"/>
  <c r="J212" i="54" s="1"/>
  <c r="I305" i="54"/>
  <c r="J305" i="54" s="1"/>
  <c r="I297" i="54"/>
  <c r="J297" i="54" s="1"/>
  <c r="I268" i="54"/>
  <c r="J268" i="54" s="1"/>
  <c r="I266" i="54"/>
  <c r="J266" i="54" s="1"/>
  <c r="I264" i="54"/>
  <c r="J264" i="54" s="1"/>
  <c r="I262" i="54"/>
  <c r="J262" i="54" s="1"/>
  <c r="I238" i="54"/>
  <c r="I237" i="54"/>
  <c r="J237" i="54" s="1"/>
  <c r="I235" i="54"/>
  <c r="J235" i="54" s="1"/>
  <c r="I233" i="54"/>
  <c r="J233" i="54" s="1"/>
  <c r="I231" i="54"/>
  <c r="I230" i="54"/>
  <c r="J230" i="54" s="1"/>
  <c r="I228" i="54"/>
  <c r="J228" i="54" s="1"/>
  <c r="I225" i="54"/>
  <c r="J225" i="54" s="1"/>
  <c r="I223" i="54"/>
  <c r="J223" i="54" s="1"/>
  <c r="I221" i="54"/>
  <c r="J221" i="54" s="1"/>
  <c r="I219" i="54"/>
  <c r="J219" i="54" s="1"/>
  <c r="I217" i="54"/>
  <c r="J217" i="54" s="1"/>
  <c r="I215" i="54"/>
  <c r="J215" i="54" s="1"/>
  <c r="I213" i="54"/>
  <c r="J213" i="54" s="1"/>
  <c r="I211" i="54"/>
  <c r="I210" i="54"/>
  <c r="I209" i="54"/>
  <c r="I208" i="54"/>
  <c r="I207" i="54"/>
  <c r="J207" i="54" s="1"/>
  <c r="I205" i="54"/>
  <c r="J205" i="54" s="1"/>
  <c r="I203" i="54"/>
  <c r="J203" i="54" s="1"/>
  <c r="I201" i="54"/>
  <c r="J201" i="54" s="1"/>
  <c r="I198" i="54"/>
  <c r="J198" i="54" s="1"/>
  <c r="I196" i="54"/>
  <c r="J196" i="54" s="1"/>
  <c r="I193" i="54"/>
  <c r="J193" i="54" s="1"/>
  <c r="I191" i="54"/>
  <c r="J191" i="54" s="1"/>
  <c r="I189" i="54"/>
  <c r="J189" i="54" s="1"/>
  <c r="I187" i="54"/>
  <c r="J187" i="54" s="1"/>
  <c r="I185" i="54"/>
  <c r="J185" i="54" s="1"/>
  <c r="I182" i="54"/>
  <c r="J182" i="54" s="1"/>
  <c r="I180" i="54"/>
  <c r="J180" i="54" s="1"/>
  <c r="I178" i="54"/>
  <c r="J178" i="54" s="1"/>
  <c r="I176" i="54"/>
  <c r="I174" i="54"/>
  <c r="J174" i="54" s="1"/>
  <c r="I172" i="54"/>
  <c r="J172" i="54" s="1"/>
  <c r="I170" i="54"/>
  <c r="J170" i="54" s="1"/>
  <c r="I168" i="54"/>
  <c r="I167" i="54"/>
  <c r="J167" i="54" s="1"/>
  <c r="I165" i="54"/>
  <c r="J165" i="54" s="1"/>
  <c r="I163" i="54"/>
  <c r="J163" i="54" s="1"/>
  <c r="I161" i="54"/>
  <c r="J161" i="54" s="1"/>
  <c r="I159" i="54"/>
  <c r="J159" i="54" s="1"/>
  <c r="I157" i="54"/>
  <c r="I156" i="54"/>
  <c r="J156" i="54" s="1"/>
  <c r="I154" i="54"/>
  <c r="I153" i="54"/>
  <c r="I152" i="54"/>
  <c r="I151" i="54"/>
  <c r="J151" i="54" s="1"/>
  <c r="I149" i="54"/>
  <c r="J149" i="54" s="1"/>
  <c r="I145" i="54"/>
  <c r="I144" i="54"/>
  <c r="J144" i="54" s="1"/>
  <c r="I140" i="54"/>
  <c r="J140" i="54" s="1"/>
  <c r="I138" i="54"/>
  <c r="I137" i="54"/>
  <c r="I136" i="54"/>
  <c r="J136" i="54" s="1"/>
  <c r="I134" i="54"/>
  <c r="J134" i="54" s="1"/>
  <c r="I132" i="54"/>
  <c r="J132" i="54" s="1"/>
  <c r="I130" i="54"/>
  <c r="J130" i="54" s="1"/>
  <c r="I128" i="54"/>
  <c r="J128" i="54" s="1"/>
  <c r="I126" i="54"/>
  <c r="J126" i="54" s="1"/>
  <c r="I123" i="54"/>
  <c r="J123" i="54" s="1"/>
  <c r="I120" i="54"/>
  <c r="J120" i="54" s="1"/>
  <c r="I118" i="54"/>
  <c r="I117" i="54"/>
  <c r="J117" i="54" s="1"/>
  <c r="I115" i="54"/>
  <c r="I114" i="54"/>
  <c r="J114" i="54" s="1"/>
  <c r="I112" i="54"/>
  <c r="I111" i="54"/>
  <c r="J111" i="54" s="1"/>
  <c r="I109" i="54"/>
  <c r="J109" i="54" s="1"/>
  <c r="I107" i="54"/>
  <c r="I106" i="54"/>
  <c r="J106" i="54" s="1"/>
  <c r="I104" i="54"/>
  <c r="J104" i="54" s="1"/>
  <c r="I102" i="54"/>
  <c r="J102" i="54" s="1"/>
  <c r="I100" i="54"/>
  <c r="J100" i="54" s="1"/>
  <c r="I98" i="54"/>
  <c r="I97" i="54"/>
  <c r="I96" i="54"/>
  <c r="J96" i="54" s="1"/>
  <c r="I92" i="54"/>
  <c r="J92" i="54" s="1"/>
  <c r="I206" i="54"/>
  <c r="J206" i="54" s="1"/>
  <c r="I204" i="54"/>
  <c r="J204" i="54" s="1"/>
  <c r="I202" i="54"/>
  <c r="J202" i="54" s="1"/>
  <c r="I200" i="54"/>
  <c r="I199" i="54"/>
  <c r="J199" i="54" s="1"/>
  <c r="I197" i="54"/>
  <c r="J197" i="54" s="1"/>
  <c r="I195" i="54"/>
  <c r="I194" i="54"/>
  <c r="J194" i="54" s="1"/>
  <c r="I192" i="54"/>
  <c r="J192" i="54" s="1"/>
  <c r="I190" i="54"/>
  <c r="J190" i="54" s="1"/>
  <c r="I188" i="54"/>
  <c r="J188" i="54" s="1"/>
  <c r="I186" i="54"/>
  <c r="J186" i="54" s="1"/>
  <c r="I184" i="54"/>
  <c r="I183" i="54"/>
  <c r="J183" i="54" s="1"/>
  <c r="I181" i="54"/>
  <c r="J181" i="54" s="1"/>
  <c r="I179" i="54"/>
  <c r="J179" i="54" s="1"/>
  <c r="I177" i="54"/>
  <c r="J177" i="54" s="1"/>
  <c r="I175" i="54"/>
  <c r="J175" i="54" s="1"/>
  <c r="I173" i="54"/>
  <c r="J173" i="54" s="1"/>
  <c r="I171" i="54"/>
  <c r="J171" i="54" s="1"/>
  <c r="I169" i="54"/>
  <c r="J169" i="54" s="1"/>
  <c r="I166" i="54"/>
  <c r="J166" i="54" s="1"/>
  <c r="I164" i="54"/>
  <c r="J164" i="54" s="1"/>
  <c r="I162" i="54"/>
  <c r="J162" i="54" s="1"/>
  <c r="I160" i="54"/>
  <c r="J160" i="54" s="1"/>
  <c r="I158" i="54"/>
  <c r="J158" i="54" s="1"/>
  <c r="I155" i="54"/>
  <c r="J155" i="54" s="1"/>
  <c r="I150" i="54"/>
  <c r="J150" i="54" s="1"/>
  <c r="I148" i="54"/>
  <c r="I147" i="54"/>
  <c r="I146" i="54"/>
  <c r="J146" i="54" s="1"/>
  <c r="I143" i="54"/>
  <c r="I142" i="54"/>
  <c r="I141" i="54"/>
  <c r="J141" i="54" s="1"/>
  <c r="I139" i="54"/>
  <c r="J139" i="54" s="1"/>
  <c r="I135" i="54"/>
  <c r="J135" i="54" s="1"/>
  <c r="I133" i="54"/>
  <c r="J133" i="54" s="1"/>
  <c r="I131" i="54"/>
  <c r="J131" i="54" s="1"/>
  <c r="I129" i="54"/>
  <c r="J129" i="54" s="1"/>
  <c r="I127" i="54"/>
  <c r="J127" i="54" s="1"/>
  <c r="I125" i="54"/>
  <c r="I124" i="54"/>
  <c r="J124" i="54" s="1"/>
  <c r="I122" i="54"/>
  <c r="I121" i="54"/>
  <c r="J121" i="54" s="1"/>
  <c r="I119" i="54"/>
  <c r="J119" i="54" s="1"/>
  <c r="I116" i="54"/>
  <c r="J116" i="54" s="1"/>
  <c r="I113" i="54"/>
  <c r="J113" i="54" s="1"/>
  <c r="I110" i="54"/>
  <c r="J110" i="54" s="1"/>
  <c r="I108" i="54"/>
  <c r="J108" i="54" s="1"/>
  <c r="I105" i="54"/>
  <c r="J105" i="54" s="1"/>
  <c r="I103" i="54"/>
  <c r="J103" i="54" s="1"/>
  <c r="I101" i="54"/>
  <c r="J101" i="54" s="1"/>
  <c r="I99" i="54"/>
  <c r="J99" i="54" s="1"/>
  <c r="I95" i="54"/>
  <c r="I94" i="54"/>
  <c r="I93" i="54"/>
  <c r="J93" i="54" s="1"/>
  <c r="I91" i="54"/>
  <c r="I90" i="54"/>
  <c r="J90" i="54" s="1"/>
  <c r="I88" i="54"/>
  <c r="J88" i="54" s="1"/>
  <c r="I85" i="54"/>
  <c r="J85" i="54" s="1"/>
  <c r="I83" i="54"/>
  <c r="J83" i="54" s="1"/>
  <c r="I81" i="54"/>
  <c r="J81" i="54" s="1"/>
  <c r="I79" i="54"/>
  <c r="J79" i="54" s="1"/>
  <c r="I77" i="54"/>
  <c r="J77" i="54" s="1"/>
  <c r="I75" i="54"/>
  <c r="J75" i="54" s="1"/>
  <c r="I73" i="54"/>
  <c r="J73" i="54" s="1"/>
  <c r="I71" i="54"/>
  <c r="J71" i="54" s="1"/>
  <c r="I69" i="54"/>
  <c r="J69" i="54" s="1"/>
  <c r="I67" i="54"/>
  <c r="J67" i="54" s="1"/>
  <c r="I89" i="54"/>
  <c r="J89" i="54" s="1"/>
  <c r="I87" i="54"/>
  <c r="I86" i="54"/>
  <c r="J86" i="54" s="1"/>
  <c r="I84" i="54"/>
  <c r="J84" i="54" s="1"/>
  <c r="I82" i="54"/>
  <c r="J82" i="54" s="1"/>
  <c r="I80" i="54"/>
  <c r="J80" i="54" s="1"/>
  <c r="I78" i="54"/>
  <c r="J78" i="54" s="1"/>
  <c r="I76" i="54"/>
  <c r="J76" i="54" s="1"/>
  <c r="I74" i="54"/>
  <c r="J74" i="54" s="1"/>
  <c r="I72" i="54"/>
  <c r="J72" i="54" s="1"/>
  <c r="I70" i="54"/>
  <c r="J70" i="54" s="1"/>
  <c r="I68" i="54"/>
  <c r="J68" i="54" s="1"/>
  <c r="I66" i="54"/>
  <c r="J66" i="54" s="1"/>
  <c r="I64" i="54"/>
  <c r="J64" i="54" s="1"/>
  <c r="I62" i="54"/>
  <c r="J62" i="54" s="1"/>
  <c r="I60" i="54"/>
  <c r="J60" i="54" s="1"/>
  <c r="I58" i="54"/>
  <c r="I57" i="54"/>
  <c r="J57" i="54" s="1"/>
  <c r="I55" i="54"/>
  <c r="J55" i="54" s="1"/>
  <c r="I53" i="54"/>
  <c r="J53" i="54" s="1"/>
  <c r="I51" i="54"/>
  <c r="J51" i="54" s="1"/>
  <c r="I49" i="54"/>
  <c r="J49" i="54" s="1"/>
  <c r="I47" i="54"/>
  <c r="J47" i="54" s="1"/>
  <c r="I45" i="54"/>
  <c r="J45" i="54" s="1"/>
  <c r="I42" i="54"/>
  <c r="I41" i="54"/>
  <c r="J41" i="54" s="1"/>
  <c r="I39" i="54"/>
  <c r="J39" i="54" s="1"/>
  <c r="I37" i="54"/>
  <c r="J37" i="54" s="1"/>
  <c r="I35" i="54"/>
  <c r="J35" i="54" s="1"/>
  <c r="I33" i="54"/>
  <c r="J33" i="54" s="1"/>
  <c r="I31" i="54"/>
  <c r="J31" i="54" s="1"/>
  <c r="I29" i="54"/>
  <c r="J29" i="54" s="1"/>
  <c r="I27" i="54"/>
  <c r="J27" i="54" s="1"/>
  <c r="I25" i="54"/>
  <c r="J25" i="54" s="1"/>
  <c r="I23" i="54"/>
  <c r="J23" i="54" s="1"/>
  <c r="I65" i="54"/>
  <c r="J65" i="54" s="1"/>
  <c r="I63" i="54"/>
  <c r="J63" i="54" s="1"/>
  <c r="I61" i="54"/>
  <c r="J61" i="54" s="1"/>
  <c r="I59" i="54"/>
  <c r="J59" i="54" s="1"/>
  <c r="I56" i="54"/>
  <c r="J56" i="54" s="1"/>
  <c r="I54" i="54"/>
  <c r="J54" i="54" s="1"/>
  <c r="I52" i="54"/>
  <c r="J52" i="54" s="1"/>
  <c r="I50" i="54"/>
  <c r="J50" i="54" s="1"/>
  <c r="I48" i="54"/>
  <c r="J48" i="54" s="1"/>
  <c r="I46" i="54"/>
  <c r="J46" i="54" s="1"/>
  <c r="I44" i="54"/>
  <c r="I43" i="54"/>
  <c r="J43" i="54" s="1"/>
  <c r="I40" i="54"/>
  <c r="J40" i="54" s="1"/>
  <c r="I38" i="54"/>
  <c r="J38" i="54" s="1"/>
  <c r="I36" i="54"/>
  <c r="J36" i="54" s="1"/>
  <c r="I34" i="54"/>
  <c r="J34" i="54" s="1"/>
  <c r="I32" i="54"/>
  <c r="J32" i="54" s="1"/>
  <c r="I30" i="54"/>
  <c r="J30" i="54" s="1"/>
  <c r="I28" i="54"/>
  <c r="J28" i="54" s="1"/>
  <c r="I26" i="54"/>
  <c r="J26" i="54" s="1"/>
  <c r="I24" i="54"/>
  <c r="J24" i="54" s="1"/>
  <c r="I22" i="54"/>
  <c r="J22" i="54" s="1"/>
  <c r="I20" i="54"/>
  <c r="I21" i="54"/>
  <c r="J21" i="54" s="1"/>
  <c r="H278" i="54"/>
  <c r="H238" i="54"/>
  <c r="H231" i="54"/>
  <c r="H304" i="54"/>
  <c r="H261" i="54"/>
  <c r="H227" i="54"/>
  <c r="H299" i="54"/>
  <c r="H270" i="54"/>
  <c r="H240" i="54"/>
  <c r="H200" i="54"/>
  <c r="H195" i="54"/>
  <c r="H184" i="54"/>
  <c r="H211" i="54"/>
  <c r="H209" i="54"/>
  <c r="H176" i="54"/>
  <c r="H148" i="54"/>
  <c r="H147" i="54"/>
  <c r="H143" i="54"/>
  <c r="H142" i="54"/>
  <c r="H125" i="54"/>
  <c r="H122" i="54"/>
  <c r="H95" i="54"/>
  <c r="H94" i="54"/>
  <c r="H210" i="54"/>
  <c r="H208" i="54"/>
  <c r="H168" i="54"/>
  <c r="H157" i="54"/>
  <c r="H154" i="54"/>
  <c r="H153" i="54"/>
  <c r="H152" i="54"/>
  <c r="H145" i="54"/>
  <c r="H138" i="54"/>
  <c r="H137" i="54"/>
  <c r="H118" i="54"/>
  <c r="H115" i="54"/>
  <c r="H112" i="54"/>
  <c r="H107" i="54"/>
  <c r="H98" i="54"/>
  <c r="H97" i="54"/>
  <c r="H87" i="54"/>
  <c r="H91" i="54"/>
  <c r="H44" i="54"/>
  <c r="H58" i="54"/>
  <c r="H42" i="54"/>
  <c r="H306" i="54" s="1"/>
  <c r="H301" i="53"/>
  <c r="H299" i="53"/>
  <c r="H297" i="53"/>
  <c r="H295" i="53"/>
  <c r="H293" i="53"/>
  <c r="H291" i="53"/>
  <c r="H289" i="53"/>
  <c r="H287" i="53"/>
  <c r="H285" i="53"/>
  <c r="H283" i="53"/>
  <c r="H281" i="53"/>
  <c r="H279" i="53"/>
  <c r="H277" i="53"/>
  <c r="H275" i="53"/>
  <c r="H273" i="53"/>
  <c r="H271" i="53"/>
  <c r="H269" i="53"/>
  <c r="H267" i="53"/>
  <c r="H265" i="53"/>
  <c r="H263" i="53"/>
  <c r="H261" i="53"/>
  <c r="H259" i="53"/>
  <c r="H257" i="53"/>
  <c r="H255" i="53"/>
  <c r="H253" i="53"/>
  <c r="H251" i="53"/>
  <c r="H249" i="53"/>
  <c r="H247" i="53"/>
  <c r="H245" i="53"/>
  <c r="H243" i="53"/>
  <c r="H241" i="53"/>
  <c r="H239" i="53"/>
  <c r="H237" i="53"/>
  <c r="H235" i="53"/>
  <c r="H233" i="53"/>
  <c r="H231" i="53"/>
  <c r="H229" i="53"/>
  <c r="H227" i="53"/>
  <c r="H225" i="53"/>
  <c r="H223" i="53"/>
  <c r="H221" i="53"/>
  <c r="H302" i="53"/>
  <c r="H300" i="53"/>
  <c r="H298" i="53"/>
  <c r="H296" i="53"/>
  <c r="H294" i="53"/>
  <c r="H292" i="53"/>
  <c r="H290" i="53"/>
  <c r="H288" i="53"/>
  <c r="H286" i="53"/>
  <c r="H284" i="53"/>
  <c r="H282" i="53"/>
  <c r="H280" i="53"/>
  <c r="H278" i="53"/>
  <c r="H276" i="53"/>
  <c r="H274" i="53"/>
  <c r="H272" i="53"/>
  <c r="H270" i="53"/>
  <c r="H268" i="53"/>
  <c r="H266" i="53"/>
  <c r="H264" i="53"/>
  <c r="H262" i="53"/>
  <c r="H260" i="53"/>
  <c r="H258" i="53"/>
  <c r="H256" i="53"/>
  <c r="H219" i="53"/>
  <c r="H217" i="53"/>
  <c r="H215" i="53"/>
  <c r="H213" i="53"/>
  <c r="H211" i="53"/>
  <c r="H209" i="53"/>
  <c r="H207" i="53"/>
  <c r="H205" i="53"/>
  <c r="H203" i="53"/>
  <c r="H201" i="53"/>
  <c r="H254" i="53"/>
  <c r="H252" i="53"/>
  <c r="H250" i="53"/>
  <c r="H248" i="53"/>
  <c r="H246" i="53"/>
  <c r="H244" i="53"/>
  <c r="H242" i="53"/>
  <c r="H240" i="53"/>
  <c r="H238" i="53"/>
  <c r="H236" i="53"/>
  <c r="H234" i="53"/>
  <c r="H232" i="53"/>
  <c r="H230" i="53"/>
  <c r="H228" i="53"/>
  <c r="H226" i="53"/>
  <c r="H224" i="53"/>
  <c r="H222" i="53"/>
  <c r="H220" i="53"/>
  <c r="H218" i="53"/>
  <c r="H216" i="53"/>
  <c r="H214" i="53"/>
  <c r="H212" i="53"/>
  <c r="H210" i="53"/>
  <c r="H208" i="53"/>
  <c r="H206" i="53"/>
  <c r="H204" i="53"/>
  <c r="H202" i="53"/>
  <c r="H200" i="53"/>
  <c r="H198" i="53"/>
  <c r="H196" i="53"/>
  <c r="H194" i="53"/>
  <c r="H193" i="53"/>
  <c r="H191" i="53"/>
  <c r="H189" i="53"/>
  <c r="H187" i="53"/>
  <c r="H185" i="53"/>
  <c r="H183" i="53"/>
  <c r="H181" i="53"/>
  <c r="H179" i="53"/>
  <c r="H177" i="53"/>
  <c r="H175" i="53"/>
  <c r="H173" i="53"/>
  <c r="H171" i="53"/>
  <c r="H169" i="53"/>
  <c r="H167" i="53"/>
  <c r="H165" i="53"/>
  <c r="H163" i="53"/>
  <c r="H161" i="53"/>
  <c r="H159" i="53"/>
  <c r="H157" i="53"/>
  <c r="H155" i="53"/>
  <c r="H153" i="53"/>
  <c r="H151" i="53"/>
  <c r="H149" i="53"/>
  <c r="H147" i="53"/>
  <c r="H145" i="53"/>
  <c r="H143" i="53"/>
  <c r="H141" i="53"/>
  <c r="H139" i="53"/>
  <c r="H137" i="53"/>
  <c r="H135" i="53"/>
  <c r="H133" i="53"/>
  <c r="H131" i="53"/>
  <c r="H129" i="53"/>
  <c r="H127" i="53"/>
  <c r="H125" i="53"/>
  <c r="H123" i="53"/>
  <c r="H121" i="53"/>
  <c r="H119" i="53"/>
  <c r="H117" i="53"/>
  <c r="H115" i="53"/>
  <c r="H113" i="53"/>
  <c r="H111" i="53"/>
  <c r="H109" i="53"/>
  <c r="H107" i="53"/>
  <c r="H105" i="53"/>
  <c r="H103" i="53"/>
  <c r="H101" i="53"/>
  <c r="H99" i="53"/>
  <c r="H97" i="53"/>
  <c r="H95" i="53"/>
  <c r="H93" i="53"/>
  <c r="H91" i="53"/>
  <c r="H89" i="53"/>
  <c r="H87" i="53"/>
  <c r="H85" i="53"/>
  <c r="H83" i="53"/>
  <c r="H81" i="53"/>
  <c r="H79" i="53"/>
  <c r="H77" i="53"/>
  <c r="H75" i="53"/>
  <c r="H73" i="53"/>
  <c r="H71" i="53"/>
  <c r="H69" i="53"/>
  <c r="H67" i="53"/>
  <c r="H65" i="53"/>
  <c r="H63" i="53"/>
  <c r="H61" i="53"/>
  <c r="H59" i="53"/>
  <c r="H57" i="53"/>
  <c r="H55" i="53"/>
  <c r="H199" i="53"/>
  <c r="H197" i="53"/>
  <c r="H195" i="53"/>
  <c r="H192" i="53"/>
  <c r="H190" i="53"/>
  <c r="H188" i="53"/>
  <c r="H186" i="53"/>
  <c r="H184" i="53"/>
  <c r="H182" i="53"/>
  <c r="H180" i="53"/>
  <c r="H178" i="53"/>
  <c r="H176" i="53"/>
  <c r="H174" i="53"/>
  <c r="H172" i="53"/>
  <c r="H170" i="53"/>
  <c r="H168" i="53"/>
  <c r="H166" i="53"/>
  <c r="H164" i="53"/>
  <c r="H162" i="53"/>
  <c r="H160" i="53"/>
  <c r="H158" i="53"/>
  <c r="H156" i="53"/>
  <c r="H154" i="53"/>
  <c r="H152" i="53"/>
  <c r="H150" i="53"/>
  <c r="H148" i="53"/>
  <c r="H146" i="53"/>
  <c r="H144" i="53"/>
  <c r="H142" i="53"/>
  <c r="H140" i="53"/>
  <c r="H138" i="53"/>
  <c r="H136" i="53"/>
  <c r="H134" i="53"/>
  <c r="H132" i="53"/>
  <c r="H130" i="53"/>
  <c r="H128" i="53"/>
  <c r="H126" i="53"/>
  <c r="H124" i="53"/>
  <c r="H122" i="53"/>
  <c r="H120" i="53"/>
  <c r="H118" i="53"/>
  <c r="H116" i="53"/>
  <c r="H114" i="53"/>
  <c r="H112" i="53"/>
  <c r="H110" i="53"/>
  <c r="H108" i="53"/>
  <c r="H106" i="53"/>
  <c r="H104" i="53"/>
  <c r="H102" i="53"/>
  <c r="H100" i="53"/>
  <c r="H98" i="53"/>
  <c r="H96" i="53"/>
  <c r="H94" i="53"/>
  <c r="H92" i="53"/>
  <c r="H90" i="53"/>
  <c r="H88" i="53"/>
  <c r="H86" i="53"/>
  <c r="H84" i="53"/>
  <c r="H82" i="53"/>
  <c r="H80" i="53"/>
  <c r="H78" i="53"/>
  <c r="H76" i="53"/>
  <c r="H74" i="53"/>
  <c r="H72" i="53"/>
  <c r="H70" i="53"/>
  <c r="H68" i="53"/>
  <c r="H66" i="53"/>
  <c r="H64" i="53"/>
  <c r="H62" i="53"/>
  <c r="H60" i="53"/>
  <c r="H58" i="53"/>
  <c r="H53" i="53"/>
  <c r="H51" i="53"/>
  <c r="H49" i="53"/>
  <c r="H47" i="53"/>
  <c r="H45" i="53"/>
  <c r="H43" i="53"/>
  <c r="H41" i="53"/>
  <c r="H39" i="53"/>
  <c r="H37" i="53"/>
  <c r="H35" i="53"/>
  <c r="H33" i="53"/>
  <c r="H31" i="53"/>
  <c r="H29" i="53"/>
  <c r="H27" i="53"/>
  <c r="H25" i="53"/>
  <c r="H23" i="53"/>
  <c r="H21" i="53"/>
  <c r="H19" i="53"/>
  <c r="H17" i="53"/>
  <c r="H56" i="53"/>
  <c r="H54" i="53"/>
  <c r="H52" i="53"/>
  <c r="I52" i="53" s="1"/>
  <c r="H50" i="53"/>
  <c r="I50" i="53" s="1"/>
  <c r="H48" i="53"/>
  <c r="I48" i="53" s="1"/>
  <c r="H46" i="53"/>
  <c r="I46" i="53" s="1"/>
  <c r="H44" i="53"/>
  <c r="I44" i="53" s="1"/>
  <c r="H42" i="53"/>
  <c r="I42" i="53" s="1"/>
  <c r="H40" i="53"/>
  <c r="I40" i="53" s="1"/>
  <c r="H38" i="53"/>
  <c r="I38" i="53" s="1"/>
  <c r="H36" i="53"/>
  <c r="I36" i="53" s="1"/>
  <c r="H34" i="53"/>
  <c r="I34" i="53" s="1"/>
  <c r="H32" i="53"/>
  <c r="I32" i="53" s="1"/>
  <c r="H30" i="53"/>
  <c r="I30" i="53" s="1"/>
  <c r="H28" i="53"/>
  <c r="I28" i="53" s="1"/>
  <c r="H26" i="53"/>
  <c r="I26" i="53" s="1"/>
  <c r="H24" i="53"/>
  <c r="I24" i="53" s="1"/>
  <c r="H22" i="53"/>
  <c r="I22" i="53" s="1"/>
  <c r="H20" i="53"/>
  <c r="I20" i="53" s="1"/>
  <c r="H18" i="53"/>
  <c r="I18" i="53" s="1"/>
  <c r="I19" i="53"/>
  <c r="I21" i="53"/>
  <c r="I23" i="53"/>
  <c r="I25" i="53"/>
  <c r="I27" i="53"/>
  <c r="I29" i="53"/>
  <c r="I31" i="53"/>
  <c r="I33" i="53"/>
  <c r="I35" i="53"/>
  <c r="I37" i="53"/>
  <c r="I39" i="53"/>
  <c r="I41" i="53"/>
  <c r="I43" i="53"/>
  <c r="I45" i="53"/>
  <c r="I47" i="53"/>
  <c r="I49" i="53"/>
  <c r="I51" i="53"/>
  <c r="I53" i="53"/>
  <c r="I55" i="53"/>
  <c r="I17" i="53"/>
  <c r="I58" i="53"/>
  <c r="I60" i="53"/>
  <c r="I62" i="53"/>
  <c r="I64" i="53"/>
  <c r="I66" i="53"/>
  <c r="I68" i="53"/>
  <c r="I70" i="53"/>
  <c r="I72" i="53"/>
  <c r="I74" i="53"/>
  <c r="I76" i="53"/>
  <c r="I78" i="53"/>
  <c r="I80" i="53"/>
  <c r="I82" i="53"/>
  <c r="I84" i="53"/>
  <c r="I86" i="53"/>
  <c r="I88" i="53"/>
  <c r="I90" i="53"/>
  <c r="I92" i="53"/>
  <c r="I94" i="53"/>
  <c r="I96" i="53"/>
  <c r="I98" i="53"/>
  <c r="I100" i="53"/>
  <c r="I102" i="53"/>
  <c r="I104" i="53"/>
  <c r="I106" i="53"/>
  <c r="I108" i="53"/>
  <c r="I110" i="53"/>
  <c r="I112" i="53"/>
  <c r="I114" i="53"/>
  <c r="I116" i="53"/>
  <c r="I118" i="53"/>
  <c r="I120" i="53"/>
  <c r="I122" i="53"/>
  <c r="I124" i="53"/>
  <c r="I126" i="53"/>
  <c r="I128" i="53"/>
  <c r="I130" i="53"/>
  <c r="I132" i="53"/>
  <c r="I134" i="53"/>
  <c r="I136" i="53"/>
  <c r="I138" i="53"/>
  <c r="I140" i="53"/>
  <c r="I142" i="53"/>
  <c r="I144" i="53"/>
  <c r="I146" i="53"/>
  <c r="I148" i="53"/>
  <c r="I150" i="53"/>
  <c r="I152" i="53"/>
  <c r="I154" i="53"/>
  <c r="I156" i="53"/>
  <c r="I158" i="53"/>
  <c r="I160" i="53"/>
  <c r="I162" i="53"/>
  <c r="I164" i="53"/>
  <c r="I166" i="53"/>
  <c r="I168" i="53"/>
  <c r="I170" i="53"/>
  <c r="I172" i="53"/>
  <c r="I174" i="53"/>
  <c r="I176" i="53"/>
  <c r="I178" i="53"/>
  <c r="I180" i="53"/>
  <c r="I182" i="53"/>
  <c r="I184" i="53"/>
  <c r="I186" i="53"/>
  <c r="I188" i="53"/>
  <c r="I190" i="53"/>
  <c r="I192" i="53"/>
  <c r="I194" i="53"/>
  <c r="I196" i="53"/>
  <c r="I198" i="53"/>
  <c r="I200" i="53"/>
  <c r="I54" i="53"/>
  <c r="I56" i="53"/>
  <c r="I57" i="53"/>
  <c r="I59" i="53"/>
  <c r="I61" i="53"/>
  <c r="I63" i="53"/>
  <c r="I65" i="53"/>
  <c r="I67" i="53"/>
  <c r="I69" i="53"/>
  <c r="I71" i="53"/>
  <c r="I73" i="53"/>
  <c r="I75" i="53"/>
  <c r="I77" i="53"/>
  <c r="I79" i="53"/>
  <c r="I81" i="53"/>
  <c r="I83" i="53"/>
  <c r="I85" i="53"/>
  <c r="I87" i="53"/>
  <c r="I89" i="53"/>
  <c r="I91" i="53"/>
  <c r="I93" i="53"/>
  <c r="I95" i="53"/>
  <c r="I97" i="53"/>
  <c r="I99" i="53"/>
  <c r="I101" i="53"/>
  <c r="I103" i="53"/>
  <c r="I105" i="53"/>
  <c r="I107" i="53"/>
  <c r="I109" i="53"/>
  <c r="I111" i="53"/>
  <c r="I113" i="53"/>
  <c r="I115" i="53"/>
  <c r="I117" i="53"/>
  <c r="I119" i="53"/>
  <c r="I121" i="53"/>
  <c r="I123" i="53"/>
  <c r="I125" i="53"/>
  <c r="I127" i="53"/>
  <c r="I129" i="53"/>
  <c r="I131" i="53"/>
  <c r="I133" i="53"/>
  <c r="I135" i="53"/>
  <c r="I137" i="53"/>
  <c r="I139" i="53"/>
  <c r="I141" i="53"/>
  <c r="I143" i="53"/>
  <c r="I145" i="53"/>
  <c r="I147" i="53"/>
  <c r="I149" i="53"/>
  <c r="I151" i="53"/>
  <c r="I153" i="53"/>
  <c r="I155" i="53"/>
  <c r="I157" i="53"/>
  <c r="I159" i="53"/>
  <c r="I161" i="53"/>
  <c r="I163" i="53"/>
  <c r="I165" i="53"/>
  <c r="I167" i="53"/>
  <c r="I169" i="53"/>
  <c r="I171" i="53"/>
  <c r="I173" i="53"/>
  <c r="I175" i="53"/>
  <c r="I177" i="53"/>
  <c r="I179" i="53"/>
  <c r="I181" i="53"/>
  <c r="I183" i="53"/>
  <c r="I185" i="53"/>
  <c r="I187" i="53"/>
  <c r="I189" i="53"/>
  <c r="I191" i="53"/>
  <c r="I193" i="53"/>
  <c r="I202" i="53"/>
  <c r="I204" i="53"/>
  <c r="I206" i="53"/>
  <c r="I208" i="53"/>
  <c r="I210" i="53"/>
  <c r="I212" i="53"/>
  <c r="I214" i="53"/>
  <c r="I216" i="53"/>
  <c r="I218" i="53"/>
  <c r="I195" i="53"/>
  <c r="I197" i="53"/>
  <c r="I199" i="53"/>
  <c r="I201" i="53"/>
  <c r="I203" i="53"/>
  <c r="I205" i="53"/>
  <c r="I207" i="53"/>
  <c r="I209" i="53"/>
  <c r="I211" i="53"/>
  <c r="I213" i="53"/>
  <c r="I215" i="53"/>
  <c r="I217" i="53"/>
  <c r="I219" i="53"/>
  <c r="I221" i="53"/>
  <c r="I223" i="53"/>
  <c r="I225" i="53"/>
  <c r="I227" i="53"/>
  <c r="I229" i="53"/>
  <c r="I231" i="53"/>
  <c r="I233" i="53"/>
  <c r="I235" i="53"/>
  <c r="I237" i="53"/>
  <c r="I239" i="53"/>
  <c r="I241" i="53"/>
  <c r="I243" i="53"/>
  <c r="I245" i="53"/>
  <c r="I247" i="53"/>
  <c r="I249" i="53"/>
  <c r="I251" i="53"/>
  <c r="I253" i="53"/>
  <c r="I256" i="53"/>
  <c r="I258" i="53"/>
  <c r="I260" i="53"/>
  <c r="I262" i="53"/>
  <c r="I264" i="53"/>
  <c r="I266" i="53"/>
  <c r="I268" i="53"/>
  <c r="I270" i="53"/>
  <c r="I272" i="53"/>
  <c r="I274" i="53"/>
  <c r="I276" i="53"/>
  <c r="I278" i="53"/>
  <c r="I280" i="53"/>
  <c r="I282" i="53"/>
  <c r="I284" i="53"/>
  <c r="I286" i="53"/>
  <c r="I288" i="53"/>
  <c r="I290" i="53"/>
  <c r="I292" i="53"/>
  <c r="I294" i="53"/>
  <c r="I296" i="53"/>
  <c r="I298" i="53"/>
  <c r="I300" i="53"/>
  <c r="I302" i="53"/>
  <c r="I220" i="53"/>
  <c r="I222" i="53"/>
  <c r="I224" i="53"/>
  <c r="I226" i="53"/>
  <c r="I228" i="53"/>
  <c r="I230" i="53"/>
  <c r="I232" i="53"/>
  <c r="I234" i="53"/>
  <c r="I236" i="53"/>
  <c r="I238" i="53"/>
  <c r="I240" i="53"/>
  <c r="I242" i="53"/>
  <c r="I244" i="53"/>
  <c r="I246" i="53"/>
  <c r="I248" i="53"/>
  <c r="I250" i="53"/>
  <c r="I252" i="53"/>
  <c r="I254" i="53"/>
  <c r="I255" i="53"/>
  <c r="I257" i="53"/>
  <c r="I259" i="53"/>
  <c r="I261" i="53"/>
  <c r="I263" i="53"/>
  <c r="I265" i="53"/>
  <c r="I267" i="53"/>
  <c r="I269" i="53"/>
  <c r="I271" i="53"/>
  <c r="I273" i="53"/>
  <c r="I275" i="53"/>
  <c r="I277" i="53"/>
  <c r="I279" i="53"/>
  <c r="I281" i="53"/>
  <c r="I283" i="53"/>
  <c r="I285" i="53"/>
  <c r="I287" i="53"/>
  <c r="I289" i="53"/>
  <c r="I291" i="53"/>
  <c r="I293" i="53"/>
  <c r="I295" i="53"/>
  <c r="I297" i="53"/>
  <c r="I299" i="53"/>
  <c r="I301" i="53"/>
  <c r="C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303" i="52" s="1"/>
  <c r="G10" i="52" s="1"/>
  <c r="G11" i="52" s="1"/>
  <c r="J42" i="54" l="1"/>
  <c r="J58" i="54"/>
  <c r="J95" i="54"/>
  <c r="J143" i="54"/>
  <c r="J147" i="54"/>
  <c r="J200" i="54"/>
  <c r="J97" i="54"/>
  <c r="J107" i="54"/>
  <c r="J137" i="54"/>
  <c r="J145" i="54"/>
  <c r="J153" i="54"/>
  <c r="J208" i="54"/>
  <c r="J210" i="54"/>
  <c r="J261" i="54"/>
  <c r="J299" i="54"/>
  <c r="I306" i="54"/>
  <c r="J20" i="54"/>
  <c r="J44" i="54"/>
  <c r="J87" i="54"/>
  <c r="J91" i="54"/>
  <c r="J94" i="54"/>
  <c r="J122" i="54"/>
  <c r="J125" i="54"/>
  <c r="J142" i="54"/>
  <c r="J148" i="54"/>
  <c r="J184" i="54"/>
  <c r="J195" i="54"/>
  <c r="J98" i="54"/>
  <c r="J112" i="54"/>
  <c r="J115" i="54"/>
  <c r="J118" i="54"/>
  <c r="J138" i="54"/>
  <c r="J152" i="54"/>
  <c r="J154" i="54"/>
  <c r="J157" i="54"/>
  <c r="J168" i="54"/>
  <c r="J176" i="54"/>
  <c r="J209" i="54"/>
  <c r="J211" i="54"/>
  <c r="J231" i="54"/>
  <c r="J238" i="54"/>
  <c r="J278" i="54"/>
  <c r="J227" i="54"/>
  <c r="J240" i="54"/>
  <c r="J270" i="54"/>
  <c r="J304" i="54"/>
  <c r="I303" i="53"/>
  <c r="H303" i="53"/>
  <c r="H301" i="52"/>
  <c r="H299" i="52"/>
  <c r="H297" i="52"/>
  <c r="H295" i="52"/>
  <c r="H293" i="52"/>
  <c r="H291" i="52"/>
  <c r="H289" i="52"/>
  <c r="H287" i="52"/>
  <c r="H285" i="52"/>
  <c r="H283" i="52"/>
  <c r="H281" i="52"/>
  <c r="H279" i="52"/>
  <c r="H277" i="52"/>
  <c r="H275" i="52"/>
  <c r="H273" i="52"/>
  <c r="H271" i="52"/>
  <c r="H269" i="52"/>
  <c r="H267" i="52"/>
  <c r="H265" i="52"/>
  <c r="H263" i="52"/>
  <c r="H261" i="52"/>
  <c r="H259" i="52"/>
  <c r="H257" i="52"/>
  <c r="H255" i="52"/>
  <c r="H253" i="52"/>
  <c r="H251" i="52"/>
  <c r="H249" i="52"/>
  <c r="H247" i="52"/>
  <c r="H245" i="52"/>
  <c r="H243" i="52"/>
  <c r="H241" i="52"/>
  <c r="H239" i="52"/>
  <c r="H237" i="52"/>
  <c r="H235" i="52"/>
  <c r="H233" i="52"/>
  <c r="H231" i="52"/>
  <c r="H229" i="52"/>
  <c r="H227" i="52"/>
  <c r="H225" i="52"/>
  <c r="H223" i="52"/>
  <c r="H221" i="52"/>
  <c r="H302" i="52"/>
  <c r="H300" i="52"/>
  <c r="H298" i="52"/>
  <c r="H296" i="52"/>
  <c r="H294" i="52"/>
  <c r="H292" i="52"/>
  <c r="H290" i="52"/>
  <c r="H288" i="52"/>
  <c r="H286" i="52"/>
  <c r="H284" i="52"/>
  <c r="H282" i="52"/>
  <c r="H280" i="52"/>
  <c r="H278" i="52"/>
  <c r="H276" i="52"/>
  <c r="H274" i="52"/>
  <c r="H272" i="52"/>
  <c r="H270" i="52"/>
  <c r="H268" i="52"/>
  <c r="H266" i="52"/>
  <c r="H264" i="52"/>
  <c r="H262" i="52"/>
  <c r="H260" i="52"/>
  <c r="H258" i="52"/>
  <c r="H256" i="52"/>
  <c r="H219" i="52"/>
  <c r="H217" i="52"/>
  <c r="H215" i="52"/>
  <c r="H213" i="52"/>
  <c r="H211" i="52"/>
  <c r="H209" i="52"/>
  <c r="H207" i="52"/>
  <c r="H205" i="52"/>
  <c r="H203" i="52"/>
  <c r="H201" i="52"/>
  <c r="H199" i="52"/>
  <c r="H254" i="52"/>
  <c r="H252" i="52"/>
  <c r="H250" i="52"/>
  <c r="H248" i="52"/>
  <c r="H246" i="52"/>
  <c r="H244" i="52"/>
  <c r="H242" i="52"/>
  <c r="H240" i="52"/>
  <c r="H238" i="52"/>
  <c r="H236" i="52"/>
  <c r="H234" i="52"/>
  <c r="H232" i="52"/>
  <c r="H230" i="52"/>
  <c r="H228" i="52"/>
  <c r="H226" i="52"/>
  <c r="H224" i="52"/>
  <c r="H222" i="52"/>
  <c r="H220" i="52"/>
  <c r="H218" i="52"/>
  <c r="H216" i="52"/>
  <c r="H214" i="52"/>
  <c r="H212" i="52"/>
  <c r="H210" i="52"/>
  <c r="H208" i="52"/>
  <c r="H206" i="52"/>
  <c r="H204" i="52"/>
  <c r="H202" i="52"/>
  <c r="H200" i="52"/>
  <c r="H198" i="52"/>
  <c r="H196" i="52"/>
  <c r="H194" i="52"/>
  <c r="H193" i="52"/>
  <c r="H191" i="52"/>
  <c r="H189" i="52"/>
  <c r="H187" i="52"/>
  <c r="H185" i="52"/>
  <c r="H183" i="52"/>
  <c r="H181" i="52"/>
  <c r="H179" i="52"/>
  <c r="H177" i="52"/>
  <c r="H175" i="52"/>
  <c r="H173" i="52"/>
  <c r="H171" i="52"/>
  <c r="H169" i="52"/>
  <c r="H167" i="52"/>
  <c r="H165" i="52"/>
  <c r="H163" i="52"/>
  <c r="H161" i="52"/>
  <c r="H159" i="52"/>
  <c r="H157" i="52"/>
  <c r="H155" i="52"/>
  <c r="H153" i="52"/>
  <c r="H151" i="52"/>
  <c r="H149" i="52"/>
  <c r="H147" i="52"/>
  <c r="H145" i="52"/>
  <c r="H143" i="52"/>
  <c r="H141" i="52"/>
  <c r="H139" i="52"/>
  <c r="H137" i="52"/>
  <c r="H135" i="52"/>
  <c r="H133" i="52"/>
  <c r="H131" i="52"/>
  <c r="H129" i="52"/>
  <c r="H127" i="52"/>
  <c r="H125" i="52"/>
  <c r="H123" i="52"/>
  <c r="H121" i="52"/>
  <c r="H119" i="52"/>
  <c r="H117" i="52"/>
  <c r="H115" i="52"/>
  <c r="H113" i="52"/>
  <c r="H111" i="52"/>
  <c r="H109" i="52"/>
  <c r="H107" i="52"/>
  <c r="H105" i="52"/>
  <c r="H103" i="52"/>
  <c r="H101" i="52"/>
  <c r="H99" i="52"/>
  <c r="H97" i="52"/>
  <c r="H95" i="52"/>
  <c r="H93" i="52"/>
  <c r="H91" i="52"/>
  <c r="H89" i="52"/>
  <c r="H87" i="52"/>
  <c r="H85" i="52"/>
  <c r="H83" i="52"/>
  <c r="H81" i="52"/>
  <c r="H79" i="52"/>
  <c r="H77" i="52"/>
  <c r="H75" i="52"/>
  <c r="H73" i="52"/>
  <c r="H71" i="52"/>
  <c r="H69" i="52"/>
  <c r="H67" i="52"/>
  <c r="H65" i="52"/>
  <c r="H63" i="52"/>
  <c r="H61" i="52"/>
  <c r="H59" i="52"/>
  <c r="H57" i="52"/>
  <c r="H55" i="52"/>
  <c r="H197" i="52"/>
  <c r="H195" i="52"/>
  <c r="H192" i="52"/>
  <c r="H190" i="52"/>
  <c r="H188" i="52"/>
  <c r="H186" i="52"/>
  <c r="H184" i="52"/>
  <c r="H182" i="52"/>
  <c r="H180" i="52"/>
  <c r="H178" i="52"/>
  <c r="H176" i="52"/>
  <c r="H174" i="52"/>
  <c r="H172" i="52"/>
  <c r="H170" i="52"/>
  <c r="H168" i="52"/>
  <c r="H166" i="52"/>
  <c r="H164" i="52"/>
  <c r="H162" i="52"/>
  <c r="H160" i="52"/>
  <c r="H158" i="52"/>
  <c r="H156" i="52"/>
  <c r="H154" i="52"/>
  <c r="H152" i="52"/>
  <c r="H150" i="52"/>
  <c r="H148" i="52"/>
  <c r="H146" i="52"/>
  <c r="H144" i="52"/>
  <c r="H142" i="52"/>
  <c r="H140" i="52"/>
  <c r="H138" i="52"/>
  <c r="H136" i="52"/>
  <c r="H134" i="52"/>
  <c r="H132" i="52"/>
  <c r="H130" i="52"/>
  <c r="H128" i="52"/>
  <c r="H126" i="52"/>
  <c r="H124" i="52"/>
  <c r="H122" i="52"/>
  <c r="H120" i="52"/>
  <c r="H118" i="52"/>
  <c r="H116" i="52"/>
  <c r="H114" i="52"/>
  <c r="H112" i="52"/>
  <c r="H110" i="52"/>
  <c r="H108" i="52"/>
  <c r="H106" i="52"/>
  <c r="H104" i="52"/>
  <c r="H102" i="52"/>
  <c r="H100" i="52"/>
  <c r="H98" i="52"/>
  <c r="H96" i="52"/>
  <c r="H94" i="52"/>
  <c r="H92" i="52"/>
  <c r="H90" i="52"/>
  <c r="H88" i="52"/>
  <c r="H86" i="52"/>
  <c r="H84" i="52"/>
  <c r="H82" i="52"/>
  <c r="H80" i="52"/>
  <c r="H78" i="52"/>
  <c r="H76" i="52"/>
  <c r="H74" i="52"/>
  <c r="H72" i="52"/>
  <c r="H70" i="52"/>
  <c r="H68" i="52"/>
  <c r="H66" i="52"/>
  <c r="H64" i="52"/>
  <c r="H62" i="52"/>
  <c r="H60" i="52"/>
  <c r="H58" i="52"/>
  <c r="H56" i="52"/>
  <c r="H53" i="52"/>
  <c r="H51" i="52"/>
  <c r="H49" i="52"/>
  <c r="H47" i="52"/>
  <c r="H45" i="52"/>
  <c r="H43" i="52"/>
  <c r="H41" i="52"/>
  <c r="H39" i="52"/>
  <c r="H37" i="52"/>
  <c r="H35" i="52"/>
  <c r="H33" i="52"/>
  <c r="H31" i="52"/>
  <c r="H29" i="52"/>
  <c r="H27" i="52"/>
  <c r="H25" i="52"/>
  <c r="H23" i="52"/>
  <c r="H21" i="52"/>
  <c r="H19" i="52"/>
  <c r="H17" i="52"/>
  <c r="H54" i="52"/>
  <c r="H52" i="52"/>
  <c r="I52" i="52" s="1"/>
  <c r="H50" i="52"/>
  <c r="I50" i="52" s="1"/>
  <c r="H48" i="52"/>
  <c r="I48" i="52" s="1"/>
  <c r="H46" i="52"/>
  <c r="I46" i="52" s="1"/>
  <c r="H44" i="52"/>
  <c r="I44" i="52" s="1"/>
  <c r="H42" i="52"/>
  <c r="I42" i="52" s="1"/>
  <c r="H40" i="52"/>
  <c r="I40" i="52" s="1"/>
  <c r="H38" i="52"/>
  <c r="I38" i="52" s="1"/>
  <c r="H36" i="52"/>
  <c r="I36" i="52" s="1"/>
  <c r="H34" i="52"/>
  <c r="I34" i="52" s="1"/>
  <c r="H32" i="52"/>
  <c r="I32" i="52" s="1"/>
  <c r="H30" i="52"/>
  <c r="I30" i="52" s="1"/>
  <c r="H28" i="52"/>
  <c r="I28" i="52" s="1"/>
  <c r="H26" i="52"/>
  <c r="I26" i="52" s="1"/>
  <c r="H24" i="52"/>
  <c r="I24" i="52" s="1"/>
  <c r="H22" i="52"/>
  <c r="I22" i="52" s="1"/>
  <c r="H20" i="52"/>
  <c r="I20" i="52" s="1"/>
  <c r="H18" i="52"/>
  <c r="I18" i="52" s="1"/>
  <c r="I19" i="52"/>
  <c r="I21" i="52"/>
  <c r="I23" i="52"/>
  <c r="I25" i="52"/>
  <c r="I27" i="52"/>
  <c r="I29" i="52"/>
  <c r="I31" i="52"/>
  <c r="I33" i="52"/>
  <c r="I35" i="52"/>
  <c r="I37" i="52"/>
  <c r="I39" i="52"/>
  <c r="I41" i="52"/>
  <c r="I43" i="52"/>
  <c r="I45" i="52"/>
  <c r="I47" i="52"/>
  <c r="I49" i="52"/>
  <c r="I51" i="52"/>
  <c r="I53" i="52"/>
  <c r="I17" i="52"/>
  <c r="I56" i="52"/>
  <c r="I58" i="52"/>
  <c r="I60" i="52"/>
  <c r="I62" i="52"/>
  <c r="I64" i="52"/>
  <c r="I66" i="52"/>
  <c r="I68" i="52"/>
  <c r="I70" i="52"/>
  <c r="I72" i="52"/>
  <c r="I74" i="52"/>
  <c r="I76" i="52"/>
  <c r="I78" i="52"/>
  <c r="I80" i="52"/>
  <c r="I82" i="52"/>
  <c r="I84" i="52"/>
  <c r="I86" i="52"/>
  <c r="I88" i="52"/>
  <c r="I90" i="52"/>
  <c r="I92" i="52"/>
  <c r="I94" i="52"/>
  <c r="I96" i="52"/>
  <c r="I98" i="52"/>
  <c r="I100" i="52"/>
  <c r="I102" i="52"/>
  <c r="I104" i="52"/>
  <c r="I106" i="52"/>
  <c r="I108" i="52"/>
  <c r="I110" i="52"/>
  <c r="I112" i="52"/>
  <c r="I114" i="52"/>
  <c r="I116" i="52"/>
  <c r="I118" i="52"/>
  <c r="I120" i="52"/>
  <c r="I122" i="52"/>
  <c r="I124" i="52"/>
  <c r="I126" i="52"/>
  <c r="I128" i="52"/>
  <c r="I130" i="52"/>
  <c r="I132" i="52"/>
  <c r="I134" i="52"/>
  <c r="I136" i="52"/>
  <c r="I138" i="52"/>
  <c r="I140" i="52"/>
  <c r="I142" i="52"/>
  <c r="I144" i="52"/>
  <c r="I146" i="52"/>
  <c r="I148" i="52"/>
  <c r="I150" i="52"/>
  <c r="I152" i="52"/>
  <c r="I154" i="52"/>
  <c r="I156" i="52"/>
  <c r="I158" i="52"/>
  <c r="I160" i="52"/>
  <c r="I162" i="52"/>
  <c r="I164" i="52"/>
  <c r="I166" i="52"/>
  <c r="I168" i="52"/>
  <c r="I170" i="52"/>
  <c r="I172" i="52"/>
  <c r="I174" i="52"/>
  <c r="I176" i="52"/>
  <c r="I178" i="52"/>
  <c r="I180" i="52"/>
  <c r="I182" i="52"/>
  <c r="I184" i="52"/>
  <c r="I186" i="52"/>
  <c r="I188" i="52"/>
  <c r="I190" i="52"/>
  <c r="I192" i="52"/>
  <c r="I194" i="52"/>
  <c r="I196" i="52"/>
  <c r="I198" i="52"/>
  <c r="I54" i="52"/>
  <c r="I55" i="52"/>
  <c r="I57" i="52"/>
  <c r="I59" i="52"/>
  <c r="I61" i="52"/>
  <c r="I63" i="52"/>
  <c r="I65" i="52"/>
  <c r="I67" i="52"/>
  <c r="I69" i="52"/>
  <c r="I71" i="52"/>
  <c r="I73" i="52"/>
  <c r="I75" i="52"/>
  <c r="I77" i="52"/>
  <c r="I79" i="52"/>
  <c r="I81" i="52"/>
  <c r="I83" i="52"/>
  <c r="I85" i="52"/>
  <c r="I87" i="52"/>
  <c r="I89" i="52"/>
  <c r="I91" i="52"/>
  <c r="I93" i="52"/>
  <c r="I95" i="52"/>
  <c r="I97" i="52"/>
  <c r="I99" i="52"/>
  <c r="I101" i="52"/>
  <c r="I103" i="52"/>
  <c r="I105" i="52"/>
  <c r="I107" i="52"/>
  <c r="I109" i="52"/>
  <c r="I111" i="52"/>
  <c r="I113" i="52"/>
  <c r="I115" i="52"/>
  <c r="I117" i="52"/>
  <c r="I119" i="52"/>
  <c r="I121" i="52"/>
  <c r="I123" i="52"/>
  <c r="I125" i="52"/>
  <c r="I127" i="52"/>
  <c r="I129" i="52"/>
  <c r="I131" i="52"/>
  <c r="I133" i="52"/>
  <c r="I135" i="52"/>
  <c r="I137" i="52"/>
  <c r="I139" i="52"/>
  <c r="I141" i="52"/>
  <c r="I143" i="52"/>
  <c r="I145" i="52"/>
  <c r="I147" i="52"/>
  <c r="I149" i="52"/>
  <c r="I151" i="52"/>
  <c r="I153" i="52"/>
  <c r="I155" i="52"/>
  <c r="I157" i="52"/>
  <c r="I159" i="52"/>
  <c r="I161" i="52"/>
  <c r="I163" i="52"/>
  <c r="I165" i="52"/>
  <c r="I167" i="52"/>
  <c r="I169" i="52"/>
  <c r="I171" i="52"/>
  <c r="I173" i="52"/>
  <c r="I175" i="52"/>
  <c r="I177" i="52"/>
  <c r="I179" i="52"/>
  <c r="I181" i="52"/>
  <c r="I183" i="52"/>
  <c r="I185" i="52"/>
  <c r="I187" i="52"/>
  <c r="I189" i="52"/>
  <c r="I191" i="52"/>
  <c r="I193" i="52"/>
  <c r="I200" i="52"/>
  <c r="I202" i="52"/>
  <c r="I204" i="52"/>
  <c r="I206" i="52"/>
  <c r="I208" i="52"/>
  <c r="I210" i="52"/>
  <c r="I212" i="52"/>
  <c r="I214" i="52"/>
  <c r="I216" i="52"/>
  <c r="I218" i="52"/>
  <c r="I195" i="52"/>
  <c r="I197" i="52"/>
  <c r="I199" i="52"/>
  <c r="I201" i="52"/>
  <c r="I203" i="52"/>
  <c r="I205" i="52"/>
  <c r="I207" i="52"/>
  <c r="I209" i="52"/>
  <c r="I211" i="52"/>
  <c r="I213" i="52"/>
  <c r="I215" i="52"/>
  <c r="I217" i="52"/>
  <c r="I219" i="52"/>
  <c r="I221" i="52"/>
  <c r="I223" i="52"/>
  <c r="I225" i="52"/>
  <c r="I227" i="52"/>
  <c r="I229" i="52"/>
  <c r="I231" i="52"/>
  <c r="I233" i="52"/>
  <c r="I235" i="52"/>
  <c r="I237" i="52"/>
  <c r="I239" i="52"/>
  <c r="I241" i="52"/>
  <c r="I243" i="52"/>
  <c r="I245" i="52"/>
  <c r="I247" i="52"/>
  <c r="I249" i="52"/>
  <c r="I251" i="52"/>
  <c r="I253" i="52"/>
  <c r="I256" i="52"/>
  <c r="I258" i="52"/>
  <c r="I260" i="52"/>
  <c r="I262" i="52"/>
  <c r="I264" i="52"/>
  <c r="I266" i="52"/>
  <c r="I268" i="52"/>
  <c r="I270" i="52"/>
  <c r="I272" i="52"/>
  <c r="I274" i="52"/>
  <c r="I276" i="52"/>
  <c r="I278" i="52"/>
  <c r="I280" i="52"/>
  <c r="I282" i="52"/>
  <c r="I284" i="52"/>
  <c r="I286" i="52"/>
  <c r="I288" i="52"/>
  <c r="I290" i="52"/>
  <c r="I292" i="52"/>
  <c r="I294" i="52"/>
  <c r="I296" i="52"/>
  <c r="I298" i="52"/>
  <c r="I300" i="52"/>
  <c r="I302" i="52"/>
  <c r="I220" i="52"/>
  <c r="I222" i="52"/>
  <c r="I224" i="52"/>
  <c r="I226" i="52"/>
  <c r="I228" i="52"/>
  <c r="I230" i="52"/>
  <c r="I232" i="52"/>
  <c r="I234" i="52"/>
  <c r="I236" i="52"/>
  <c r="I238" i="52"/>
  <c r="I240" i="52"/>
  <c r="I242" i="52"/>
  <c r="I244" i="52"/>
  <c r="I246" i="52"/>
  <c r="I248" i="52"/>
  <c r="I250" i="52"/>
  <c r="I252" i="52"/>
  <c r="I254" i="52"/>
  <c r="I255" i="52"/>
  <c r="I257" i="52"/>
  <c r="I259" i="52"/>
  <c r="I261" i="52"/>
  <c r="I263" i="52"/>
  <c r="I265" i="52"/>
  <c r="I267" i="52"/>
  <c r="I269" i="52"/>
  <c r="I271" i="52"/>
  <c r="I273" i="52"/>
  <c r="I275" i="52"/>
  <c r="I277" i="52"/>
  <c r="I279" i="52"/>
  <c r="I281" i="52"/>
  <c r="I283" i="52"/>
  <c r="I285" i="52"/>
  <c r="I287" i="52"/>
  <c r="I289" i="52"/>
  <c r="I291" i="52"/>
  <c r="I293" i="52"/>
  <c r="I295" i="52"/>
  <c r="I297" i="52"/>
  <c r="I299" i="52"/>
  <c r="I301" i="52"/>
  <c r="J306" i="54" l="1"/>
  <c r="I303" i="52"/>
  <c r="H303" i="52"/>
  <c r="C303" i="51" l="1"/>
  <c r="G302" i="51"/>
  <c r="G301" i="51"/>
  <c r="G300" i="51"/>
  <c r="G299" i="51"/>
  <c r="G298" i="51"/>
  <c r="G297" i="51"/>
  <c r="G296" i="51"/>
  <c r="G295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G269" i="51"/>
  <c r="G268" i="51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303" i="51" s="1"/>
  <c r="G10" i="51" s="1"/>
  <c r="G11" i="51" s="1"/>
  <c r="H301" i="51" l="1"/>
  <c r="H299" i="51"/>
  <c r="H297" i="51"/>
  <c r="H295" i="51"/>
  <c r="H293" i="51"/>
  <c r="H291" i="51"/>
  <c r="H289" i="51"/>
  <c r="H287" i="51"/>
  <c r="H285" i="51"/>
  <c r="H283" i="51"/>
  <c r="H281" i="51"/>
  <c r="H279" i="51"/>
  <c r="H277" i="51"/>
  <c r="H275" i="51"/>
  <c r="H273" i="51"/>
  <c r="H271" i="51"/>
  <c r="H269" i="51"/>
  <c r="H267" i="51"/>
  <c r="H265" i="51"/>
  <c r="H263" i="51"/>
  <c r="H261" i="51"/>
  <c r="H259" i="51"/>
  <c r="H257" i="51"/>
  <c r="H255" i="51"/>
  <c r="H253" i="51"/>
  <c r="H251" i="51"/>
  <c r="H249" i="51"/>
  <c r="H247" i="51"/>
  <c r="H245" i="51"/>
  <c r="H243" i="51"/>
  <c r="H241" i="51"/>
  <c r="H239" i="51"/>
  <c r="H237" i="51"/>
  <c r="H235" i="51"/>
  <c r="H233" i="51"/>
  <c r="H231" i="51"/>
  <c r="H229" i="51"/>
  <c r="H227" i="51"/>
  <c r="H225" i="51"/>
  <c r="H223" i="51"/>
  <c r="H221" i="51"/>
  <c r="H302" i="51"/>
  <c r="H300" i="51"/>
  <c r="H298" i="51"/>
  <c r="H296" i="51"/>
  <c r="H294" i="51"/>
  <c r="H292" i="51"/>
  <c r="H290" i="51"/>
  <c r="H288" i="51"/>
  <c r="H286" i="51"/>
  <c r="H284" i="51"/>
  <c r="H282" i="51"/>
  <c r="H280" i="51"/>
  <c r="H278" i="51"/>
  <c r="H276" i="51"/>
  <c r="H274" i="51"/>
  <c r="H272" i="51"/>
  <c r="H270" i="51"/>
  <c r="H268" i="51"/>
  <c r="H266" i="51"/>
  <c r="H264" i="51"/>
  <c r="H262" i="51"/>
  <c r="H260" i="51"/>
  <c r="H258" i="51"/>
  <c r="H256" i="51"/>
  <c r="H254" i="51"/>
  <c r="H252" i="51"/>
  <c r="H250" i="51"/>
  <c r="H219" i="51"/>
  <c r="H217" i="51"/>
  <c r="H215" i="51"/>
  <c r="H213" i="51"/>
  <c r="H211" i="51"/>
  <c r="H209" i="51"/>
  <c r="H207" i="51"/>
  <c r="H205" i="51"/>
  <c r="H203" i="51"/>
  <c r="H201" i="51"/>
  <c r="H199" i="51"/>
  <c r="H197" i="51"/>
  <c r="H195" i="51"/>
  <c r="H248" i="51"/>
  <c r="H246" i="51"/>
  <c r="H244" i="51"/>
  <c r="H242" i="51"/>
  <c r="H240" i="51"/>
  <c r="H238" i="51"/>
  <c r="H236" i="51"/>
  <c r="H234" i="51"/>
  <c r="H232" i="51"/>
  <c r="H230" i="51"/>
  <c r="H228" i="51"/>
  <c r="H226" i="51"/>
  <c r="H224" i="51"/>
  <c r="H222" i="51"/>
  <c r="H220" i="51"/>
  <c r="H218" i="51"/>
  <c r="H216" i="51"/>
  <c r="H214" i="51"/>
  <c r="H212" i="51"/>
  <c r="H210" i="51"/>
  <c r="H208" i="51"/>
  <c r="H206" i="51"/>
  <c r="H204" i="51"/>
  <c r="H202" i="51"/>
  <c r="H200" i="51"/>
  <c r="H198" i="51"/>
  <c r="H196" i="51"/>
  <c r="H194" i="51"/>
  <c r="H192" i="51"/>
  <c r="H193" i="51"/>
  <c r="H191" i="51"/>
  <c r="H189" i="51"/>
  <c r="H187" i="51"/>
  <c r="H185" i="51"/>
  <c r="H183" i="51"/>
  <c r="H181" i="51"/>
  <c r="H179" i="51"/>
  <c r="H177" i="51"/>
  <c r="H175" i="51"/>
  <c r="H173" i="51"/>
  <c r="H171" i="51"/>
  <c r="H169" i="51"/>
  <c r="H167" i="51"/>
  <c r="H165" i="51"/>
  <c r="H163" i="51"/>
  <c r="H161" i="51"/>
  <c r="H159" i="51"/>
  <c r="H157" i="51"/>
  <c r="H155" i="51"/>
  <c r="H153" i="51"/>
  <c r="H151" i="51"/>
  <c r="H149" i="51"/>
  <c r="H147" i="51"/>
  <c r="H145" i="51"/>
  <c r="H143" i="51"/>
  <c r="H141" i="51"/>
  <c r="H139" i="51"/>
  <c r="H137" i="51"/>
  <c r="H135" i="51"/>
  <c r="H133" i="51"/>
  <c r="H131" i="51"/>
  <c r="H129" i="51"/>
  <c r="H127" i="51"/>
  <c r="H125" i="51"/>
  <c r="H123" i="51"/>
  <c r="H121" i="51"/>
  <c r="H119" i="51"/>
  <c r="H117" i="51"/>
  <c r="H115" i="51"/>
  <c r="H113" i="51"/>
  <c r="H111" i="51"/>
  <c r="H109" i="51"/>
  <c r="H107" i="51"/>
  <c r="H105" i="51"/>
  <c r="H103" i="51"/>
  <c r="H101" i="51"/>
  <c r="H99" i="51"/>
  <c r="H97" i="51"/>
  <c r="H95" i="51"/>
  <c r="H93" i="51"/>
  <c r="H91" i="51"/>
  <c r="H89" i="51"/>
  <c r="H87" i="51"/>
  <c r="H85" i="51"/>
  <c r="H83" i="51"/>
  <c r="H81" i="51"/>
  <c r="H79" i="51"/>
  <c r="H77" i="51"/>
  <c r="H75" i="51"/>
  <c r="H73" i="51"/>
  <c r="H71" i="51"/>
  <c r="H69" i="51"/>
  <c r="H67" i="51"/>
  <c r="H65" i="51"/>
  <c r="H63" i="51"/>
  <c r="H61" i="51"/>
  <c r="H59" i="51"/>
  <c r="H57" i="51"/>
  <c r="H55" i="51"/>
  <c r="H53" i="51"/>
  <c r="H51" i="51"/>
  <c r="H190" i="51"/>
  <c r="H188" i="51"/>
  <c r="H186" i="51"/>
  <c r="H184" i="51"/>
  <c r="H182" i="51"/>
  <c r="H180" i="51"/>
  <c r="H178" i="51"/>
  <c r="H176" i="51"/>
  <c r="H174" i="51"/>
  <c r="H172" i="51"/>
  <c r="H170" i="51"/>
  <c r="H168" i="51"/>
  <c r="H166" i="51"/>
  <c r="H164" i="51"/>
  <c r="H162" i="51"/>
  <c r="H160" i="51"/>
  <c r="H158" i="51"/>
  <c r="H156" i="51"/>
  <c r="H154" i="51"/>
  <c r="H152" i="51"/>
  <c r="H150" i="51"/>
  <c r="H148" i="51"/>
  <c r="H146" i="51"/>
  <c r="H144" i="51"/>
  <c r="H142" i="51"/>
  <c r="H140" i="51"/>
  <c r="H138" i="51"/>
  <c r="H136" i="51"/>
  <c r="H134" i="51"/>
  <c r="H132" i="51"/>
  <c r="H130" i="51"/>
  <c r="H128" i="51"/>
  <c r="H126" i="51"/>
  <c r="H124" i="51"/>
  <c r="H122" i="51"/>
  <c r="H120" i="51"/>
  <c r="H118" i="51"/>
  <c r="H116" i="51"/>
  <c r="H114" i="51"/>
  <c r="H112" i="51"/>
  <c r="H110" i="51"/>
  <c r="H108" i="51"/>
  <c r="H106" i="51"/>
  <c r="H104" i="51"/>
  <c r="H102" i="51"/>
  <c r="H100" i="51"/>
  <c r="H98" i="51"/>
  <c r="H96" i="51"/>
  <c r="H94" i="51"/>
  <c r="H92" i="51"/>
  <c r="H90" i="51"/>
  <c r="H88" i="51"/>
  <c r="H86" i="51"/>
  <c r="H84" i="51"/>
  <c r="H82" i="51"/>
  <c r="H80" i="51"/>
  <c r="H78" i="51"/>
  <c r="H76" i="51"/>
  <c r="H74" i="51"/>
  <c r="H72" i="51"/>
  <c r="H70" i="51"/>
  <c r="H68" i="51"/>
  <c r="H66" i="51"/>
  <c r="H64" i="51"/>
  <c r="H62" i="51"/>
  <c r="H60" i="51"/>
  <c r="H58" i="51"/>
  <c r="H56" i="51"/>
  <c r="H54" i="51"/>
  <c r="H52" i="51"/>
  <c r="H50" i="51"/>
  <c r="I50" i="51" s="1"/>
  <c r="H48" i="51"/>
  <c r="I48" i="51" s="1"/>
  <c r="H46" i="51"/>
  <c r="I46" i="51" s="1"/>
  <c r="H44" i="51"/>
  <c r="I44" i="51" s="1"/>
  <c r="H42" i="51"/>
  <c r="I42" i="51" s="1"/>
  <c r="H40" i="51"/>
  <c r="I40" i="51" s="1"/>
  <c r="H38" i="51"/>
  <c r="I38" i="51" s="1"/>
  <c r="H36" i="51"/>
  <c r="I36" i="51" s="1"/>
  <c r="H34" i="51"/>
  <c r="I34" i="51" s="1"/>
  <c r="H32" i="51"/>
  <c r="I32" i="51" s="1"/>
  <c r="H30" i="51"/>
  <c r="I30" i="51" s="1"/>
  <c r="H28" i="51"/>
  <c r="I28" i="51" s="1"/>
  <c r="H26" i="51"/>
  <c r="I26" i="51" s="1"/>
  <c r="H24" i="51"/>
  <c r="I24" i="51" s="1"/>
  <c r="H22" i="51"/>
  <c r="I22" i="51" s="1"/>
  <c r="H20" i="51"/>
  <c r="I20" i="51" s="1"/>
  <c r="H18" i="51"/>
  <c r="I18" i="51" s="1"/>
  <c r="H49" i="51"/>
  <c r="H47" i="51"/>
  <c r="H45" i="51"/>
  <c r="H43" i="51"/>
  <c r="H41" i="51"/>
  <c r="H39" i="51"/>
  <c r="H37" i="51"/>
  <c r="H35" i="51"/>
  <c r="H33" i="51"/>
  <c r="H31" i="51"/>
  <c r="H29" i="51"/>
  <c r="H27" i="51"/>
  <c r="H25" i="51"/>
  <c r="H23" i="51"/>
  <c r="H21" i="51"/>
  <c r="H19" i="51"/>
  <c r="H17" i="51"/>
  <c r="I19" i="51"/>
  <c r="I21" i="51"/>
  <c r="I23" i="51"/>
  <c r="I25" i="51"/>
  <c r="I27" i="51"/>
  <c r="I29" i="51"/>
  <c r="I31" i="51"/>
  <c r="I33" i="51"/>
  <c r="I35" i="51"/>
  <c r="I37" i="51"/>
  <c r="I39" i="51"/>
  <c r="I41" i="51"/>
  <c r="I43" i="51"/>
  <c r="I45" i="51"/>
  <c r="I47" i="51"/>
  <c r="I49" i="51"/>
  <c r="I52" i="51"/>
  <c r="I54" i="51"/>
  <c r="I56" i="51"/>
  <c r="I58" i="51"/>
  <c r="I60" i="51"/>
  <c r="I62" i="51"/>
  <c r="I64" i="51"/>
  <c r="I66" i="51"/>
  <c r="I68" i="51"/>
  <c r="I70" i="51"/>
  <c r="I72" i="51"/>
  <c r="I74" i="51"/>
  <c r="I76" i="51"/>
  <c r="I78" i="51"/>
  <c r="I80" i="51"/>
  <c r="I82" i="51"/>
  <c r="I84" i="51"/>
  <c r="I86" i="51"/>
  <c r="I88" i="51"/>
  <c r="I90" i="51"/>
  <c r="I92" i="51"/>
  <c r="I94" i="51"/>
  <c r="I96" i="51"/>
  <c r="I98" i="51"/>
  <c r="I100" i="51"/>
  <c r="I102" i="51"/>
  <c r="I104" i="51"/>
  <c r="I106" i="51"/>
  <c r="I108" i="51"/>
  <c r="I110" i="51"/>
  <c r="I112" i="51"/>
  <c r="I114" i="51"/>
  <c r="I116" i="51"/>
  <c r="I118" i="51"/>
  <c r="I120" i="51"/>
  <c r="I122" i="51"/>
  <c r="I124" i="51"/>
  <c r="I126" i="51"/>
  <c r="I128" i="51"/>
  <c r="I130" i="51"/>
  <c r="I132" i="51"/>
  <c r="I134" i="51"/>
  <c r="I136" i="51"/>
  <c r="I138" i="51"/>
  <c r="I140" i="51"/>
  <c r="I142" i="51"/>
  <c r="I144" i="51"/>
  <c r="I146" i="51"/>
  <c r="I148" i="51"/>
  <c r="I150" i="51"/>
  <c r="I152" i="51"/>
  <c r="I154" i="51"/>
  <c r="I156" i="51"/>
  <c r="I158" i="51"/>
  <c r="I160" i="51"/>
  <c r="I162" i="51"/>
  <c r="I164" i="51"/>
  <c r="I166" i="51"/>
  <c r="I168" i="51"/>
  <c r="I170" i="51"/>
  <c r="I172" i="51"/>
  <c r="I174" i="51"/>
  <c r="I176" i="51"/>
  <c r="I178" i="51"/>
  <c r="I180" i="51"/>
  <c r="I182" i="51"/>
  <c r="I184" i="51"/>
  <c r="I186" i="51"/>
  <c r="I188" i="51"/>
  <c r="I190" i="51"/>
  <c r="I192" i="51"/>
  <c r="I17" i="51"/>
  <c r="I51" i="51"/>
  <c r="I53" i="51"/>
  <c r="I55" i="51"/>
  <c r="I57" i="51"/>
  <c r="I59" i="51"/>
  <c r="I61" i="51"/>
  <c r="I63" i="51"/>
  <c r="I65" i="51"/>
  <c r="I67" i="51"/>
  <c r="I69" i="51"/>
  <c r="I71" i="51"/>
  <c r="I73" i="51"/>
  <c r="I75" i="51"/>
  <c r="I77" i="51"/>
  <c r="I79" i="51"/>
  <c r="I81" i="51"/>
  <c r="I83" i="51"/>
  <c r="I85" i="51"/>
  <c r="I87" i="51"/>
  <c r="I89" i="51"/>
  <c r="I91" i="51"/>
  <c r="I93" i="51"/>
  <c r="I95" i="51"/>
  <c r="I97" i="51"/>
  <c r="I99" i="51"/>
  <c r="I101" i="51"/>
  <c r="I103" i="51"/>
  <c r="I105" i="51"/>
  <c r="I107" i="51"/>
  <c r="I109" i="51"/>
  <c r="I111" i="51"/>
  <c r="I113" i="51"/>
  <c r="I115" i="51"/>
  <c r="I117" i="51"/>
  <c r="I119" i="51"/>
  <c r="I121" i="51"/>
  <c r="I123" i="51"/>
  <c r="I125" i="51"/>
  <c r="I127" i="51"/>
  <c r="I129" i="51"/>
  <c r="I131" i="51"/>
  <c r="I133" i="51"/>
  <c r="I135" i="51"/>
  <c r="I137" i="51"/>
  <c r="I139" i="51"/>
  <c r="I141" i="51"/>
  <c r="I143" i="51"/>
  <c r="I145" i="51"/>
  <c r="I147" i="51"/>
  <c r="I149" i="51"/>
  <c r="I151" i="51"/>
  <c r="I153" i="51"/>
  <c r="I155" i="51"/>
  <c r="I157" i="51"/>
  <c r="I159" i="51"/>
  <c r="I161" i="51"/>
  <c r="I163" i="51"/>
  <c r="I165" i="51"/>
  <c r="I167" i="51"/>
  <c r="I169" i="51"/>
  <c r="I171" i="51"/>
  <c r="I173" i="51"/>
  <c r="I175" i="51"/>
  <c r="I177" i="51"/>
  <c r="I179" i="51"/>
  <c r="I181" i="51"/>
  <c r="I183" i="51"/>
  <c r="I185" i="51"/>
  <c r="I187" i="51"/>
  <c r="I189" i="51"/>
  <c r="I191" i="51"/>
  <c r="I193" i="51"/>
  <c r="I194" i="51"/>
  <c r="I196" i="51"/>
  <c r="I198" i="51"/>
  <c r="I200" i="51"/>
  <c r="I202" i="51"/>
  <c r="I204" i="51"/>
  <c r="I206" i="51"/>
  <c r="I208" i="51"/>
  <c r="I210" i="51"/>
  <c r="I212" i="51"/>
  <c r="I214" i="51"/>
  <c r="I216" i="51"/>
  <c r="I218" i="51"/>
  <c r="I195" i="51"/>
  <c r="I197" i="51"/>
  <c r="I199" i="51"/>
  <c r="I201" i="51"/>
  <c r="I203" i="51"/>
  <c r="I205" i="51"/>
  <c r="I207" i="51"/>
  <c r="I209" i="51"/>
  <c r="I211" i="51"/>
  <c r="I213" i="51"/>
  <c r="I215" i="51"/>
  <c r="I217" i="51"/>
  <c r="I219" i="51"/>
  <c r="I221" i="51"/>
  <c r="I223" i="51"/>
  <c r="I225" i="51"/>
  <c r="I227" i="51"/>
  <c r="I229" i="51"/>
  <c r="I231" i="51"/>
  <c r="I233" i="51"/>
  <c r="I235" i="51"/>
  <c r="I237" i="51"/>
  <c r="I239" i="51"/>
  <c r="I241" i="51"/>
  <c r="I243" i="51"/>
  <c r="I245" i="51"/>
  <c r="I247" i="51"/>
  <c r="I250" i="51"/>
  <c r="I252" i="51"/>
  <c r="I254" i="51"/>
  <c r="I256" i="51"/>
  <c r="I258" i="51"/>
  <c r="I260" i="51"/>
  <c r="I262" i="51"/>
  <c r="I264" i="51"/>
  <c r="I266" i="51"/>
  <c r="I268" i="51"/>
  <c r="I270" i="51"/>
  <c r="I272" i="51"/>
  <c r="I274" i="51"/>
  <c r="I276" i="51"/>
  <c r="I278" i="51"/>
  <c r="I280" i="51"/>
  <c r="I282" i="51"/>
  <c r="I284" i="51"/>
  <c r="I286" i="51"/>
  <c r="I288" i="51"/>
  <c r="I290" i="51"/>
  <c r="I292" i="51"/>
  <c r="I294" i="51"/>
  <c r="I296" i="51"/>
  <c r="I298" i="51"/>
  <c r="I300" i="51"/>
  <c r="I302" i="51"/>
  <c r="I220" i="51"/>
  <c r="I222" i="51"/>
  <c r="I224" i="51"/>
  <c r="I226" i="51"/>
  <c r="I228" i="51"/>
  <c r="I230" i="51"/>
  <c r="I232" i="51"/>
  <c r="I234" i="51"/>
  <c r="I236" i="51"/>
  <c r="I238" i="51"/>
  <c r="I240" i="51"/>
  <c r="I242" i="51"/>
  <c r="I244" i="51"/>
  <c r="I246" i="51"/>
  <c r="I248" i="51"/>
  <c r="I249" i="51"/>
  <c r="I251" i="51"/>
  <c r="I253" i="51"/>
  <c r="I255" i="51"/>
  <c r="I257" i="51"/>
  <c r="I259" i="51"/>
  <c r="I261" i="51"/>
  <c r="I263" i="51"/>
  <c r="I265" i="51"/>
  <c r="I267" i="51"/>
  <c r="I269" i="51"/>
  <c r="I271" i="51"/>
  <c r="I273" i="51"/>
  <c r="I275" i="51"/>
  <c r="I277" i="51"/>
  <c r="I279" i="51"/>
  <c r="I281" i="51"/>
  <c r="I283" i="51"/>
  <c r="I285" i="51"/>
  <c r="I287" i="51"/>
  <c r="I289" i="51"/>
  <c r="I291" i="51"/>
  <c r="I293" i="51"/>
  <c r="I295" i="51"/>
  <c r="I297" i="51"/>
  <c r="I299" i="51"/>
  <c r="I301" i="51"/>
  <c r="I303" i="51" l="1"/>
  <c r="H303" i="51"/>
  <c r="C303" i="50" l="1"/>
  <c r="G302" i="50"/>
  <c r="G301" i="50"/>
  <c r="G300" i="50"/>
  <c r="G299" i="50"/>
  <c r="G298" i="50"/>
  <c r="G297" i="50"/>
  <c r="G296" i="50"/>
  <c r="G295" i="50"/>
  <c r="G294" i="50"/>
  <c r="G293" i="50"/>
  <c r="G292" i="50"/>
  <c r="G291" i="50"/>
  <c r="G290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303" i="50" s="1"/>
  <c r="G10" i="50" s="1"/>
  <c r="G11" i="50" s="1"/>
  <c r="H301" i="50" l="1"/>
  <c r="H299" i="50"/>
  <c r="H297" i="50"/>
  <c r="H295" i="50"/>
  <c r="H293" i="50"/>
  <c r="H291" i="50"/>
  <c r="H289" i="50"/>
  <c r="H287" i="50"/>
  <c r="H285" i="50"/>
  <c r="H283" i="50"/>
  <c r="H281" i="50"/>
  <c r="H279" i="50"/>
  <c r="H277" i="50"/>
  <c r="H275" i="50"/>
  <c r="H273" i="50"/>
  <c r="H271" i="50"/>
  <c r="H269" i="50"/>
  <c r="H267" i="50"/>
  <c r="H265" i="50"/>
  <c r="H263" i="50"/>
  <c r="H261" i="50"/>
  <c r="H259" i="50"/>
  <c r="H257" i="50"/>
  <c r="H255" i="50"/>
  <c r="H253" i="50"/>
  <c r="H251" i="50"/>
  <c r="H249" i="50"/>
  <c r="H247" i="50"/>
  <c r="H245" i="50"/>
  <c r="H243" i="50"/>
  <c r="H241" i="50"/>
  <c r="H239" i="50"/>
  <c r="H237" i="50"/>
  <c r="H235" i="50"/>
  <c r="H233" i="50"/>
  <c r="H231" i="50"/>
  <c r="H229" i="50"/>
  <c r="H227" i="50"/>
  <c r="H225" i="50"/>
  <c r="H223" i="50"/>
  <c r="H221" i="50"/>
  <c r="H302" i="50"/>
  <c r="H300" i="50"/>
  <c r="H298" i="50"/>
  <c r="H296" i="50"/>
  <c r="H294" i="50"/>
  <c r="H292" i="50"/>
  <c r="H290" i="50"/>
  <c r="H288" i="50"/>
  <c r="H286" i="50"/>
  <c r="H284" i="50"/>
  <c r="H282" i="50"/>
  <c r="H280" i="50"/>
  <c r="H278" i="50"/>
  <c r="H276" i="50"/>
  <c r="H274" i="50"/>
  <c r="H272" i="50"/>
  <c r="H270" i="50"/>
  <c r="H268" i="50"/>
  <c r="H266" i="50"/>
  <c r="H264" i="50"/>
  <c r="H262" i="50"/>
  <c r="H260" i="50"/>
  <c r="H258" i="50"/>
  <c r="H256" i="50"/>
  <c r="H254" i="50"/>
  <c r="H252" i="50"/>
  <c r="H250" i="50"/>
  <c r="H248" i="50"/>
  <c r="H246" i="50"/>
  <c r="H244" i="50"/>
  <c r="H242" i="50"/>
  <c r="H240" i="50"/>
  <c r="H238" i="50"/>
  <c r="H236" i="50"/>
  <c r="H234" i="50"/>
  <c r="H232" i="50"/>
  <c r="H230" i="50"/>
  <c r="H228" i="50"/>
  <c r="H226" i="50"/>
  <c r="H224" i="50"/>
  <c r="H222" i="50"/>
  <c r="H220" i="50"/>
  <c r="H218" i="50"/>
  <c r="H216" i="50"/>
  <c r="H214" i="50"/>
  <c r="H212" i="50"/>
  <c r="H210" i="50"/>
  <c r="H208" i="50"/>
  <c r="H206" i="50"/>
  <c r="H204" i="50"/>
  <c r="H202" i="50"/>
  <c r="H200" i="50"/>
  <c r="H198" i="50"/>
  <c r="H196" i="50"/>
  <c r="H194" i="50"/>
  <c r="H192" i="50"/>
  <c r="H190" i="50"/>
  <c r="H188" i="50"/>
  <c r="H186" i="50"/>
  <c r="H184" i="50"/>
  <c r="H182" i="50"/>
  <c r="H180" i="50"/>
  <c r="H178" i="50"/>
  <c r="H176" i="50"/>
  <c r="H174" i="50"/>
  <c r="H172" i="50"/>
  <c r="H170" i="50"/>
  <c r="H168" i="50"/>
  <c r="H219" i="50"/>
  <c r="H217" i="50"/>
  <c r="H215" i="50"/>
  <c r="H213" i="50"/>
  <c r="H211" i="50"/>
  <c r="H209" i="50"/>
  <c r="H207" i="50"/>
  <c r="H205" i="50"/>
  <c r="H203" i="50"/>
  <c r="H201" i="50"/>
  <c r="H199" i="50"/>
  <c r="H197" i="50"/>
  <c r="H195" i="50"/>
  <c r="H193" i="50"/>
  <c r="H191" i="50"/>
  <c r="H189" i="50"/>
  <c r="H187" i="50"/>
  <c r="H185" i="50"/>
  <c r="H183" i="50"/>
  <c r="H181" i="50"/>
  <c r="H179" i="50"/>
  <c r="H177" i="50"/>
  <c r="H167" i="50"/>
  <c r="H165" i="50"/>
  <c r="H163" i="50"/>
  <c r="H161" i="50"/>
  <c r="H159" i="50"/>
  <c r="H157" i="50"/>
  <c r="H155" i="50"/>
  <c r="H153" i="50"/>
  <c r="H151" i="50"/>
  <c r="H149" i="50"/>
  <c r="H147" i="50"/>
  <c r="H145" i="50"/>
  <c r="H144" i="50"/>
  <c r="H142" i="50"/>
  <c r="H140" i="50"/>
  <c r="H139" i="50"/>
  <c r="H138" i="50"/>
  <c r="H136" i="50"/>
  <c r="H134" i="50"/>
  <c r="H130" i="50"/>
  <c r="H128" i="50"/>
  <c r="H126" i="50"/>
  <c r="H124" i="50"/>
  <c r="H122" i="50"/>
  <c r="H120" i="50"/>
  <c r="H118" i="50"/>
  <c r="H116" i="50"/>
  <c r="H114" i="50"/>
  <c r="H112" i="50"/>
  <c r="H110" i="50"/>
  <c r="H108" i="50"/>
  <c r="H106" i="50"/>
  <c r="H104" i="50"/>
  <c r="H102" i="50"/>
  <c r="H100" i="50"/>
  <c r="H98" i="50"/>
  <c r="H96" i="50"/>
  <c r="H94" i="50"/>
  <c r="H92" i="50"/>
  <c r="H90" i="50"/>
  <c r="H88" i="50"/>
  <c r="H86" i="50"/>
  <c r="H84" i="50"/>
  <c r="H82" i="50"/>
  <c r="H80" i="50"/>
  <c r="H78" i="50"/>
  <c r="H76" i="50"/>
  <c r="H74" i="50"/>
  <c r="H72" i="50"/>
  <c r="H70" i="50"/>
  <c r="H68" i="50"/>
  <c r="H66" i="50"/>
  <c r="H64" i="50"/>
  <c r="H62" i="50"/>
  <c r="H60" i="50"/>
  <c r="H58" i="50"/>
  <c r="H56" i="50"/>
  <c r="H54" i="50"/>
  <c r="H52" i="50"/>
  <c r="H50" i="50"/>
  <c r="H48" i="50"/>
  <c r="H46" i="50"/>
  <c r="H44" i="50"/>
  <c r="H175" i="50"/>
  <c r="H173" i="50"/>
  <c r="H171" i="50"/>
  <c r="H169" i="50"/>
  <c r="H166" i="50"/>
  <c r="H164" i="50"/>
  <c r="H162" i="50"/>
  <c r="H160" i="50"/>
  <c r="H158" i="50"/>
  <c r="H156" i="50"/>
  <c r="H154" i="50"/>
  <c r="H152" i="50"/>
  <c r="H150" i="50"/>
  <c r="H148" i="50"/>
  <c r="H146" i="50"/>
  <c r="H143" i="50"/>
  <c r="H141" i="50"/>
  <c r="H137" i="50"/>
  <c r="H135" i="50"/>
  <c r="H133" i="50"/>
  <c r="H132" i="50"/>
  <c r="H131" i="50"/>
  <c r="H129" i="50"/>
  <c r="H127" i="50"/>
  <c r="H125" i="50"/>
  <c r="H123" i="50"/>
  <c r="H121" i="50"/>
  <c r="H119" i="50"/>
  <c r="H117" i="50"/>
  <c r="H115" i="50"/>
  <c r="H113" i="50"/>
  <c r="H111" i="50"/>
  <c r="H109" i="50"/>
  <c r="H107" i="50"/>
  <c r="H105" i="50"/>
  <c r="H103" i="50"/>
  <c r="H101" i="50"/>
  <c r="H99" i="50"/>
  <c r="H97" i="50"/>
  <c r="H95" i="50"/>
  <c r="H93" i="50"/>
  <c r="H91" i="50"/>
  <c r="H89" i="50"/>
  <c r="H87" i="50"/>
  <c r="H85" i="50"/>
  <c r="H83" i="50"/>
  <c r="H81" i="50"/>
  <c r="H79" i="50"/>
  <c r="H77" i="50"/>
  <c r="H75" i="50"/>
  <c r="H73" i="50"/>
  <c r="H71" i="50"/>
  <c r="H69" i="50"/>
  <c r="H67" i="50"/>
  <c r="H65" i="50"/>
  <c r="H63" i="50"/>
  <c r="H61" i="50"/>
  <c r="H59" i="50"/>
  <c r="H57" i="50"/>
  <c r="H55" i="50"/>
  <c r="H53" i="50"/>
  <c r="H51" i="50"/>
  <c r="H49" i="50"/>
  <c r="H47" i="50"/>
  <c r="H43" i="50"/>
  <c r="H41" i="50"/>
  <c r="H39" i="50"/>
  <c r="H37" i="50"/>
  <c r="H35" i="50"/>
  <c r="H33" i="50"/>
  <c r="H31" i="50"/>
  <c r="H29" i="50"/>
  <c r="H27" i="50"/>
  <c r="H25" i="50"/>
  <c r="H23" i="50"/>
  <c r="H21" i="50"/>
  <c r="H19" i="50"/>
  <c r="H45" i="50"/>
  <c r="H42" i="50"/>
  <c r="H40" i="50"/>
  <c r="H38" i="50"/>
  <c r="H36" i="50"/>
  <c r="H34" i="50"/>
  <c r="H32" i="50"/>
  <c r="H30" i="50"/>
  <c r="H28" i="50"/>
  <c r="H26" i="50"/>
  <c r="H24" i="50"/>
  <c r="H22" i="50"/>
  <c r="H20" i="50"/>
  <c r="I20" i="50" s="1"/>
  <c r="H18" i="50"/>
  <c r="H17" i="50"/>
  <c r="H303" i="50" s="1"/>
  <c r="I19" i="50"/>
  <c r="I21" i="50"/>
  <c r="I23" i="50"/>
  <c r="I25" i="50"/>
  <c r="I27" i="50"/>
  <c r="I29" i="50"/>
  <c r="I31" i="50"/>
  <c r="I33" i="50"/>
  <c r="I35" i="50"/>
  <c r="I37" i="50"/>
  <c r="I39" i="50"/>
  <c r="I41" i="50"/>
  <c r="I43" i="50"/>
  <c r="I18" i="50"/>
  <c r="I22" i="50"/>
  <c r="I24" i="50"/>
  <c r="I26" i="50"/>
  <c r="I28" i="50"/>
  <c r="I30" i="50"/>
  <c r="I32" i="50"/>
  <c r="I34" i="50"/>
  <c r="I36" i="50"/>
  <c r="I38" i="50"/>
  <c r="I40" i="50"/>
  <c r="I42" i="50"/>
  <c r="I44" i="50"/>
  <c r="I47" i="50"/>
  <c r="I49" i="50"/>
  <c r="I51" i="50"/>
  <c r="I53" i="50"/>
  <c r="I55" i="50"/>
  <c r="I57" i="50"/>
  <c r="I59" i="50"/>
  <c r="I61" i="50"/>
  <c r="I63" i="50"/>
  <c r="I65" i="50"/>
  <c r="I67" i="50"/>
  <c r="I69" i="50"/>
  <c r="I71" i="50"/>
  <c r="I73" i="50"/>
  <c r="I75" i="50"/>
  <c r="I77" i="50"/>
  <c r="I79" i="50"/>
  <c r="I81" i="50"/>
  <c r="I83" i="50"/>
  <c r="I85" i="50"/>
  <c r="I87" i="50"/>
  <c r="I89" i="50"/>
  <c r="I91" i="50"/>
  <c r="I93" i="50"/>
  <c r="I95" i="50"/>
  <c r="I97" i="50"/>
  <c r="I99" i="50"/>
  <c r="I101" i="50"/>
  <c r="I103" i="50"/>
  <c r="I105" i="50"/>
  <c r="I107" i="50"/>
  <c r="I109" i="50"/>
  <c r="I111" i="50"/>
  <c r="I113" i="50"/>
  <c r="I115" i="50"/>
  <c r="I117" i="50"/>
  <c r="I119" i="50"/>
  <c r="I121" i="50"/>
  <c r="I123" i="50"/>
  <c r="I125" i="50"/>
  <c r="I127" i="50"/>
  <c r="I129" i="50"/>
  <c r="I131" i="50"/>
  <c r="I132" i="50"/>
  <c r="I134" i="50"/>
  <c r="I136" i="50"/>
  <c r="I138" i="50"/>
  <c r="I139" i="50"/>
  <c r="I141" i="50"/>
  <c r="I143" i="50"/>
  <c r="I146" i="50"/>
  <c r="I148" i="50"/>
  <c r="I150" i="50"/>
  <c r="I152" i="50"/>
  <c r="I154" i="50"/>
  <c r="I156" i="50"/>
  <c r="I158" i="50"/>
  <c r="I160" i="50"/>
  <c r="I162" i="50"/>
  <c r="I164" i="50"/>
  <c r="I166" i="50"/>
  <c r="I168" i="50"/>
  <c r="I170" i="50"/>
  <c r="I172" i="50"/>
  <c r="I174" i="50"/>
  <c r="I176" i="50"/>
  <c r="I17" i="50"/>
  <c r="I45" i="50"/>
  <c r="I46" i="50"/>
  <c r="I48" i="50"/>
  <c r="I50" i="50"/>
  <c r="I52" i="50"/>
  <c r="I54" i="50"/>
  <c r="I56" i="50"/>
  <c r="I58" i="50"/>
  <c r="I60" i="50"/>
  <c r="I62" i="50"/>
  <c r="I64" i="50"/>
  <c r="I66" i="50"/>
  <c r="I68" i="50"/>
  <c r="I70" i="50"/>
  <c r="I72" i="50"/>
  <c r="I74" i="50"/>
  <c r="I76" i="50"/>
  <c r="I78" i="50"/>
  <c r="I80" i="50"/>
  <c r="I82" i="50"/>
  <c r="I84" i="50"/>
  <c r="I86" i="50"/>
  <c r="I88" i="50"/>
  <c r="I90" i="50"/>
  <c r="I92" i="50"/>
  <c r="I94" i="50"/>
  <c r="I96" i="50"/>
  <c r="I98" i="50"/>
  <c r="I100" i="50"/>
  <c r="I102" i="50"/>
  <c r="I104" i="50"/>
  <c r="I106" i="50"/>
  <c r="I108" i="50"/>
  <c r="I110" i="50"/>
  <c r="I112" i="50"/>
  <c r="I114" i="50"/>
  <c r="I116" i="50"/>
  <c r="I118" i="50"/>
  <c r="I120" i="50"/>
  <c r="I122" i="50"/>
  <c r="I124" i="50"/>
  <c r="I126" i="50"/>
  <c r="I128" i="50"/>
  <c r="I130" i="50"/>
  <c r="I133" i="50"/>
  <c r="I135" i="50"/>
  <c r="I137" i="50"/>
  <c r="I140" i="50"/>
  <c r="I142" i="50"/>
  <c r="I144" i="50"/>
  <c r="I145" i="50"/>
  <c r="I147" i="50"/>
  <c r="I149" i="50"/>
  <c r="I151" i="50"/>
  <c r="I153" i="50"/>
  <c r="I155" i="50"/>
  <c r="I157" i="50"/>
  <c r="I159" i="50"/>
  <c r="I161" i="50"/>
  <c r="I163" i="50"/>
  <c r="I165" i="50"/>
  <c r="I167" i="50"/>
  <c r="I178" i="50"/>
  <c r="I180" i="50"/>
  <c r="I182" i="50"/>
  <c r="I184" i="50"/>
  <c r="I186" i="50"/>
  <c r="I188" i="50"/>
  <c r="I190" i="50"/>
  <c r="I192" i="50"/>
  <c r="I194" i="50"/>
  <c r="I196" i="50"/>
  <c r="I198" i="50"/>
  <c r="I200" i="50"/>
  <c r="I202" i="50"/>
  <c r="I204" i="50"/>
  <c r="I206" i="50"/>
  <c r="I208" i="50"/>
  <c r="I210" i="50"/>
  <c r="I212" i="50"/>
  <c r="I214" i="50"/>
  <c r="I216" i="50"/>
  <c r="I218" i="50"/>
  <c r="I169" i="50"/>
  <c r="I171" i="50"/>
  <c r="I173" i="50"/>
  <c r="I175" i="50"/>
  <c r="I177" i="50"/>
  <c r="I179" i="50"/>
  <c r="I181" i="50"/>
  <c r="I183" i="50"/>
  <c r="I185" i="50"/>
  <c r="I187" i="50"/>
  <c r="I189" i="50"/>
  <c r="I191" i="50"/>
  <c r="I193" i="50"/>
  <c r="I195" i="50"/>
  <c r="I197" i="50"/>
  <c r="I199" i="50"/>
  <c r="I201" i="50"/>
  <c r="I203" i="50"/>
  <c r="I205" i="50"/>
  <c r="I207" i="50"/>
  <c r="I209" i="50"/>
  <c r="I211" i="50"/>
  <c r="I213" i="50"/>
  <c r="I215" i="50"/>
  <c r="I217" i="50"/>
  <c r="I219" i="50"/>
  <c r="I221" i="50"/>
  <c r="I223" i="50"/>
  <c r="I225" i="50"/>
  <c r="I227" i="50"/>
  <c r="I229" i="50"/>
  <c r="I231" i="50"/>
  <c r="I233" i="50"/>
  <c r="I235" i="50"/>
  <c r="I237" i="50"/>
  <c r="I239" i="50"/>
  <c r="I241" i="50"/>
  <c r="I243" i="50"/>
  <c r="I245" i="50"/>
  <c r="I247" i="50"/>
  <c r="I249" i="50"/>
  <c r="I251" i="50"/>
  <c r="I253" i="50"/>
  <c r="I255" i="50"/>
  <c r="I257" i="50"/>
  <c r="I220" i="50"/>
  <c r="I222" i="50"/>
  <c r="I224" i="50"/>
  <c r="I226" i="50"/>
  <c r="I228" i="50"/>
  <c r="I230" i="50"/>
  <c r="I232" i="50"/>
  <c r="I234" i="50"/>
  <c r="I236" i="50"/>
  <c r="I238" i="50"/>
  <c r="I240" i="50"/>
  <c r="I242" i="50"/>
  <c r="I244" i="50"/>
  <c r="I246" i="50"/>
  <c r="I248" i="50"/>
  <c r="I250" i="50"/>
  <c r="I252" i="50"/>
  <c r="I254" i="50"/>
  <c r="I256" i="50"/>
  <c r="I258" i="50"/>
  <c r="I260" i="50"/>
  <c r="I262" i="50"/>
  <c r="I264" i="50"/>
  <c r="I266" i="50"/>
  <c r="I268" i="50"/>
  <c r="I270" i="50"/>
  <c r="I272" i="50"/>
  <c r="I274" i="50"/>
  <c r="I276" i="50"/>
  <c r="I278" i="50"/>
  <c r="I280" i="50"/>
  <c r="I282" i="50"/>
  <c r="I284" i="50"/>
  <c r="I286" i="50"/>
  <c r="I288" i="50"/>
  <c r="I290" i="50"/>
  <c r="I292" i="50"/>
  <c r="I294" i="50"/>
  <c r="I296" i="50"/>
  <c r="I298" i="50"/>
  <c r="I300" i="50"/>
  <c r="I302" i="50"/>
  <c r="I259" i="50"/>
  <c r="I261" i="50"/>
  <c r="I263" i="50"/>
  <c r="I265" i="50"/>
  <c r="I267" i="50"/>
  <c r="I269" i="50"/>
  <c r="I271" i="50"/>
  <c r="I273" i="50"/>
  <c r="I275" i="50"/>
  <c r="I277" i="50"/>
  <c r="I279" i="50"/>
  <c r="I281" i="50"/>
  <c r="I283" i="50"/>
  <c r="I285" i="50"/>
  <c r="I287" i="50"/>
  <c r="I289" i="50"/>
  <c r="I291" i="50"/>
  <c r="I293" i="50"/>
  <c r="I295" i="50"/>
  <c r="I297" i="50"/>
  <c r="I299" i="50"/>
  <c r="I301" i="50"/>
  <c r="I303" i="50" l="1"/>
  <c r="C303" i="49" l="1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303" i="49" l="1"/>
  <c r="G10" i="49" s="1"/>
  <c r="G11" i="49" s="1"/>
  <c r="C303" i="48"/>
  <c r="G302" i="48"/>
  <c r="G301" i="48"/>
  <c r="G300" i="48"/>
  <c r="G299" i="48"/>
  <c r="G298" i="48"/>
  <c r="G297" i="48"/>
  <c r="G296" i="48"/>
  <c r="G295" i="48"/>
  <c r="G294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5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19" i="48"/>
  <c r="G18" i="48"/>
  <c r="G17" i="48"/>
  <c r="G303" i="48" s="1"/>
  <c r="G10" i="48" s="1"/>
  <c r="G11" i="48" s="1"/>
  <c r="H301" i="49" l="1"/>
  <c r="I301" i="49" s="1"/>
  <c r="H299" i="49"/>
  <c r="I299" i="49" s="1"/>
  <c r="H297" i="49"/>
  <c r="I297" i="49" s="1"/>
  <c r="H295" i="49"/>
  <c r="I295" i="49" s="1"/>
  <c r="H293" i="49"/>
  <c r="I293" i="49" s="1"/>
  <c r="H291" i="49"/>
  <c r="I291" i="49" s="1"/>
  <c r="H289" i="49"/>
  <c r="I289" i="49" s="1"/>
  <c r="H287" i="49"/>
  <c r="I287" i="49" s="1"/>
  <c r="H285" i="49"/>
  <c r="I285" i="49" s="1"/>
  <c r="H283" i="49"/>
  <c r="I283" i="49" s="1"/>
  <c r="H281" i="49"/>
  <c r="I281" i="49" s="1"/>
  <c r="H279" i="49"/>
  <c r="I279" i="49" s="1"/>
  <c r="H277" i="49"/>
  <c r="I277" i="49" s="1"/>
  <c r="H275" i="49"/>
  <c r="I275" i="49" s="1"/>
  <c r="H273" i="49"/>
  <c r="I273" i="49" s="1"/>
  <c r="H271" i="49"/>
  <c r="I271" i="49" s="1"/>
  <c r="H269" i="49"/>
  <c r="I269" i="49" s="1"/>
  <c r="H267" i="49"/>
  <c r="I267" i="49" s="1"/>
  <c r="H265" i="49"/>
  <c r="I265" i="49" s="1"/>
  <c r="H263" i="49"/>
  <c r="I263" i="49" s="1"/>
  <c r="H261" i="49"/>
  <c r="I261" i="49" s="1"/>
  <c r="H259" i="49"/>
  <c r="I259" i="49" s="1"/>
  <c r="H257" i="49"/>
  <c r="I257" i="49" s="1"/>
  <c r="H255" i="49"/>
  <c r="I255" i="49" s="1"/>
  <c r="H253" i="49"/>
  <c r="I253" i="49" s="1"/>
  <c r="H251" i="49"/>
  <c r="I251" i="49" s="1"/>
  <c r="H249" i="49"/>
  <c r="I249" i="49" s="1"/>
  <c r="H247" i="49"/>
  <c r="I247" i="49" s="1"/>
  <c r="H245" i="49"/>
  <c r="I245" i="49" s="1"/>
  <c r="H243" i="49"/>
  <c r="I243" i="49" s="1"/>
  <c r="H241" i="49"/>
  <c r="I241" i="49" s="1"/>
  <c r="H239" i="49"/>
  <c r="I239" i="49" s="1"/>
  <c r="H237" i="49"/>
  <c r="I237" i="49" s="1"/>
  <c r="H235" i="49"/>
  <c r="I235" i="49" s="1"/>
  <c r="H233" i="49"/>
  <c r="I233" i="49" s="1"/>
  <c r="H231" i="49"/>
  <c r="I231" i="49" s="1"/>
  <c r="H229" i="49"/>
  <c r="I229" i="49" s="1"/>
  <c r="H227" i="49"/>
  <c r="I227" i="49" s="1"/>
  <c r="H225" i="49"/>
  <c r="I225" i="49" s="1"/>
  <c r="H223" i="49"/>
  <c r="I223" i="49" s="1"/>
  <c r="H221" i="49"/>
  <c r="I221" i="49" s="1"/>
  <c r="H302" i="49"/>
  <c r="I302" i="49" s="1"/>
  <c r="H300" i="49"/>
  <c r="I300" i="49" s="1"/>
  <c r="H298" i="49"/>
  <c r="I298" i="49" s="1"/>
  <c r="H296" i="49"/>
  <c r="I296" i="49" s="1"/>
  <c r="H294" i="49"/>
  <c r="I294" i="49" s="1"/>
  <c r="H292" i="49"/>
  <c r="I292" i="49" s="1"/>
  <c r="H290" i="49"/>
  <c r="I290" i="49" s="1"/>
  <c r="H288" i="49"/>
  <c r="I288" i="49" s="1"/>
  <c r="H286" i="49"/>
  <c r="I286" i="49" s="1"/>
  <c r="H284" i="49"/>
  <c r="I284" i="49" s="1"/>
  <c r="H282" i="49"/>
  <c r="I282" i="49" s="1"/>
  <c r="H280" i="49"/>
  <c r="I280" i="49" s="1"/>
  <c r="H278" i="49"/>
  <c r="I278" i="49" s="1"/>
  <c r="H276" i="49"/>
  <c r="I276" i="49" s="1"/>
  <c r="H274" i="49"/>
  <c r="I274" i="49" s="1"/>
  <c r="H272" i="49"/>
  <c r="I272" i="49" s="1"/>
  <c r="H270" i="49"/>
  <c r="I270" i="49" s="1"/>
  <c r="H268" i="49"/>
  <c r="I268" i="49" s="1"/>
  <c r="H266" i="49"/>
  <c r="I266" i="49" s="1"/>
  <c r="H264" i="49"/>
  <c r="I264" i="49" s="1"/>
  <c r="H262" i="49"/>
  <c r="I262" i="49" s="1"/>
  <c r="H219" i="49"/>
  <c r="I219" i="49" s="1"/>
  <c r="H217" i="49"/>
  <c r="I217" i="49" s="1"/>
  <c r="H215" i="49"/>
  <c r="I215" i="49" s="1"/>
  <c r="H213" i="49"/>
  <c r="I213" i="49" s="1"/>
  <c r="H211" i="49"/>
  <c r="I211" i="49" s="1"/>
  <c r="H209" i="49"/>
  <c r="I209" i="49" s="1"/>
  <c r="H207" i="49"/>
  <c r="I207" i="49" s="1"/>
  <c r="H205" i="49"/>
  <c r="I205" i="49" s="1"/>
  <c r="H260" i="49"/>
  <c r="I260" i="49" s="1"/>
  <c r="H258" i="49"/>
  <c r="I258" i="49" s="1"/>
  <c r="H256" i="49"/>
  <c r="I256" i="49" s="1"/>
  <c r="H254" i="49"/>
  <c r="I254" i="49" s="1"/>
  <c r="H252" i="49"/>
  <c r="I252" i="49" s="1"/>
  <c r="H250" i="49"/>
  <c r="I250" i="49" s="1"/>
  <c r="H248" i="49"/>
  <c r="I248" i="49" s="1"/>
  <c r="H246" i="49"/>
  <c r="I246" i="49" s="1"/>
  <c r="H244" i="49"/>
  <c r="I244" i="49" s="1"/>
  <c r="H242" i="49"/>
  <c r="I242" i="49" s="1"/>
  <c r="H240" i="49"/>
  <c r="I240" i="49" s="1"/>
  <c r="H238" i="49"/>
  <c r="I238" i="49" s="1"/>
  <c r="H236" i="49"/>
  <c r="I236" i="49" s="1"/>
  <c r="H234" i="49"/>
  <c r="I234" i="49" s="1"/>
  <c r="H232" i="49"/>
  <c r="I232" i="49" s="1"/>
  <c r="H230" i="49"/>
  <c r="I230" i="49" s="1"/>
  <c r="H228" i="49"/>
  <c r="I228" i="49" s="1"/>
  <c r="H226" i="49"/>
  <c r="I226" i="49" s="1"/>
  <c r="H224" i="49"/>
  <c r="I224" i="49" s="1"/>
  <c r="H222" i="49"/>
  <c r="I222" i="49" s="1"/>
  <c r="H220" i="49"/>
  <c r="I220" i="49" s="1"/>
  <c r="H218" i="49"/>
  <c r="I218" i="49" s="1"/>
  <c r="H216" i="49"/>
  <c r="I216" i="49" s="1"/>
  <c r="H214" i="49"/>
  <c r="I214" i="49" s="1"/>
  <c r="H212" i="49"/>
  <c r="I212" i="49" s="1"/>
  <c r="H210" i="49"/>
  <c r="I210" i="49" s="1"/>
  <c r="H208" i="49"/>
  <c r="I208" i="49" s="1"/>
  <c r="H206" i="49"/>
  <c r="I206" i="49" s="1"/>
  <c r="H204" i="49"/>
  <c r="I204" i="49" s="1"/>
  <c r="H202" i="49"/>
  <c r="I202" i="49" s="1"/>
  <c r="H200" i="49"/>
  <c r="I200" i="49" s="1"/>
  <c r="H198" i="49"/>
  <c r="I198" i="49" s="1"/>
  <c r="H203" i="49"/>
  <c r="I203" i="49" s="1"/>
  <c r="H201" i="49"/>
  <c r="I201" i="49" s="1"/>
  <c r="H199" i="49"/>
  <c r="I199" i="49" s="1"/>
  <c r="H197" i="49"/>
  <c r="I197" i="49" s="1"/>
  <c r="H195" i="49"/>
  <c r="I195" i="49" s="1"/>
  <c r="H193" i="49"/>
  <c r="I193" i="49" s="1"/>
  <c r="H191" i="49"/>
  <c r="I191" i="49" s="1"/>
  <c r="H189" i="49"/>
  <c r="I189" i="49" s="1"/>
  <c r="H187" i="49"/>
  <c r="I187" i="49" s="1"/>
  <c r="H185" i="49"/>
  <c r="I185" i="49" s="1"/>
  <c r="H183" i="49"/>
  <c r="I183" i="49" s="1"/>
  <c r="H181" i="49"/>
  <c r="I181" i="49" s="1"/>
  <c r="H179" i="49"/>
  <c r="I179" i="49" s="1"/>
  <c r="H177" i="49"/>
  <c r="I177" i="49" s="1"/>
  <c r="H175" i="49"/>
  <c r="I175" i="49" s="1"/>
  <c r="H173" i="49"/>
  <c r="I173" i="49" s="1"/>
  <c r="H171" i="49"/>
  <c r="I171" i="49" s="1"/>
  <c r="H169" i="49"/>
  <c r="I169" i="49" s="1"/>
  <c r="H167" i="49"/>
  <c r="I167" i="49" s="1"/>
  <c r="H165" i="49"/>
  <c r="I165" i="49" s="1"/>
  <c r="H163" i="49"/>
  <c r="I163" i="49" s="1"/>
  <c r="H161" i="49"/>
  <c r="I161" i="49" s="1"/>
  <c r="H159" i="49"/>
  <c r="I159" i="49" s="1"/>
  <c r="H157" i="49"/>
  <c r="I157" i="49" s="1"/>
  <c r="H155" i="49"/>
  <c r="I155" i="49" s="1"/>
  <c r="H153" i="49"/>
  <c r="I153" i="49" s="1"/>
  <c r="H151" i="49"/>
  <c r="I151" i="49" s="1"/>
  <c r="H149" i="49"/>
  <c r="I149" i="49" s="1"/>
  <c r="H147" i="49"/>
  <c r="I147" i="49" s="1"/>
  <c r="H145" i="49"/>
  <c r="I145" i="49" s="1"/>
  <c r="H143" i="49"/>
  <c r="I143" i="49" s="1"/>
  <c r="H141" i="49"/>
  <c r="I141" i="49" s="1"/>
  <c r="H139" i="49"/>
  <c r="I139" i="49" s="1"/>
  <c r="H137" i="49"/>
  <c r="I137" i="49" s="1"/>
  <c r="H135" i="49"/>
  <c r="I135" i="49" s="1"/>
  <c r="H134" i="49"/>
  <c r="I134" i="49" s="1"/>
  <c r="H132" i="49"/>
  <c r="I132" i="49" s="1"/>
  <c r="H130" i="49"/>
  <c r="I130" i="49" s="1"/>
  <c r="H128" i="49"/>
  <c r="I128" i="49" s="1"/>
  <c r="H126" i="49"/>
  <c r="I126" i="49" s="1"/>
  <c r="H124" i="49"/>
  <c r="I124" i="49" s="1"/>
  <c r="H122" i="49"/>
  <c r="I122" i="49" s="1"/>
  <c r="H120" i="49"/>
  <c r="I120" i="49" s="1"/>
  <c r="H118" i="49"/>
  <c r="I118" i="49" s="1"/>
  <c r="H116" i="49"/>
  <c r="I116" i="49" s="1"/>
  <c r="H114" i="49"/>
  <c r="I114" i="49" s="1"/>
  <c r="H112" i="49"/>
  <c r="I112" i="49" s="1"/>
  <c r="H110" i="49"/>
  <c r="I110" i="49" s="1"/>
  <c r="H108" i="49"/>
  <c r="I108" i="49" s="1"/>
  <c r="H106" i="49"/>
  <c r="I106" i="49" s="1"/>
  <c r="H104" i="49"/>
  <c r="I104" i="49" s="1"/>
  <c r="H102" i="49"/>
  <c r="I102" i="49" s="1"/>
  <c r="H100" i="49"/>
  <c r="I100" i="49" s="1"/>
  <c r="H98" i="49"/>
  <c r="I98" i="49" s="1"/>
  <c r="H96" i="49"/>
  <c r="I96" i="49" s="1"/>
  <c r="H94" i="49"/>
  <c r="I94" i="49" s="1"/>
  <c r="H92" i="49"/>
  <c r="I92" i="49" s="1"/>
  <c r="H90" i="49"/>
  <c r="I90" i="49" s="1"/>
  <c r="H88" i="49"/>
  <c r="I88" i="49" s="1"/>
  <c r="H86" i="49"/>
  <c r="I86" i="49" s="1"/>
  <c r="H84" i="49"/>
  <c r="I84" i="49" s="1"/>
  <c r="H82" i="49"/>
  <c r="I82" i="49" s="1"/>
  <c r="H80" i="49"/>
  <c r="I80" i="49" s="1"/>
  <c r="H78" i="49"/>
  <c r="I78" i="49" s="1"/>
  <c r="H76" i="49"/>
  <c r="I76" i="49" s="1"/>
  <c r="H74" i="49"/>
  <c r="I74" i="49" s="1"/>
  <c r="H72" i="49"/>
  <c r="I72" i="49" s="1"/>
  <c r="H70" i="49"/>
  <c r="I70" i="49" s="1"/>
  <c r="H68" i="49"/>
  <c r="I68" i="49" s="1"/>
  <c r="H66" i="49"/>
  <c r="I66" i="49" s="1"/>
  <c r="H64" i="49"/>
  <c r="I64" i="49" s="1"/>
  <c r="H62" i="49"/>
  <c r="I62" i="49" s="1"/>
  <c r="H196" i="49"/>
  <c r="I196" i="49" s="1"/>
  <c r="H194" i="49"/>
  <c r="I194" i="49" s="1"/>
  <c r="H192" i="49"/>
  <c r="I192" i="49" s="1"/>
  <c r="H190" i="49"/>
  <c r="I190" i="49" s="1"/>
  <c r="H188" i="49"/>
  <c r="I188" i="49" s="1"/>
  <c r="H186" i="49"/>
  <c r="I186" i="49" s="1"/>
  <c r="H184" i="49"/>
  <c r="I184" i="49" s="1"/>
  <c r="H182" i="49"/>
  <c r="I182" i="49" s="1"/>
  <c r="H180" i="49"/>
  <c r="I180" i="49" s="1"/>
  <c r="H178" i="49"/>
  <c r="I178" i="49" s="1"/>
  <c r="H176" i="49"/>
  <c r="I176" i="49" s="1"/>
  <c r="H174" i="49"/>
  <c r="I174" i="49" s="1"/>
  <c r="H172" i="49"/>
  <c r="I172" i="49" s="1"/>
  <c r="H170" i="49"/>
  <c r="I170" i="49" s="1"/>
  <c r="H168" i="49"/>
  <c r="I168" i="49" s="1"/>
  <c r="H166" i="49"/>
  <c r="I166" i="49" s="1"/>
  <c r="H164" i="49"/>
  <c r="I164" i="49" s="1"/>
  <c r="H162" i="49"/>
  <c r="I162" i="49" s="1"/>
  <c r="H160" i="49"/>
  <c r="I160" i="49" s="1"/>
  <c r="H158" i="49"/>
  <c r="I158" i="49" s="1"/>
  <c r="H156" i="49"/>
  <c r="I156" i="49" s="1"/>
  <c r="H154" i="49"/>
  <c r="I154" i="49" s="1"/>
  <c r="H152" i="49"/>
  <c r="I152" i="49" s="1"/>
  <c r="H150" i="49"/>
  <c r="I150" i="49" s="1"/>
  <c r="H148" i="49"/>
  <c r="I148" i="49" s="1"/>
  <c r="H146" i="49"/>
  <c r="I146" i="49" s="1"/>
  <c r="H144" i="49"/>
  <c r="I144" i="49" s="1"/>
  <c r="H142" i="49"/>
  <c r="I142" i="49" s="1"/>
  <c r="H140" i="49"/>
  <c r="I140" i="49" s="1"/>
  <c r="H138" i="49"/>
  <c r="I138" i="49" s="1"/>
  <c r="H136" i="49"/>
  <c r="I136" i="49" s="1"/>
  <c r="H133" i="49"/>
  <c r="I133" i="49" s="1"/>
  <c r="H131" i="49"/>
  <c r="I131" i="49" s="1"/>
  <c r="H129" i="49"/>
  <c r="I129" i="49" s="1"/>
  <c r="H127" i="49"/>
  <c r="I127" i="49" s="1"/>
  <c r="H125" i="49"/>
  <c r="I125" i="49" s="1"/>
  <c r="H123" i="49"/>
  <c r="I123" i="49" s="1"/>
  <c r="H121" i="49"/>
  <c r="I121" i="49" s="1"/>
  <c r="H119" i="49"/>
  <c r="I119" i="49" s="1"/>
  <c r="H117" i="49"/>
  <c r="I117" i="49" s="1"/>
  <c r="H115" i="49"/>
  <c r="I115" i="49" s="1"/>
  <c r="H113" i="49"/>
  <c r="I113" i="49" s="1"/>
  <c r="H111" i="49"/>
  <c r="I111" i="49" s="1"/>
  <c r="H109" i="49"/>
  <c r="I109" i="49" s="1"/>
  <c r="H107" i="49"/>
  <c r="I107" i="49" s="1"/>
  <c r="H105" i="49"/>
  <c r="I105" i="49" s="1"/>
  <c r="H103" i="49"/>
  <c r="I103" i="49" s="1"/>
  <c r="H101" i="49"/>
  <c r="I101" i="49" s="1"/>
  <c r="H99" i="49"/>
  <c r="I99" i="49" s="1"/>
  <c r="H97" i="49"/>
  <c r="I97" i="49" s="1"/>
  <c r="H95" i="49"/>
  <c r="I95" i="49" s="1"/>
  <c r="H93" i="49"/>
  <c r="I93" i="49" s="1"/>
  <c r="H91" i="49"/>
  <c r="I91" i="49" s="1"/>
  <c r="H89" i="49"/>
  <c r="I89" i="49" s="1"/>
  <c r="H87" i="49"/>
  <c r="I87" i="49" s="1"/>
  <c r="H85" i="49"/>
  <c r="I85" i="49" s="1"/>
  <c r="H83" i="49"/>
  <c r="I83" i="49" s="1"/>
  <c r="H81" i="49"/>
  <c r="I81" i="49" s="1"/>
  <c r="H79" i="49"/>
  <c r="I79" i="49" s="1"/>
  <c r="H77" i="49"/>
  <c r="I77" i="49" s="1"/>
  <c r="H75" i="49"/>
  <c r="I75" i="49" s="1"/>
  <c r="H73" i="49"/>
  <c r="I73" i="49" s="1"/>
  <c r="H71" i="49"/>
  <c r="I71" i="49" s="1"/>
  <c r="H69" i="49"/>
  <c r="I69" i="49" s="1"/>
  <c r="H67" i="49"/>
  <c r="I67" i="49" s="1"/>
  <c r="H65" i="49"/>
  <c r="I65" i="49" s="1"/>
  <c r="H63" i="49"/>
  <c r="I63" i="49" s="1"/>
  <c r="H61" i="49"/>
  <c r="I61" i="49" s="1"/>
  <c r="H60" i="49"/>
  <c r="I60" i="49" s="1"/>
  <c r="H58" i="49"/>
  <c r="I58" i="49" s="1"/>
  <c r="H56" i="49"/>
  <c r="I56" i="49" s="1"/>
  <c r="H54" i="49"/>
  <c r="I54" i="49" s="1"/>
  <c r="H52" i="49"/>
  <c r="I52" i="49" s="1"/>
  <c r="H50" i="49"/>
  <c r="I50" i="49" s="1"/>
  <c r="H48" i="49"/>
  <c r="I48" i="49" s="1"/>
  <c r="H46" i="49"/>
  <c r="I46" i="49" s="1"/>
  <c r="H44" i="49"/>
  <c r="I44" i="49" s="1"/>
  <c r="H42" i="49"/>
  <c r="I42" i="49" s="1"/>
  <c r="H40" i="49"/>
  <c r="I40" i="49" s="1"/>
  <c r="H38" i="49"/>
  <c r="I38" i="49" s="1"/>
  <c r="H36" i="49"/>
  <c r="I36" i="49" s="1"/>
  <c r="H34" i="49"/>
  <c r="I34" i="49" s="1"/>
  <c r="H32" i="49"/>
  <c r="I32" i="49" s="1"/>
  <c r="H30" i="49"/>
  <c r="I30" i="49" s="1"/>
  <c r="H28" i="49"/>
  <c r="I28" i="49" s="1"/>
  <c r="H26" i="49"/>
  <c r="I26" i="49" s="1"/>
  <c r="H24" i="49"/>
  <c r="I24" i="49" s="1"/>
  <c r="H22" i="49"/>
  <c r="I22" i="49" s="1"/>
  <c r="H20" i="49"/>
  <c r="I20" i="49" s="1"/>
  <c r="H18" i="49"/>
  <c r="I18" i="49" s="1"/>
  <c r="H59" i="49"/>
  <c r="I59" i="49" s="1"/>
  <c r="H57" i="49"/>
  <c r="I57" i="49" s="1"/>
  <c r="H55" i="49"/>
  <c r="I55" i="49" s="1"/>
  <c r="H53" i="49"/>
  <c r="I53" i="49" s="1"/>
  <c r="H51" i="49"/>
  <c r="I51" i="49" s="1"/>
  <c r="H49" i="49"/>
  <c r="I49" i="49" s="1"/>
  <c r="H47" i="49"/>
  <c r="I47" i="49" s="1"/>
  <c r="H45" i="49"/>
  <c r="I45" i="49" s="1"/>
  <c r="H43" i="49"/>
  <c r="I43" i="49" s="1"/>
  <c r="H41" i="49"/>
  <c r="I41" i="49" s="1"/>
  <c r="H39" i="49"/>
  <c r="I39" i="49" s="1"/>
  <c r="H37" i="49"/>
  <c r="I37" i="49" s="1"/>
  <c r="H35" i="49"/>
  <c r="I35" i="49" s="1"/>
  <c r="H33" i="49"/>
  <c r="I33" i="49" s="1"/>
  <c r="H31" i="49"/>
  <c r="I31" i="49" s="1"/>
  <c r="H29" i="49"/>
  <c r="I29" i="49" s="1"/>
  <c r="H27" i="49"/>
  <c r="I27" i="49" s="1"/>
  <c r="H25" i="49"/>
  <c r="I25" i="49" s="1"/>
  <c r="H23" i="49"/>
  <c r="I23" i="49" s="1"/>
  <c r="H21" i="49"/>
  <c r="I21" i="49" s="1"/>
  <c r="H19" i="49"/>
  <c r="I19" i="49" s="1"/>
  <c r="H17" i="49"/>
  <c r="H301" i="48"/>
  <c r="H299" i="48"/>
  <c r="H297" i="48"/>
  <c r="H295" i="48"/>
  <c r="H293" i="48"/>
  <c r="H291" i="48"/>
  <c r="H289" i="48"/>
  <c r="H287" i="48"/>
  <c r="H285" i="48"/>
  <c r="H283" i="48"/>
  <c r="H281" i="48"/>
  <c r="H279" i="48"/>
  <c r="H277" i="48"/>
  <c r="H275" i="48"/>
  <c r="H273" i="48"/>
  <c r="H271" i="48"/>
  <c r="H269" i="48"/>
  <c r="H267" i="48"/>
  <c r="H265" i="48"/>
  <c r="H263" i="48"/>
  <c r="H261" i="48"/>
  <c r="H259" i="48"/>
  <c r="H257" i="48"/>
  <c r="H255" i="48"/>
  <c r="H253" i="48"/>
  <c r="H251" i="48"/>
  <c r="H249" i="48"/>
  <c r="H247" i="48"/>
  <c r="H245" i="48"/>
  <c r="H243" i="48"/>
  <c r="H241" i="48"/>
  <c r="H239" i="48"/>
  <c r="H237" i="48"/>
  <c r="H235" i="48"/>
  <c r="H233" i="48"/>
  <c r="H231" i="48"/>
  <c r="H229" i="48"/>
  <c r="H227" i="48"/>
  <c r="H225" i="48"/>
  <c r="H223" i="48"/>
  <c r="H221" i="48"/>
  <c r="H302" i="48"/>
  <c r="H300" i="48"/>
  <c r="H298" i="48"/>
  <c r="H296" i="48"/>
  <c r="H294" i="48"/>
  <c r="H292" i="48"/>
  <c r="H290" i="48"/>
  <c r="H288" i="48"/>
  <c r="H286" i="48"/>
  <c r="H284" i="48"/>
  <c r="H282" i="48"/>
  <c r="H280" i="48"/>
  <c r="H278" i="48"/>
  <c r="H276" i="48"/>
  <c r="H274" i="48"/>
  <c r="H272" i="48"/>
  <c r="H270" i="48"/>
  <c r="H268" i="48"/>
  <c r="H266" i="48"/>
  <c r="H264" i="48"/>
  <c r="H219" i="48"/>
  <c r="H217" i="48"/>
  <c r="H215" i="48"/>
  <c r="H213" i="48"/>
  <c r="H211" i="48"/>
  <c r="H209" i="48"/>
  <c r="H207" i="48"/>
  <c r="H205" i="48"/>
  <c r="H203" i="48"/>
  <c r="H201" i="48"/>
  <c r="H199" i="48"/>
  <c r="H197" i="48"/>
  <c r="I197" i="48" s="1"/>
  <c r="H262" i="48"/>
  <c r="H260" i="48"/>
  <c r="H258" i="48"/>
  <c r="H256" i="48"/>
  <c r="H254" i="48"/>
  <c r="H252" i="48"/>
  <c r="H250" i="48"/>
  <c r="H248" i="48"/>
  <c r="H246" i="48"/>
  <c r="H244" i="48"/>
  <c r="H242" i="48"/>
  <c r="H240" i="48"/>
  <c r="H238" i="48"/>
  <c r="H236" i="48"/>
  <c r="H234" i="48"/>
  <c r="H232" i="48"/>
  <c r="H230" i="48"/>
  <c r="H228" i="48"/>
  <c r="H226" i="48"/>
  <c r="H224" i="48"/>
  <c r="H222" i="48"/>
  <c r="H220" i="48"/>
  <c r="H218" i="48"/>
  <c r="H216" i="48"/>
  <c r="H214" i="48"/>
  <c r="H212" i="48"/>
  <c r="H210" i="48"/>
  <c r="H208" i="48"/>
  <c r="H206" i="48"/>
  <c r="H204" i="48"/>
  <c r="H202" i="48"/>
  <c r="H200" i="48"/>
  <c r="H198" i="48"/>
  <c r="H195" i="48"/>
  <c r="H193" i="48"/>
  <c r="H191" i="48"/>
  <c r="H189" i="48"/>
  <c r="H187" i="48"/>
  <c r="H185" i="48"/>
  <c r="H183" i="48"/>
  <c r="H181" i="48"/>
  <c r="H179" i="48"/>
  <c r="H177" i="48"/>
  <c r="H175" i="48"/>
  <c r="H173" i="48"/>
  <c r="H171" i="48"/>
  <c r="H169" i="48"/>
  <c r="H167" i="48"/>
  <c r="H165" i="48"/>
  <c r="H163" i="48"/>
  <c r="H161" i="48"/>
  <c r="H159" i="48"/>
  <c r="H157" i="48"/>
  <c r="H155" i="48"/>
  <c r="H153" i="48"/>
  <c r="H151" i="48"/>
  <c r="H149" i="48"/>
  <c r="H147" i="48"/>
  <c r="H145" i="48"/>
  <c r="H143" i="48"/>
  <c r="H141" i="48"/>
  <c r="H139" i="48"/>
  <c r="H138" i="48"/>
  <c r="H136" i="48"/>
  <c r="H133" i="48"/>
  <c r="H131" i="48"/>
  <c r="H129" i="48"/>
  <c r="H127" i="48"/>
  <c r="H125" i="48"/>
  <c r="H123" i="48"/>
  <c r="H121" i="48"/>
  <c r="H119" i="48"/>
  <c r="H117" i="48"/>
  <c r="H115" i="48"/>
  <c r="H113" i="48"/>
  <c r="H111" i="48"/>
  <c r="H109" i="48"/>
  <c r="H107" i="48"/>
  <c r="H105" i="48"/>
  <c r="H103" i="48"/>
  <c r="H101" i="48"/>
  <c r="H99" i="48"/>
  <c r="H97" i="48"/>
  <c r="H95" i="48"/>
  <c r="H93" i="48"/>
  <c r="H91" i="48"/>
  <c r="H89" i="48"/>
  <c r="H87" i="48"/>
  <c r="H85" i="48"/>
  <c r="H83" i="48"/>
  <c r="H81" i="48"/>
  <c r="H79" i="48"/>
  <c r="H77" i="48"/>
  <c r="H75" i="48"/>
  <c r="H73" i="48"/>
  <c r="H71" i="48"/>
  <c r="H69" i="48"/>
  <c r="H67" i="48"/>
  <c r="H65" i="48"/>
  <c r="H63" i="48"/>
  <c r="H61" i="48"/>
  <c r="H196" i="48"/>
  <c r="H194" i="48"/>
  <c r="H192" i="48"/>
  <c r="H190" i="48"/>
  <c r="H188" i="48"/>
  <c r="H186" i="48"/>
  <c r="H184" i="48"/>
  <c r="H182" i="48"/>
  <c r="H180" i="48"/>
  <c r="H178" i="48"/>
  <c r="H176" i="48"/>
  <c r="H174" i="48"/>
  <c r="H172" i="48"/>
  <c r="H170" i="48"/>
  <c r="H168" i="48"/>
  <c r="H166" i="48"/>
  <c r="H164" i="48"/>
  <c r="H162" i="48"/>
  <c r="H160" i="48"/>
  <c r="H158" i="48"/>
  <c r="H156" i="48"/>
  <c r="H154" i="48"/>
  <c r="H152" i="48"/>
  <c r="H150" i="48"/>
  <c r="H148" i="48"/>
  <c r="H146" i="48"/>
  <c r="H144" i="48"/>
  <c r="H142" i="48"/>
  <c r="H140" i="48"/>
  <c r="H137" i="48"/>
  <c r="H135" i="48"/>
  <c r="I135" i="48" s="1"/>
  <c r="H134" i="48"/>
  <c r="H132" i="48"/>
  <c r="H130" i="48"/>
  <c r="H128" i="48"/>
  <c r="H126" i="48"/>
  <c r="H124" i="48"/>
  <c r="H122" i="48"/>
  <c r="H120" i="48"/>
  <c r="H118" i="48"/>
  <c r="H116" i="48"/>
  <c r="H114" i="48"/>
  <c r="H112" i="48"/>
  <c r="H110" i="48"/>
  <c r="H108" i="48"/>
  <c r="H106" i="48"/>
  <c r="H104" i="48"/>
  <c r="H102" i="48"/>
  <c r="H100" i="48"/>
  <c r="H98" i="48"/>
  <c r="H96" i="48"/>
  <c r="H94" i="48"/>
  <c r="H92" i="48"/>
  <c r="H90" i="48"/>
  <c r="H88" i="48"/>
  <c r="H86" i="48"/>
  <c r="H84" i="48"/>
  <c r="H82" i="48"/>
  <c r="H80" i="48"/>
  <c r="H78" i="48"/>
  <c r="H76" i="48"/>
  <c r="H74" i="48"/>
  <c r="H72" i="48"/>
  <c r="H70" i="48"/>
  <c r="H68" i="48"/>
  <c r="H66" i="48"/>
  <c r="H64" i="48"/>
  <c r="H59" i="48"/>
  <c r="H57" i="48"/>
  <c r="H55" i="48"/>
  <c r="H53" i="48"/>
  <c r="H51" i="48"/>
  <c r="H49" i="48"/>
  <c r="H47" i="48"/>
  <c r="H45" i="48"/>
  <c r="H43" i="48"/>
  <c r="H41" i="48"/>
  <c r="H39" i="48"/>
  <c r="H37" i="48"/>
  <c r="H35" i="48"/>
  <c r="H33" i="48"/>
  <c r="H31" i="48"/>
  <c r="H29" i="48"/>
  <c r="H27" i="48"/>
  <c r="H25" i="48"/>
  <c r="H23" i="48"/>
  <c r="H21" i="48"/>
  <c r="H19" i="48"/>
  <c r="H62" i="48"/>
  <c r="H60" i="48"/>
  <c r="H58" i="48"/>
  <c r="I58" i="48" s="1"/>
  <c r="H56" i="48"/>
  <c r="I56" i="48" s="1"/>
  <c r="H54" i="48"/>
  <c r="I54" i="48" s="1"/>
  <c r="H52" i="48"/>
  <c r="I52" i="48" s="1"/>
  <c r="H50" i="48"/>
  <c r="I50" i="48" s="1"/>
  <c r="H48" i="48"/>
  <c r="I48" i="48" s="1"/>
  <c r="H46" i="48"/>
  <c r="I46" i="48" s="1"/>
  <c r="H44" i="48"/>
  <c r="I44" i="48" s="1"/>
  <c r="H42" i="48"/>
  <c r="I42" i="48" s="1"/>
  <c r="H40" i="48"/>
  <c r="I40" i="48" s="1"/>
  <c r="H38" i="48"/>
  <c r="I38" i="48" s="1"/>
  <c r="H36" i="48"/>
  <c r="I36" i="48" s="1"/>
  <c r="H34" i="48"/>
  <c r="I34" i="48" s="1"/>
  <c r="H32" i="48"/>
  <c r="I32" i="48" s="1"/>
  <c r="H30" i="48"/>
  <c r="I30" i="48" s="1"/>
  <c r="H28" i="48"/>
  <c r="I28" i="48" s="1"/>
  <c r="H26" i="48"/>
  <c r="I26" i="48" s="1"/>
  <c r="H24" i="48"/>
  <c r="I24" i="48" s="1"/>
  <c r="H22" i="48"/>
  <c r="I22" i="48" s="1"/>
  <c r="H20" i="48"/>
  <c r="I20" i="48" s="1"/>
  <c r="H18" i="48"/>
  <c r="I18" i="48" s="1"/>
  <c r="H17" i="48"/>
  <c r="I19" i="48"/>
  <c r="I21" i="48"/>
  <c r="I23" i="48"/>
  <c r="I25" i="48"/>
  <c r="I27" i="48"/>
  <c r="I29" i="48"/>
  <c r="I31" i="48"/>
  <c r="I33" i="48"/>
  <c r="I35" i="48"/>
  <c r="I37" i="48"/>
  <c r="I39" i="48"/>
  <c r="I41" i="48"/>
  <c r="I43" i="48"/>
  <c r="I45" i="48"/>
  <c r="I47" i="48"/>
  <c r="I49" i="48"/>
  <c r="I51" i="48"/>
  <c r="I53" i="48"/>
  <c r="I55" i="48"/>
  <c r="I57" i="48"/>
  <c r="I59" i="48"/>
  <c r="I61" i="48"/>
  <c r="I64" i="48"/>
  <c r="I66" i="48"/>
  <c r="I68" i="48"/>
  <c r="I70" i="48"/>
  <c r="I72" i="48"/>
  <c r="I74" i="48"/>
  <c r="I76" i="48"/>
  <c r="I78" i="48"/>
  <c r="I80" i="48"/>
  <c r="I82" i="48"/>
  <c r="I84" i="48"/>
  <c r="I86" i="48"/>
  <c r="I88" i="48"/>
  <c r="I90" i="48"/>
  <c r="I92" i="48"/>
  <c r="I94" i="48"/>
  <c r="I96" i="48"/>
  <c r="I98" i="48"/>
  <c r="I100" i="48"/>
  <c r="I102" i="48"/>
  <c r="I104" i="48"/>
  <c r="I106" i="48"/>
  <c r="I108" i="48"/>
  <c r="I110" i="48"/>
  <c r="I112" i="48"/>
  <c r="I114" i="48"/>
  <c r="I116" i="48"/>
  <c r="I118" i="48"/>
  <c r="I120" i="48"/>
  <c r="I122" i="48"/>
  <c r="I124" i="48"/>
  <c r="I126" i="48"/>
  <c r="I128" i="48"/>
  <c r="I130" i="48"/>
  <c r="I132" i="48"/>
  <c r="I134" i="48"/>
  <c r="I137" i="48"/>
  <c r="I140" i="48"/>
  <c r="I142" i="48"/>
  <c r="I144" i="48"/>
  <c r="I146" i="48"/>
  <c r="I148" i="48"/>
  <c r="I150" i="48"/>
  <c r="I152" i="48"/>
  <c r="I154" i="48"/>
  <c r="I156" i="48"/>
  <c r="I158" i="48"/>
  <c r="I160" i="48"/>
  <c r="I162" i="48"/>
  <c r="I164" i="48"/>
  <c r="I166" i="48"/>
  <c r="I168" i="48"/>
  <c r="I170" i="48"/>
  <c r="I172" i="48"/>
  <c r="I174" i="48"/>
  <c r="I176" i="48"/>
  <c r="I178" i="48"/>
  <c r="I180" i="48"/>
  <c r="I182" i="48"/>
  <c r="I184" i="48"/>
  <c r="I186" i="48"/>
  <c r="I188" i="48"/>
  <c r="I190" i="48"/>
  <c r="I192" i="48"/>
  <c r="I194" i="48"/>
  <c r="I196" i="48"/>
  <c r="I17" i="48"/>
  <c r="I60" i="48"/>
  <c r="I62" i="48"/>
  <c r="I63" i="48"/>
  <c r="I65" i="48"/>
  <c r="I67" i="48"/>
  <c r="I69" i="48"/>
  <c r="I71" i="48"/>
  <c r="I73" i="48"/>
  <c r="I75" i="48"/>
  <c r="I77" i="48"/>
  <c r="I79" i="48"/>
  <c r="I81" i="48"/>
  <c r="I83" i="48"/>
  <c r="I85" i="48"/>
  <c r="I87" i="48"/>
  <c r="I89" i="48"/>
  <c r="I91" i="48"/>
  <c r="I93" i="48"/>
  <c r="I95" i="48"/>
  <c r="I97" i="48"/>
  <c r="I99" i="48"/>
  <c r="I101" i="48"/>
  <c r="I103" i="48"/>
  <c r="I105" i="48"/>
  <c r="I107" i="48"/>
  <c r="I109" i="48"/>
  <c r="I111" i="48"/>
  <c r="I113" i="48"/>
  <c r="I115" i="48"/>
  <c r="I117" i="48"/>
  <c r="I119" i="48"/>
  <c r="I121" i="48"/>
  <c r="I123" i="48"/>
  <c r="I125" i="48"/>
  <c r="I127" i="48"/>
  <c r="I129" i="48"/>
  <c r="I131" i="48"/>
  <c r="I133" i="48"/>
  <c r="I136" i="48"/>
  <c r="I138" i="48"/>
  <c r="I139" i="48"/>
  <c r="I141" i="48"/>
  <c r="I143" i="48"/>
  <c r="I145" i="48"/>
  <c r="I147" i="48"/>
  <c r="I149" i="48"/>
  <c r="I151" i="48"/>
  <c r="I153" i="48"/>
  <c r="I155" i="48"/>
  <c r="I157" i="48"/>
  <c r="I159" i="48"/>
  <c r="I161" i="48"/>
  <c r="I163" i="48"/>
  <c r="I165" i="48"/>
  <c r="I167" i="48"/>
  <c r="I169" i="48"/>
  <c r="I171" i="48"/>
  <c r="I173" i="48"/>
  <c r="I175" i="48"/>
  <c r="I177" i="48"/>
  <c r="I179" i="48"/>
  <c r="I181" i="48"/>
  <c r="I183" i="48"/>
  <c r="I185" i="48"/>
  <c r="I187" i="48"/>
  <c r="I189" i="48"/>
  <c r="I191" i="48"/>
  <c r="I193" i="48"/>
  <c r="I195" i="48"/>
  <c r="I198" i="48"/>
  <c r="I200" i="48"/>
  <c r="I202" i="48"/>
  <c r="I204" i="48"/>
  <c r="I206" i="48"/>
  <c r="I208" i="48"/>
  <c r="I210" i="48"/>
  <c r="I212" i="48"/>
  <c r="I214" i="48"/>
  <c r="I216" i="48"/>
  <c r="I218" i="48"/>
  <c r="I199" i="48"/>
  <c r="I201" i="48"/>
  <c r="I203" i="48"/>
  <c r="I205" i="48"/>
  <c r="I207" i="48"/>
  <c r="I209" i="48"/>
  <c r="I211" i="48"/>
  <c r="I213" i="48"/>
  <c r="I215" i="48"/>
  <c r="I217" i="48"/>
  <c r="I219" i="48"/>
  <c r="I221" i="48"/>
  <c r="I223" i="48"/>
  <c r="I225" i="48"/>
  <c r="I227" i="48"/>
  <c r="I229" i="48"/>
  <c r="I231" i="48"/>
  <c r="I233" i="48"/>
  <c r="I235" i="48"/>
  <c r="I237" i="48"/>
  <c r="I239" i="48"/>
  <c r="I241" i="48"/>
  <c r="I243" i="48"/>
  <c r="I245" i="48"/>
  <c r="I247" i="48"/>
  <c r="I249" i="48"/>
  <c r="I251" i="48"/>
  <c r="I253" i="48"/>
  <c r="I255" i="48"/>
  <c r="I257" i="48"/>
  <c r="I259" i="48"/>
  <c r="I261" i="48"/>
  <c r="I264" i="48"/>
  <c r="I266" i="48"/>
  <c r="I268" i="48"/>
  <c r="I270" i="48"/>
  <c r="I272" i="48"/>
  <c r="I274" i="48"/>
  <c r="I276" i="48"/>
  <c r="I278" i="48"/>
  <c r="I280" i="48"/>
  <c r="I282" i="48"/>
  <c r="I284" i="48"/>
  <c r="I286" i="48"/>
  <c r="I288" i="48"/>
  <c r="I290" i="48"/>
  <c r="I292" i="48"/>
  <c r="I294" i="48"/>
  <c r="I296" i="48"/>
  <c r="I298" i="48"/>
  <c r="I300" i="48"/>
  <c r="I302" i="48"/>
  <c r="I220" i="48"/>
  <c r="I222" i="48"/>
  <c r="I224" i="48"/>
  <c r="I226" i="48"/>
  <c r="I228" i="48"/>
  <c r="I230" i="48"/>
  <c r="I232" i="48"/>
  <c r="I234" i="48"/>
  <c r="I236" i="48"/>
  <c r="I238" i="48"/>
  <c r="I240" i="48"/>
  <c r="I242" i="48"/>
  <c r="I244" i="48"/>
  <c r="I246" i="48"/>
  <c r="I248" i="48"/>
  <c r="I250" i="48"/>
  <c r="I252" i="48"/>
  <c r="I254" i="48"/>
  <c r="I256" i="48"/>
  <c r="I258" i="48"/>
  <c r="I260" i="48"/>
  <c r="I262" i="48"/>
  <c r="I263" i="48"/>
  <c r="I265" i="48"/>
  <c r="I267" i="48"/>
  <c r="I269" i="48"/>
  <c r="I271" i="48"/>
  <c r="I273" i="48"/>
  <c r="I275" i="48"/>
  <c r="I277" i="48"/>
  <c r="I279" i="48"/>
  <c r="I281" i="48"/>
  <c r="I283" i="48"/>
  <c r="I285" i="48"/>
  <c r="I287" i="48"/>
  <c r="I289" i="48"/>
  <c r="I291" i="48"/>
  <c r="I293" i="48"/>
  <c r="I295" i="48"/>
  <c r="I297" i="48"/>
  <c r="I299" i="48"/>
  <c r="I301" i="48"/>
  <c r="H303" i="49" l="1"/>
  <c r="I17" i="49"/>
  <c r="I303" i="49" s="1"/>
  <c r="I303" i="48"/>
  <c r="H303" i="48"/>
  <c r="C303" i="47" l="1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8" i="47"/>
  <c r="G17" i="47"/>
  <c r="G303" i="47" l="1"/>
  <c r="G10" i="47" s="1"/>
  <c r="G11" i="47" s="1"/>
  <c r="H302" i="47" s="1"/>
  <c r="I302" i="47" s="1"/>
  <c r="I309" i="46"/>
  <c r="H309" i="46"/>
  <c r="E309" i="46"/>
  <c r="C309" i="46"/>
  <c r="G308" i="46"/>
  <c r="F307" i="46"/>
  <c r="G307" i="46" s="1"/>
  <c r="F306" i="46"/>
  <c r="F309" i="46" s="1"/>
  <c r="F305" i="46"/>
  <c r="E305" i="46"/>
  <c r="C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80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4" i="46"/>
  <c r="G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19" i="46"/>
  <c r="G18" i="46"/>
  <c r="G17" i="46"/>
  <c r="O16" i="46"/>
  <c r="O17" i="46" s="1"/>
  <c r="H38" i="47" l="1"/>
  <c r="I38" i="47" s="1"/>
  <c r="H174" i="47"/>
  <c r="I174" i="47" s="1"/>
  <c r="H29" i="47"/>
  <c r="I29" i="47" s="1"/>
  <c r="H102" i="47"/>
  <c r="I102" i="47" s="1"/>
  <c r="H161" i="47"/>
  <c r="I161" i="47" s="1"/>
  <c r="H49" i="47"/>
  <c r="I49" i="47" s="1"/>
  <c r="H70" i="47"/>
  <c r="I70" i="47" s="1"/>
  <c r="H134" i="47"/>
  <c r="I134" i="47" s="1"/>
  <c r="H97" i="47"/>
  <c r="I97" i="47" s="1"/>
  <c r="H256" i="47"/>
  <c r="I256" i="47" s="1"/>
  <c r="H19" i="47"/>
  <c r="I19" i="47" s="1"/>
  <c r="H37" i="47"/>
  <c r="I37" i="47" s="1"/>
  <c r="H22" i="47"/>
  <c r="I22" i="47" s="1"/>
  <c r="H54" i="47"/>
  <c r="I54" i="47" s="1"/>
  <c r="H86" i="47"/>
  <c r="I86" i="47" s="1"/>
  <c r="H118" i="47"/>
  <c r="I118" i="47" s="1"/>
  <c r="H150" i="47"/>
  <c r="I150" i="47" s="1"/>
  <c r="H65" i="47"/>
  <c r="I65" i="47" s="1"/>
  <c r="H129" i="47"/>
  <c r="I129" i="47" s="1"/>
  <c r="H218" i="47"/>
  <c r="I218" i="47" s="1"/>
  <c r="H281" i="47"/>
  <c r="I281" i="47" s="1"/>
  <c r="H25" i="47"/>
  <c r="I25" i="47" s="1"/>
  <c r="H33" i="47"/>
  <c r="I33" i="47" s="1"/>
  <c r="H41" i="47"/>
  <c r="I41" i="47" s="1"/>
  <c r="H21" i="47"/>
  <c r="I21" i="47" s="1"/>
  <c r="H30" i="47"/>
  <c r="I30" i="47" s="1"/>
  <c r="H46" i="47"/>
  <c r="I46" i="47" s="1"/>
  <c r="H62" i="47"/>
  <c r="I62" i="47" s="1"/>
  <c r="H78" i="47"/>
  <c r="I78" i="47" s="1"/>
  <c r="H94" i="47"/>
  <c r="I94" i="47" s="1"/>
  <c r="H110" i="47"/>
  <c r="I110" i="47" s="1"/>
  <c r="H126" i="47"/>
  <c r="I126" i="47" s="1"/>
  <c r="H142" i="47"/>
  <c r="I142" i="47" s="1"/>
  <c r="H158" i="47"/>
  <c r="I158" i="47" s="1"/>
  <c r="H190" i="47"/>
  <c r="I190" i="47" s="1"/>
  <c r="H81" i="47"/>
  <c r="I81" i="47" s="1"/>
  <c r="H113" i="47"/>
  <c r="I113" i="47" s="1"/>
  <c r="H145" i="47"/>
  <c r="I145" i="47" s="1"/>
  <c r="H185" i="47"/>
  <c r="I185" i="47" s="1"/>
  <c r="H224" i="47"/>
  <c r="I224" i="47" s="1"/>
  <c r="H249" i="47"/>
  <c r="I249" i="47" s="1"/>
  <c r="H272" i="47"/>
  <c r="I272" i="47" s="1"/>
  <c r="H23" i="47"/>
  <c r="I23" i="47" s="1"/>
  <c r="H27" i="47"/>
  <c r="I27" i="47" s="1"/>
  <c r="H31" i="47"/>
  <c r="I31" i="47" s="1"/>
  <c r="H35" i="47"/>
  <c r="I35" i="47" s="1"/>
  <c r="H39" i="47"/>
  <c r="I39" i="47" s="1"/>
  <c r="H45" i="47"/>
  <c r="I45" i="47" s="1"/>
  <c r="H53" i="47"/>
  <c r="I53" i="47" s="1"/>
  <c r="H18" i="47"/>
  <c r="I18" i="47" s="1"/>
  <c r="H26" i="47"/>
  <c r="I26" i="47" s="1"/>
  <c r="H34" i="47"/>
  <c r="I34" i="47" s="1"/>
  <c r="H42" i="47"/>
  <c r="I42" i="47" s="1"/>
  <c r="H50" i="47"/>
  <c r="I50" i="47" s="1"/>
  <c r="H58" i="47"/>
  <c r="I58" i="47" s="1"/>
  <c r="H66" i="47"/>
  <c r="I66" i="47" s="1"/>
  <c r="H74" i="47"/>
  <c r="I74" i="47" s="1"/>
  <c r="H82" i="47"/>
  <c r="I82" i="47" s="1"/>
  <c r="H90" i="47"/>
  <c r="I90" i="47" s="1"/>
  <c r="H98" i="47"/>
  <c r="I98" i="47" s="1"/>
  <c r="H106" i="47"/>
  <c r="I106" i="47" s="1"/>
  <c r="H114" i="47"/>
  <c r="I114" i="47" s="1"/>
  <c r="H122" i="47"/>
  <c r="I122" i="47" s="1"/>
  <c r="H130" i="47"/>
  <c r="I130" i="47" s="1"/>
  <c r="H138" i="47"/>
  <c r="I138" i="47" s="1"/>
  <c r="H146" i="47"/>
  <c r="I146" i="47" s="1"/>
  <c r="H154" i="47"/>
  <c r="I154" i="47" s="1"/>
  <c r="H166" i="47"/>
  <c r="I166" i="47" s="1"/>
  <c r="H182" i="47"/>
  <c r="I182" i="47" s="1"/>
  <c r="H57" i="47"/>
  <c r="I57" i="47" s="1"/>
  <c r="H73" i="47"/>
  <c r="I73" i="47" s="1"/>
  <c r="H89" i="47"/>
  <c r="I89" i="47" s="1"/>
  <c r="H105" i="47"/>
  <c r="I105" i="47" s="1"/>
  <c r="H121" i="47"/>
  <c r="I121" i="47" s="1"/>
  <c r="H137" i="47"/>
  <c r="I137" i="47" s="1"/>
  <c r="H153" i="47"/>
  <c r="I153" i="47" s="1"/>
  <c r="H169" i="47"/>
  <c r="I169" i="47" s="1"/>
  <c r="H202" i="47"/>
  <c r="I202" i="47" s="1"/>
  <c r="H207" i="47"/>
  <c r="I207" i="47" s="1"/>
  <c r="H240" i="47"/>
  <c r="I240" i="47" s="1"/>
  <c r="H233" i="47"/>
  <c r="I233" i="47" s="1"/>
  <c r="H265" i="47"/>
  <c r="I265" i="47" s="1"/>
  <c r="H297" i="47"/>
  <c r="I297" i="47" s="1"/>
  <c r="H288" i="47"/>
  <c r="I288" i="47" s="1"/>
  <c r="H43" i="47"/>
  <c r="I43" i="47" s="1"/>
  <c r="H47" i="47"/>
  <c r="I47" i="47" s="1"/>
  <c r="H51" i="47"/>
  <c r="I51" i="47" s="1"/>
  <c r="H55" i="47"/>
  <c r="I55" i="47" s="1"/>
  <c r="H17" i="47"/>
  <c r="I17" i="47" s="1"/>
  <c r="H20" i="47"/>
  <c r="I20" i="47" s="1"/>
  <c r="H24" i="47"/>
  <c r="I24" i="47" s="1"/>
  <c r="H28" i="47"/>
  <c r="I28" i="47" s="1"/>
  <c r="H32" i="47"/>
  <c r="I32" i="47" s="1"/>
  <c r="H36" i="47"/>
  <c r="I36" i="47" s="1"/>
  <c r="H40" i="47"/>
  <c r="I40" i="47" s="1"/>
  <c r="H44" i="47"/>
  <c r="I44" i="47" s="1"/>
  <c r="H48" i="47"/>
  <c r="I48" i="47" s="1"/>
  <c r="H52" i="47"/>
  <c r="I52" i="47" s="1"/>
  <c r="H56" i="47"/>
  <c r="I56" i="47" s="1"/>
  <c r="H60" i="47"/>
  <c r="I60" i="47" s="1"/>
  <c r="H64" i="47"/>
  <c r="I64" i="47" s="1"/>
  <c r="H68" i="47"/>
  <c r="I68" i="47" s="1"/>
  <c r="H72" i="47"/>
  <c r="I72" i="47" s="1"/>
  <c r="H76" i="47"/>
  <c r="I76" i="47" s="1"/>
  <c r="H80" i="47"/>
  <c r="I80" i="47" s="1"/>
  <c r="H84" i="47"/>
  <c r="I84" i="47" s="1"/>
  <c r="H88" i="47"/>
  <c r="I88" i="47" s="1"/>
  <c r="H92" i="47"/>
  <c r="I92" i="47" s="1"/>
  <c r="H96" i="47"/>
  <c r="I96" i="47" s="1"/>
  <c r="H100" i="47"/>
  <c r="I100" i="47" s="1"/>
  <c r="H104" i="47"/>
  <c r="I104" i="47" s="1"/>
  <c r="H108" i="47"/>
  <c r="I108" i="47" s="1"/>
  <c r="H112" i="47"/>
  <c r="I112" i="47" s="1"/>
  <c r="H116" i="47"/>
  <c r="I116" i="47" s="1"/>
  <c r="H120" i="47"/>
  <c r="I120" i="47" s="1"/>
  <c r="H124" i="47"/>
  <c r="I124" i="47" s="1"/>
  <c r="H128" i="47"/>
  <c r="I128" i="47" s="1"/>
  <c r="H132" i="47"/>
  <c r="I132" i="47" s="1"/>
  <c r="H136" i="47"/>
  <c r="I136" i="47" s="1"/>
  <c r="H140" i="47"/>
  <c r="I140" i="47" s="1"/>
  <c r="H144" i="47"/>
  <c r="I144" i="47" s="1"/>
  <c r="H148" i="47"/>
  <c r="I148" i="47" s="1"/>
  <c r="H152" i="47"/>
  <c r="I152" i="47" s="1"/>
  <c r="H156" i="47"/>
  <c r="I156" i="47" s="1"/>
  <c r="H162" i="47"/>
  <c r="I162" i="47" s="1"/>
  <c r="H170" i="47"/>
  <c r="I170" i="47" s="1"/>
  <c r="H178" i="47"/>
  <c r="I178" i="47" s="1"/>
  <c r="H186" i="47"/>
  <c r="I186" i="47" s="1"/>
  <c r="H194" i="47"/>
  <c r="I194" i="47" s="1"/>
  <c r="H61" i="47"/>
  <c r="I61" i="47" s="1"/>
  <c r="H69" i="47"/>
  <c r="I69" i="47" s="1"/>
  <c r="H77" i="47"/>
  <c r="I77" i="47" s="1"/>
  <c r="H85" i="47"/>
  <c r="I85" i="47" s="1"/>
  <c r="H93" i="47"/>
  <c r="I93" i="47" s="1"/>
  <c r="H101" i="47"/>
  <c r="I101" i="47" s="1"/>
  <c r="H109" i="47"/>
  <c r="I109" i="47" s="1"/>
  <c r="H117" i="47"/>
  <c r="I117" i="47" s="1"/>
  <c r="H125" i="47"/>
  <c r="I125" i="47" s="1"/>
  <c r="H133" i="47"/>
  <c r="I133" i="47" s="1"/>
  <c r="H141" i="47"/>
  <c r="I141" i="47" s="1"/>
  <c r="H149" i="47"/>
  <c r="I149" i="47" s="1"/>
  <c r="H157" i="47"/>
  <c r="I157" i="47" s="1"/>
  <c r="H165" i="47"/>
  <c r="I165" i="47" s="1"/>
  <c r="H177" i="47"/>
  <c r="I177" i="47" s="1"/>
  <c r="H193" i="47"/>
  <c r="I193" i="47" s="1"/>
  <c r="H210" i="47"/>
  <c r="I210" i="47" s="1"/>
  <c r="H199" i="47"/>
  <c r="I199" i="47" s="1"/>
  <c r="H215" i="47"/>
  <c r="I215" i="47" s="1"/>
  <c r="H232" i="47"/>
  <c r="I232" i="47" s="1"/>
  <c r="H248" i="47"/>
  <c r="I248" i="47" s="1"/>
  <c r="H225" i="47"/>
  <c r="I225" i="47" s="1"/>
  <c r="H241" i="47"/>
  <c r="I241" i="47" s="1"/>
  <c r="H257" i="47"/>
  <c r="I257" i="47" s="1"/>
  <c r="H273" i="47"/>
  <c r="I273" i="47" s="1"/>
  <c r="H289" i="47"/>
  <c r="I289" i="47" s="1"/>
  <c r="H264" i="47"/>
  <c r="I264" i="47" s="1"/>
  <c r="H280" i="47"/>
  <c r="I280" i="47" s="1"/>
  <c r="H296" i="47"/>
  <c r="I296" i="47" s="1"/>
  <c r="H160" i="47"/>
  <c r="I160" i="47" s="1"/>
  <c r="H164" i="47"/>
  <c r="I164" i="47" s="1"/>
  <c r="H168" i="47"/>
  <c r="I168" i="47" s="1"/>
  <c r="H172" i="47"/>
  <c r="I172" i="47" s="1"/>
  <c r="H176" i="47"/>
  <c r="I176" i="47" s="1"/>
  <c r="H180" i="47"/>
  <c r="I180" i="47" s="1"/>
  <c r="H184" i="47"/>
  <c r="I184" i="47" s="1"/>
  <c r="H188" i="47"/>
  <c r="I188" i="47" s="1"/>
  <c r="H192" i="47"/>
  <c r="I192" i="47" s="1"/>
  <c r="H196" i="47"/>
  <c r="I196" i="47" s="1"/>
  <c r="H59" i="47"/>
  <c r="I59" i="47" s="1"/>
  <c r="H63" i="47"/>
  <c r="I63" i="47" s="1"/>
  <c r="H67" i="47"/>
  <c r="I67" i="47" s="1"/>
  <c r="H71" i="47"/>
  <c r="I71" i="47" s="1"/>
  <c r="H75" i="47"/>
  <c r="I75" i="47" s="1"/>
  <c r="H79" i="47"/>
  <c r="I79" i="47" s="1"/>
  <c r="H83" i="47"/>
  <c r="I83" i="47" s="1"/>
  <c r="H87" i="47"/>
  <c r="I87" i="47" s="1"/>
  <c r="H91" i="47"/>
  <c r="I91" i="47" s="1"/>
  <c r="H95" i="47"/>
  <c r="I95" i="47" s="1"/>
  <c r="H99" i="47"/>
  <c r="I99" i="47" s="1"/>
  <c r="H103" i="47"/>
  <c r="I103" i="47" s="1"/>
  <c r="H107" i="47"/>
  <c r="I107" i="47" s="1"/>
  <c r="H111" i="47"/>
  <c r="I111" i="47" s="1"/>
  <c r="H115" i="47"/>
  <c r="I115" i="47" s="1"/>
  <c r="H119" i="47"/>
  <c r="I119" i="47" s="1"/>
  <c r="H123" i="47"/>
  <c r="I123" i="47" s="1"/>
  <c r="H127" i="47"/>
  <c r="I127" i="47" s="1"/>
  <c r="H131" i="47"/>
  <c r="I131" i="47" s="1"/>
  <c r="H135" i="47"/>
  <c r="I135" i="47" s="1"/>
  <c r="H139" i="47"/>
  <c r="I139" i="47" s="1"/>
  <c r="H143" i="47"/>
  <c r="I143" i="47" s="1"/>
  <c r="H147" i="47"/>
  <c r="I147" i="47" s="1"/>
  <c r="H151" i="47"/>
  <c r="I151" i="47" s="1"/>
  <c r="H155" i="47"/>
  <c r="I155" i="47" s="1"/>
  <c r="H159" i="47"/>
  <c r="I159" i="47" s="1"/>
  <c r="H163" i="47"/>
  <c r="I163" i="47" s="1"/>
  <c r="H167" i="47"/>
  <c r="I167" i="47" s="1"/>
  <c r="H173" i="47"/>
  <c r="I173" i="47" s="1"/>
  <c r="H181" i="47"/>
  <c r="I181" i="47" s="1"/>
  <c r="H189" i="47"/>
  <c r="I189" i="47" s="1"/>
  <c r="H198" i="47"/>
  <c r="I198" i="47" s="1"/>
  <c r="H206" i="47"/>
  <c r="I206" i="47" s="1"/>
  <c r="H214" i="47"/>
  <c r="I214" i="47" s="1"/>
  <c r="H222" i="47"/>
  <c r="I222" i="47" s="1"/>
  <c r="H203" i="47"/>
  <c r="I203" i="47" s="1"/>
  <c r="H211" i="47"/>
  <c r="I211" i="47" s="1"/>
  <c r="H219" i="47"/>
  <c r="I219" i="47" s="1"/>
  <c r="H228" i="47"/>
  <c r="I228" i="47" s="1"/>
  <c r="H236" i="47"/>
  <c r="I236" i="47" s="1"/>
  <c r="H244" i="47"/>
  <c r="I244" i="47" s="1"/>
  <c r="H252" i="47"/>
  <c r="I252" i="47" s="1"/>
  <c r="H260" i="47"/>
  <c r="I260" i="47" s="1"/>
  <c r="H229" i="47"/>
  <c r="I229" i="47" s="1"/>
  <c r="H237" i="47"/>
  <c r="I237" i="47" s="1"/>
  <c r="H245" i="47"/>
  <c r="I245" i="47" s="1"/>
  <c r="H253" i="47"/>
  <c r="I253" i="47" s="1"/>
  <c r="H261" i="47"/>
  <c r="I261" i="47" s="1"/>
  <c r="H269" i="47"/>
  <c r="I269" i="47" s="1"/>
  <c r="H277" i="47"/>
  <c r="I277" i="47" s="1"/>
  <c r="H285" i="47"/>
  <c r="I285" i="47" s="1"/>
  <c r="H293" i="47"/>
  <c r="I293" i="47" s="1"/>
  <c r="H301" i="47"/>
  <c r="I301" i="47" s="1"/>
  <c r="H268" i="47"/>
  <c r="I268" i="47" s="1"/>
  <c r="H276" i="47"/>
  <c r="I276" i="47" s="1"/>
  <c r="H284" i="47"/>
  <c r="I284" i="47" s="1"/>
  <c r="H292" i="47"/>
  <c r="I292" i="47" s="1"/>
  <c r="H300" i="47"/>
  <c r="I300" i="47" s="1"/>
  <c r="H171" i="47"/>
  <c r="I171" i="47" s="1"/>
  <c r="H175" i="47"/>
  <c r="I175" i="47" s="1"/>
  <c r="H179" i="47"/>
  <c r="I179" i="47" s="1"/>
  <c r="H183" i="47"/>
  <c r="I183" i="47" s="1"/>
  <c r="H187" i="47"/>
  <c r="I187" i="47" s="1"/>
  <c r="H191" i="47"/>
  <c r="I191" i="47" s="1"/>
  <c r="H195" i="47"/>
  <c r="I195" i="47" s="1"/>
  <c r="H200" i="47"/>
  <c r="I200" i="47" s="1"/>
  <c r="H204" i="47"/>
  <c r="I204" i="47" s="1"/>
  <c r="H208" i="47"/>
  <c r="I208" i="47" s="1"/>
  <c r="H212" i="47"/>
  <c r="I212" i="47" s="1"/>
  <c r="H216" i="47"/>
  <c r="I216" i="47" s="1"/>
  <c r="H220" i="47"/>
  <c r="I220" i="47" s="1"/>
  <c r="H197" i="47"/>
  <c r="I197" i="47" s="1"/>
  <c r="H201" i="47"/>
  <c r="I201" i="47" s="1"/>
  <c r="H205" i="47"/>
  <c r="I205" i="47" s="1"/>
  <c r="H209" i="47"/>
  <c r="I209" i="47" s="1"/>
  <c r="H213" i="47"/>
  <c r="I213" i="47" s="1"/>
  <c r="H217" i="47"/>
  <c r="I217" i="47" s="1"/>
  <c r="H221" i="47"/>
  <c r="I221" i="47" s="1"/>
  <c r="H226" i="47"/>
  <c r="I226" i="47" s="1"/>
  <c r="H230" i="47"/>
  <c r="I230" i="47" s="1"/>
  <c r="H234" i="47"/>
  <c r="I234" i="47" s="1"/>
  <c r="H238" i="47"/>
  <c r="I238" i="47" s="1"/>
  <c r="H242" i="47"/>
  <c r="I242" i="47" s="1"/>
  <c r="H246" i="47"/>
  <c r="I246" i="47" s="1"/>
  <c r="H250" i="47"/>
  <c r="I250" i="47" s="1"/>
  <c r="H254" i="47"/>
  <c r="I254" i="47" s="1"/>
  <c r="H258" i="47"/>
  <c r="I258" i="47" s="1"/>
  <c r="H223" i="47"/>
  <c r="I223" i="47" s="1"/>
  <c r="H227" i="47"/>
  <c r="I227" i="47" s="1"/>
  <c r="H231" i="47"/>
  <c r="I231" i="47" s="1"/>
  <c r="H235" i="47"/>
  <c r="I235" i="47" s="1"/>
  <c r="H239" i="47"/>
  <c r="I239" i="47" s="1"/>
  <c r="H243" i="47"/>
  <c r="I243" i="47" s="1"/>
  <c r="H247" i="47"/>
  <c r="I247" i="47" s="1"/>
  <c r="H251" i="47"/>
  <c r="I251" i="47" s="1"/>
  <c r="H255" i="47"/>
  <c r="I255" i="47" s="1"/>
  <c r="H259" i="47"/>
  <c r="I259" i="47" s="1"/>
  <c r="H263" i="47"/>
  <c r="I263" i="47" s="1"/>
  <c r="H267" i="47"/>
  <c r="I267" i="47" s="1"/>
  <c r="H271" i="47"/>
  <c r="I271" i="47" s="1"/>
  <c r="H275" i="47"/>
  <c r="I275" i="47" s="1"/>
  <c r="H279" i="47"/>
  <c r="I279" i="47" s="1"/>
  <c r="H283" i="47"/>
  <c r="I283" i="47" s="1"/>
  <c r="H287" i="47"/>
  <c r="I287" i="47" s="1"/>
  <c r="H291" i="47"/>
  <c r="I291" i="47" s="1"/>
  <c r="H295" i="47"/>
  <c r="I295" i="47" s="1"/>
  <c r="H299" i="47"/>
  <c r="I299" i="47" s="1"/>
  <c r="H262" i="47"/>
  <c r="I262" i="47" s="1"/>
  <c r="H266" i="47"/>
  <c r="I266" i="47" s="1"/>
  <c r="H270" i="47"/>
  <c r="I270" i="47" s="1"/>
  <c r="H274" i="47"/>
  <c r="I274" i="47" s="1"/>
  <c r="H278" i="47"/>
  <c r="I278" i="47" s="1"/>
  <c r="H282" i="47"/>
  <c r="I282" i="47" s="1"/>
  <c r="H286" i="47"/>
  <c r="I286" i="47" s="1"/>
  <c r="H290" i="47"/>
  <c r="I290" i="47" s="1"/>
  <c r="H294" i="47"/>
  <c r="I294" i="47" s="1"/>
  <c r="H298" i="47"/>
  <c r="I298" i="47" s="1"/>
  <c r="G303" i="46"/>
  <c r="G10" i="46" s="1"/>
  <c r="G11" i="46" s="1"/>
  <c r="H302" i="46" s="1"/>
  <c r="I302" i="46" s="1"/>
  <c r="G306" i="46"/>
  <c r="G309" i="46" s="1"/>
  <c r="G224" i="45"/>
  <c r="I303" i="47" l="1"/>
  <c r="H303" i="47"/>
  <c r="H28" i="46"/>
  <c r="I28" i="46" s="1"/>
  <c r="H45" i="46"/>
  <c r="I45" i="46" s="1"/>
  <c r="H61" i="46"/>
  <c r="I61" i="46" s="1"/>
  <c r="H77" i="46"/>
  <c r="I77" i="46" s="1"/>
  <c r="H35" i="46"/>
  <c r="I35" i="46" s="1"/>
  <c r="H109" i="46"/>
  <c r="I109" i="46" s="1"/>
  <c r="H141" i="46"/>
  <c r="I141" i="46" s="1"/>
  <c r="H173" i="46"/>
  <c r="I173" i="46" s="1"/>
  <c r="H54" i="46"/>
  <c r="I54" i="46" s="1"/>
  <c r="H86" i="46"/>
  <c r="I86" i="46" s="1"/>
  <c r="H118" i="46"/>
  <c r="I118" i="46" s="1"/>
  <c r="H154" i="46"/>
  <c r="I154" i="46" s="1"/>
  <c r="H218" i="46"/>
  <c r="I218" i="46" s="1"/>
  <c r="H223" i="46"/>
  <c r="I223" i="46" s="1"/>
  <c r="H20" i="46"/>
  <c r="I20" i="46" s="1"/>
  <c r="H36" i="46"/>
  <c r="I36" i="46" s="1"/>
  <c r="H53" i="46"/>
  <c r="I53" i="46" s="1"/>
  <c r="H69" i="46"/>
  <c r="I69" i="46" s="1"/>
  <c r="H19" i="46"/>
  <c r="I19" i="46" s="1"/>
  <c r="H93" i="46"/>
  <c r="I93" i="46" s="1"/>
  <c r="H125" i="46"/>
  <c r="I125" i="46" s="1"/>
  <c r="H157" i="46"/>
  <c r="I157" i="46" s="1"/>
  <c r="H189" i="46"/>
  <c r="I189" i="46" s="1"/>
  <c r="H70" i="46"/>
  <c r="I70" i="46" s="1"/>
  <c r="H102" i="46"/>
  <c r="I102" i="46" s="1"/>
  <c r="H134" i="46"/>
  <c r="I134" i="46" s="1"/>
  <c r="H186" i="46"/>
  <c r="I186" i="46" s="1"/>
  <c r="H221" i="46"/>
  <c r="I221" i="46" s="1"/>
  <c r="H287" i="46"/>
  <c r="I287" i="46" s="1"/>
  <c r="H17" i="46"/>
  <c r="I17" i="46" s="1"/>
  <c r="H24" i="46"/>
  <c r="I24" i="46" s="1"/>
  <c r="H32" i="46"/>
  <c r="I32" i="46" s="1"/>
  <c r="H40" i="46"/>
  <c r="I40" i="46" s="1"/>
  <c r="H49" i="46"/>
  <c r="I49" i="46" s="1"/>
  <c r="H57" i="46"/>
  <c r="I57" i="46" s="1"/>
  <c r="H65" i="46"/>
  <c r="I65" i="46" s="1"/>
  <c r="H73" i="46"/>
  <c r="I73" i="46" s="1"/>
  <c r="H81" i="46"/>
  <c r="I81" i="46" s="1"/>
  <c r="H27" i="46"/>
  <c r="I27" i="46" s="1"/>
  <c r="H43" i="46"/>
  <c r="I43" i="46" s="1"/>
  <c r="H101" i="46"/>
  <c r="I101" i="46" s="1"/>
  <c r="H117" i="46"/>
  <c r="I117" i="46" s="1"/>
  <c r="H133" i="46"/>
  <c r="I133" i="46" s="1"/>
  <c r="H149" i="46"/>
  <c r="I149" i="46" s="1"/>
  <c r="H165" i="46"/>
  <c r="I165" i="46" s="1"/>
  <c r="H181" i="46"/>
  <c r="I181" i="46" s="1"/>
  <c r="H46" i="46"/>
  <c r="I46" i="46" s="1"/>
  <c r="H62" i="46"/>
  <c r="I62" i="46" s="1"/>
  <c r="H78" i="46"/>
  <c r="I78" i="46" s="1"/>
  <c r="H94" i="46"/>
  <c r="I94" i="46" s="1"/>
  <c r="H110" i="46"/>
  <c r="I110" i="46" s="1"/>
  <c r="H126" i="46"/>
  <c r="I126" i="46" s="1"/>
  <c r="H142" i="46"/>
  <c r="I142" i="46" s="1"/>
  <c r="H170" i="46"/>
  <c r="I170" i="46" s="1"/>
  <c r="H202" i="46"/>
  <c r="I202" i="46" s="1"/>
  <c r="H205" i="46"/>
  <c r="I205" i="46" s="1"/>
  <c r="H238" i="46"/>
  <c r="I238" i="46" s="1"/>
  <c r="H255" i="46"/>
  <c r="I255" i="46" s="1"/>
  <c r="H272" i="46"/>
  <c r="I272" i="46" s="1"/>
  <c r="H18" i="46"/>
  <c r="I18" i="46" s="1"/>
  <c r="H22" i="46"/>
  <c r="I22" i="46" s="1"/>
  <c r="H26" i="46"/>
  <c r="I26" i="46" s="1"/>
  <c r="H30" i="46"/>
  <c r="I30" i="46" s="1"/>
  <c r="H34" i="46"/>
  <c r="I34" i="46" s="1"/>
  <c r="H38" i="46"/>
  <c r="I38" i="46" s="1"/>
  <c r="H42" i="46"/>
  <c r="I42" i="46" s="1"/>
  <c r="H47" i="46"/>
  <c r="I47" i="46" s="1"/>
  <c r="H51" i="46"/>
  <c r="I51" i="46" s="1"/>
  <c r="H55" i="46"/>
  <c r="I55" i="46" s="1"/>
  <c r="H59" i="46"/>
  <c r="I59" i="46" s="1"/>
  <c r="H63" i="46"/>
  <c r="I63" i="46" s="1"/>
  <c r="H67" i="46"/>
  <c r="I67" i="46" s="1"/>
  <c r="H71" i="46"/>
  <c r="I71" i="46" s="1"/>
  <c r="H75" i="46"/>
  <c r="I75" i="46" s="1"/>
  <c r="H79" i="46"/>
  <c r="I79" i="46" s="1"/>
  <c r="H83" i="46"/>
  <c r="I83" i="46" s="1"/>
  <c r="H23" i="46"/>
  <c r="I23" i="46" s="1"/>
  <c r="H31" i="46"/>
  <c r="I31" i="46" s="1"/>
  <c r="H39" i="46"/>
  <c r="I39" i="46" s="1"/>
  <c r="H89" i="46"/>
  <c r="I89" i="46" s="1"/>
  <c r="H97" i="46"/>
  <c r="I97" i="46" s="1"/>
  <c r="H105" i="46"/>
  <c r="I105" i="46" s="1"/>
  <c r="H113" i="46"/>
  <c r="I113" i="46" s="1"/>
  <c r="H121" i="46"/>
  <c r="I121" i="46" s="1"/>
  <c r="H129" i="46"/>
  <c r="I129" i="46" s="1"/>
  <c r="H137" i="46"/>
  <c r="I137" i="46" s="1"/>
  <c r="H145" i="46"/>
  <c r="I145" i="46" s="1"/>
  <c r="H153" i="46"/>
  <c r="I153" i="46" s="1"/>
  <c r="H161" i="46"/>
  <c r="I161" i="46" s="1"/>
  <c r="H169" i="46"/>
  <c r="I169" i="46" s="1"/>
  <c r="H177" i="46"/>
  <c r="I177" i="46" s="1"/>
  <c r="H185" i="46"/>
  <c r="I185" i="46" s="1"/>
  <c r="H193" i="46"/>
  <c r="I193" i="46" s="1"/>
  <c r="H50" i="46"/>
  <c r="I50" i="46" s="1"/>
  <c r="H58" i="46"/>
  <c r="I58" i="46" s="1"/>
  <c r="H66" i="46"/>
  <c r="I66" i="46" s="1"/>
  <c r="H74" i="46"/>
  <c r="I74" i="46" s="1"/>
  <c r="H82" i="46"/>
  <c r="I82" i="46" s="1"/>
  <c r="H90" i="46"/>
  <c r="I90" i="46" s="1"/>
  <c r="H98" i="46"/>
  <c r="I98" i="46" s="1"/>
  <c r="H106" i="46"/>
  <c r="I106" i="46" s="1"/>
  <c r="H114" i="46"/>
  <c r="I114" i="46" s="1"/>
  <c r="H122" i="46"/>
  <c r="I122" i="46" s="1"/>
  <c r="H130" i="46"/>
  <c r="I130" i="46" s="1"/>
  <c r="H138" i="46"/>
  <c r="I138" i="46" s="1"/>
  <c r="H146" i="46"/>
  <c r="I146" i="46" s="1"/>
  <c r="H162" i="46"/>
  <c r="I162" i="46" s="1"/>
  <c r="H178" i="46"/>
  <c r="I178" i="46" s="1"/>
  <c r="H194" i="46"/>
  <c r="I194" i="46" s="1"/>
  <c r="H210" i="46"/>
  <c r="I210" i="46" s="1"/>
  <c r="H197" i="46"/>
  <c r="I197" i="46" s="1"/>
  <c r="H213" i="46"/>
  <c r="I213" i="46" s="1"/>
  <c r="H230" i="46"/>
  <c r="I230" i="46" s="1"/>
  <c r="H246" i="46"/>
  <c r="I246" i="46" s="1"/>
  <c r="H239" i="46"/>
  <c r="I239" i="46" s="1"/>
  <c r="H271" i="46"/>
  <c r="I271" i="46" s="1"/>
  <c r="H256" i="46"/>
  <c r="I256" i="46" s="1"/>
  <c r="H288" i="46"/>
  <c r="I288" i="46" s="1"/>
  <c r="H85" i="46"/>
  <c r="I85" i="46" s="1"/>
  <c r="H21" i="46"/>
  <c r="I21" i="46" s="1"/>
  <c r="H25" i="46"/>
  <c r="I25" i="46" s="1"/>
  <c r="H29" i="46"/>
  <c r="I29" i="46" s="1"/>
  <c r="H33" i="46"/>
  <c r="I33" i="46" s="1"/>
  <c r="H37" i="46"/>
  <c r="I37" i="46" s="1"/>
  <c r="H41" i="46"/>
  <c r="I41" i="46" s="1"/>
  <c r="H87" i="46"/>
  <c r="I87" i="46" s="1"/>
  <c r="H91" i="46"/>
  <c r="I91" i="46" s="1"/>
  <c r="H95" i="46"/>
  <c r="I95" i="46" s="1"/>
  <c r="H99" i="46"/>
  <c r="I99" i="46" s="1"/>
  <c r="H103" i="46"/>
  <c r="I103" i="46" s="1"/>
  <c r="H107" i="46"/>
  <c r="I107" i="46" s="1"/>
  <c r="H111" i="46"/>
  <c r="I111" i="46" s="1"/>
  <c r="H115" i="46"/>
  <c r="I115" i="46" s="1"/>
  <c r="H119" i="46"/>
  <c r="I119" i="46" s="1"/>
  <c r="H123" i="46"/>
  <c r="I123" i="46" s="1"/>
  <c r="H127" i="46"/>
  <c r="I127" i="46" s="1"/>
  <c r="H131" i="46"/>
  <c r="I131" i="46" s="1"/>
  <c r="H135" i="46"/>
  <c r="I135" i="46" s="1"/>
  <c r="H139" i="46"/>
  <c r="I139" i="46" s="1"/>
  <c r="H143" i="46"/>
  <c r="I143" i="46" s="1"/>
  <c r="H147" i="46"/>
  <c r="I147" i="46" s="1"/>
  <c r="H151" i="46"/>
  <c r="I151" i="46" s="1"/>
  <c r="H155" i="46"/>
  <c r="I155" i="46" s="1"/>
  <c r="H159" i="46"/>
  <c r="I159" i="46" s="1"/>
  <c r="H163" i="46"/>
  <c r="I163" i="46" s="1"/>
  <c r="H167" i="46"/>
  <c r="I167" i="46" s="1"/>
  <c r="H171" i="46"/>
  <c r="I171" i="46" s="1"/>
  <c r="H175" i="46"/>
  <c r="I175" i="46" s="1"/>
  <c r="H179" i="46"/>
  <c r="I179" i="46" s="1"/>
  <c r="H183" i="46"/>
  <c r="I183" i="46" s="1"/>
  <c r="H187" i="46"/>
  <c r="I187" i="46" s="1"/>
  <c r="H191" i="46"/>
  <c r="I191" i="46" s="1"/>
  <c r="H44" i="46"/>
  <c r="I44" i="46" s="1"/>
  <c r="H48" i="46"/>
  <c r="I48" i="46" s="1"/>
  <c r="H52" i="46"/>
  <c r="I52" i="46" s="1"/>
  <c r="H56" i="46"/>
  <c r="I56" i="46" s="1"/>
  <c r="H60" i="46"/>
  <c r="I60" i="46" s="1"/>
  <c r="H64" i="46"/>
  <c r="I64" i="46" s="1"/>
  <c r="H68" i="46"/>
  <c r="I68" i="46" s="1"/>
  <c r="H72" i="46"/>
  <c r="I72" i="46" s="1"/>
  <c r="H76" i="46"/>
  <c r="I76" i="46" s="1"/>
  <c r="H80" i="46"/>
  <c r="I80" i="46" s="1"/>
  <c r="H84" i="46"/>
  <c r="I84" i="46" s="1"/>
  <c r="H88" i="46"/>
  <c r="I88" i="46" s="1"/>
  <c r="H92" i="46"/>
  <c r="I92" i="46" s="1"/>
  <c r="H96" i="46"/>
  <c r="I96" i="46" s="1"/>
  <c r="H100" i="46"/>
  <c r="I100" i="46" s="1"/>
  <c r="H104" i="46"/>
  <c r="I104" i="46" s="1"/>
  <c r="H108" i="46"/>
  <c r="I108" i="46" s="1"/>
  <c r="H112" i="46"/>
  <c r="I112" i="46" s="1"/>
  <c r="H116" i="46"/>
  <c r="I116" i="46" s="1"/>
  <c r="H120" i="46"/>
  <c r="I120" i="46" s="1"/>
  <c r="H124" i="46"/>
  <c r="I124" i="46" s="1"/>
  <c r="H128" i="46"/>
  <c r="I128" i="46" s="1"/>
  <c r="H132" i="46"/>
  <c r="I132" i="46" s="1"/>
  <c r="H136" i="46"/>
  <c r="I136" i="46" s="1"/>
  <c r="H140" i="46"/>
  <c r="I140" i="46" s="1"/>
  <c r="H144" i="46"/>
  <c r="I144" i="46" s="1"/>
  <c r="H150" i="46"/>
  <c r="I150" i="46" s="1"/>
  <c r="H158" i="46"/>
  <c r="I158" i="46" s="1"/>
  <c r="H166" i="46"/>
  <c r="I166" i="46" s="1"/>
  <c r="H174" i="46"/>
  <c r="I174" i="46" s="1"/>
  <c r="H182" i="46"/>
  <c r="I182" i="46" s="1"/>
  <c r="H190" i="46"/>
  <c r="I190" i="46" s="1"/>
  <c r="H198" i="46"/>
  <c r="I198" i="46" s="1"/>
  <c r="H206" i="46"/>
  <c r="I206" i="46" s="1"/>
  <c r="H214" i="46"/>
  <c r="I214" i="46" s="1"/>
  <c r="H222" i="46"/>
  <c r="I222" i="46" s="1"/>
  <c r="H201" i="46"/>
  <c r="I201" i="46" s="1"/>
  <c r="H209" i="46"/>
  <c r="I209" i="46" s="1"/>
  <c r="H217" i="46"/>
  <c r="I217" i="46" s="1"/>
  <c r="H226" i="46"/>
  <c r="I226" i="46" s="1"/>
  <c r="H234" i="46"/>
  <c r="I234" i="46" s="1"/>
  <c r="H242" i="46"/>
  <c r="I242" i="46" s="1"/>
  <c r="H250" i="46"/>
  <c r="I250" i="46" s="1"/>
  <c r="H231" i="46"/>
  <c r="I231" i="46" s="1"/>
  <c r="H247" i="46"/>
  <c r="I247" i="46" s="1"/>
  <c r="H263" i="46"/>
  <c r="I263" i="46" s="1"/>
  <c r="H279" i="46"/>
  <c r="I279" i="46" s="1"/>
  <c r="H295" i="46"/>
  <c r="I295" i="46" s="1"/>
  <c r="H264" i="46"/>
  <c r="I264" i="46" s="1"/>
  <c r="H280" i="46"/>
  <c r="I280" i="46" s="1"/>
  <c r="H296" i="46"/>
  <c r="I296" i="46" s="1"/>
  <c r="H148" i="46"/>
  <c r="I148" i="46" s="1"/>
  <c r="H152" i="46"/>
  <c r="I152" i="46" s="1"/>
  <c r="H156" i="46"/>
  <c r="I156" i="46" s="1"/>
  <c r="H160" i="46"/>
  <c r="I160" i="46" s="1"/>
  <c r="H164" i="46"/>
  <c r="I164" i="46" s="1"/>
  <c r="H168" i="46"/>
  <c r="I168" i="46" s="1"/>
  <c r="H172" i="46"/>
  <c r="I172" i="46" s="1"/>
  <c r="H176" i="46"/>
  <c r="I176" i="46" s="1"/>
  <c r="H180" i="46"/>
  <c r="I180" i="46" s="1"/>
  <c r="H184" i="46"/>
  <c r="I184" i="46" s="1"/>
  <c r="H188" i="46"/>
  <c r="I188" i="46" s="1"/>
  <c r="H192" i="46"/>
  <c r="I192" i="46" s="1"/>
  <c r="H196" i="46"/>
  <c r="I196" i="46" s="1"/>
  <c r="H200" i="46"/>
  <c r="I200" i="46" s="1"/>
  <c r="H204" i="46"/>
  <c r="I204" i="46" s="1"/>
  <c r="H208" i="46"/>
  <c r="I208" i="46" s="1"/>
  <c r="H212" i="46"/>
  <c r="I212" i="46" s="1"/>
  <c r="H216" i="46"/>
  <c r="I216" i="46" s="1"/>
  <c r="H220" i="46"/>
  <c r="I220" i="46" s="1"/>
  <c r="H195" i="46"/>
  <c r="I195" i="46" s="1"/>
  <c r="H199" i="46"/>
  <c r="I199" i="46" s="1"/>
  <c r="H203" i="46"/>
  <c r="I203" i="46" s="1"/>
  <c r="H207" i="46"/>
  <c r="I207" i="46" s="1"/>
  <c r="H211" i="46"/>
  <c r="I211" i="46" s="1"/>
  <c r="H215" i="46"/>
  <c r="I215" i="46" s="1"/>
  <c r="H219" i="46"/>
  <c r="I219" i="46" s="1"/>
  <c r="H224" i="46"/>
  <c r="I224" i="46" s="1"/>
  <c r="H228" i="46"/>
  <c r="I228" i="46" s="1"/>
  <c r="H232" i="46"/>
  <c r="I232" i="46" s="1"/>
  <c r="H236" i="46"/>
  <c r="I236" i="46" s="1"/>
  <c r="H240" i="46"/>
  <c r="I240" i="46" s="1"/>
  <c r="H244" i="46"/>
  <c r="I244" i="46" s="1"/>
  <c r="H248" i="46"/>
  <c r="I248" i="46" s="1"/>
  <c r="H252" i="46"/>
  <c r="I252" i="46" s="1"/>
  <c r="H227" i="46"/>
  <c r="I227" i="46" s="1"/>
  <c r="H235" i="46"/>
  <c r="I235" i="46" s="1"/>
  <c r="H243" i="46"/>
  <c r="I243" i="46" s="1"/>
  <c r="H251" i="46"/>
  <c r="I251" i="46" s="1"/>
  <c r="H259" i="46"/>
  <c r="I259" i="46" s="1"/>
  <c r="H267" i="46"/>
  <c r="I267" i="46" s="1"/>
  <c r="H275" i="46"/>
  <c r="I275" i="46" s="1"/>
  <c r="H283" i="46"/>
  <c r="I283" i="46" s="1"/>
  <c r="H291" i="46"/>
  <c r="I291" i="46" s="1"/>
  <c r="H299" i="46"/>
  <c r="I299" i="46" s="1"/>
  <c r="H260" i="46"/>
  <c r="I260" i="46" s="1"/>
  <c r="H268" i="46"/>
  <c r="I268" i="46" s="1"/>
  <c r="H276" i="46"/>
  <c r="I276" i="46" s="1"/>
  <c r="H284" i="46"/>
  <c r="I284" i="46" s="1"/>
  <c r="H292" i="46"/>
  <c r="I292" i="46" s="1"/>
  <c r="H300" i="46"/>
  <c r="I300" i="46" s="1"/>
  <c r="H254" i="46"/>
  <c r="I254" i="46" s="1"/>
  <c r="H225" i="46"/>
  <c r="I225" i="46" s="1"/>
  <c r="H229" i="46"/>
  <c r="I229" i="46" s="1"/>
  <c r="H233" i="46"/>
  <c r="I233" i="46" s="1"/>
  <c r="H237" i="46"/>
  <c r="I237" i="46" s="1"/>
  <c r="H241" i="46"/>
  <c r="I241" i="46" s="1"/>
  <c r="H245" i="46"/>
  <c r="I245" i="46" s="1"/>
  <c r="H249" i="46"/>
  <c r="I249" i="46" s="1"/>
  <c r="H253" i="46"/>
  <c r="I253" i="46" s="1"/>
  <c r="H257" i="46"/>
  <c r="I257" i="46" s="1"/>
  <c r="H261" i="46"/>
  <c r="I261" i="46" s="1"/>
  <c r="H265" i="46"/>
  <c r="I265" i="46" s="1"/>
  <c r="H269" i="46"/>
  <c r="I269" i="46" s="1"/>
  <c r="H273" i="46"/>
  <c r="I273" i="46" s="1"/>
  <c r="H277" i="46"/>
  <c r="I277" i="46" s="1"/>
  <c r="H281" i="46"/>
  <c r="I281" i="46" s="1"/>
  <c r="H285" i="46"/>
  <c r="I285" i="46" s="1"/>
  <c r="H289" i="46"/>
  <c r="I289" i="46" s="1"/>
  <c r="H293" i="46"/>
  <c r="I293" i="46" s="1"/>
  <c r="H297" i="46"/>
  <c r="I297" i="46" s="1"/>
  <c r="H301" i="46"/>
  <c r="I301" i="46" s="1"/>
  <c r="H258" i="46"/>
  <c r="I258" i="46" s="1"/>
  <c r="H262" i="46"/>
  <c r="I262" i="46" s="1"/>
  <c r="H266" i="46"/>
  <c r="I266" i="46" s="1"/>
  <c r="H270" i="46"/>
  <c r="I270" i="46" s="1"/>
  <c r="H274" i="46"/>
  <c r="I274" i="46" s="1"/>
  <c r="H278" i="46"/>
  <c r="I278" i="46" s="1"/>
  <c r="H282" i="46"/>
  <c r="I282" i="46" s="1"/>
  <c r="H286" i="46"/>
  <c r="I286" i="46" s="1"/>
  <c r="H290" i="46"/>
  <c r="I290" i="46" s="1"/>
  <c r="H294" i="46"/>
  <c r="I294" i="46" s="1"/>
  <c r="H298" i="46"/>
  <c r="I298" i="46" s="1"/>
  <c r="I309" i="45"/>
  <c r="H309" i="45"/>
  <c r="E309" i="45"/>
  <c r="C309" i="45"/>
  <c r="G308" i="45"/>
  <c r="F307" i="45"/>
  <c r="G307" i="45" s="1"/>
  <c r="F306" i="45"/>
  <c r="F309" i="45" s="1"/>
  <c r="F305" i="45"/>
  <c r="E305" i="45"/>
  <c r="C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264" i="45"/>
  <c r="G263" i="45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19" i="45"/>
  <c r="G18" i="45"/>
  <c r="G17" i="45"/>
  <c r="O16" i="45"/>
  <c r="O17" i="45" s="1"/>
  <c r="N292" i="44"/>
  <c r="I303" i="46" l="1"/>
  <c r="H303" i="46"/>
  <c r="G303" i="45"/>
  <c r="G10" i="45" s="1"/>
  <c r="G11" i="45" s="1"/>
  <c r="H302" i="45" s="1"/>
  <c r="I302" i="45" s="1"/>
  <c r="G306" i="45"/>
  <c r="G309" i="45" s="1"/>
  <c r="E292" i="35"/>
  <c r="K292" i="35"/>
  <c r="J292" i="35"/>
  <c r="I292" i="35"/>
  <c r="H292" i="35"/>
  <c r="G292" i="35"/>
  <c r="F292" i="35"/>
  <c r="H33" i="45" l="1"/>
  <c r="I33" i="45" s="1"/>
  <c r="H49" i="45"/>
  <c r="I49" i="45" s="1"/>
  <c r="H65" i="45"/>
  <c r="I65" i="45" s="1"/>
  <c r="H24" i="45"/>
  <c r="I24" i="45" s="1"/>
  <c r="H40" i="45"/>
  <c r="I40" i="45" s="1"/>
  <c r="H56" i="45"/>
  <c r="I56" i="45" s="1"/>
  <c r="H73" i="45"/>
  <c r="I73" i="45" s="1"/>
  <c r="H89" i="45"/>
  <c r="I89" i="45" s="1"/>
  <c r="H106" i="45"/>
  <c r="I106" i="45" s="1"/>
  <c r="H133" i="45"/>
  <c r="I133" i="45" s="1"/>
  <c r="H167" i="45"/>
  <c r="I167" i="45" s="1"/>
  <c r="H205" i="45"/>
  <c r="I205" i="45" s="1"/>
  <c r="H145" i="45"/>
  <c r="I145" i="45" s="1"/>
  <c r="H249" i="45"/>
  <c r="I249" i="45" s="1"/>
  <c r="H25" i="45"/>
  <c r="I25" i="45" s="1"/>
  <c r="H41" i="45"/>
  <c r="I41" i="45" s="1"/>
  <c r="H57" i="45"/>
  <c r="I57" i="45" s="1"/>
  <c r="H17" i="45"/>
  <c r="I17" i="45" s="1"/>
  <c r="H32" i="45"/>
  <c r="I32" i="45" s="1"/>
  <c r="H48" i="45"/>
  <c r="I48" i="45" s="1"/>
  <c r="H64" i="45"/>
  <c r="I64" i="45" s="1"/>
  <c r="H81" i="45"/>
  <c r="I81" i="45" s="1"/>
  <c r="H97" i="45"/>
  <c r="I97" i="45" s="1"/>
  <c r="H116" i="45"/>
  <c r="I116" i="45" s="1"/>
  <c r="H151" i="45"/>
  <c r="I151" i="45" s="1"/>
  <c r="H183" i="45"/>
  <c r="I183" i="45" s="1"/>
  <c r="H96" i="45"/>
  <c r="I96" i="45" s="1"/>
  <c r="H214" i="45"/>
  <c r="I214" i="45" s="1"/>
  <c r="H278" i="45"/>
  <c r="I278" i="45" s="1"/>
  <c r="H29" i="45"/>
  <c r="I29" i="45" s="1"/>
  <c r="H37" i="45"/>
  <c r="I37" i="45" s="1"/>
  <c r="H45" i="45"/>
  <c r="I45" i="45" s="1"/>
  <c r="H53" i="45"/>
  <c r="I53" i="45" s="1"/>
  <c r="H61" i="45"/>
  <c r="I61" i="45" s="1"/>
  <c r="H21" i="45"/>
  <c r="I21" i="45" s="1"/>
  <c r="H20" i="45"/>
  <c r="I20" i="45" s="1"/>
  <c r="H28" i="45"/>
  <c r="I28" i="45" s="1"/>
  <c r="H36" i="45"/>
  <c r="I36" i="45" s="1"/>
  <c r="H44" i="45"/>
  <c r="I44" i="45" s="1"/>
  <c r="H52" i="45"/>
  <c r="I52" i="45" s="1"/>
  <c r="H60" i="45"/>
  <c r="I60" i="45" s="1"/>
  <c r="H69" i="45"/>
  <c r="I69" i="45" s="1"/>
  <c r="H77" i="45"/>
  <c r="I77" i="45" s="1"/>
  <c r="H85" i="45"/>
  <c r="I85" i="45" s="1"/>
  <c r="H93" i="45"/>
  <c r="I93" i="45" s="1"/>
  <c r="H101" i="45"/>
  <c r="I101" i="45" s="1"/>
  <c r="H110" i="45"/>
  <c r="I110" i="45" s="1"/>
  <c r="H125" i="45"/>
  <c r="I125" i="45" s="1"/>
  <c r="H142" i="45"/>
  <c r="I142" i="45" s="1"/>
  <c r="H159" i="45"/>
  <c r="I159" i="45" s="1"/>
  <c r="H175" i="45"/>
  <c r="I175" i="45" s="1"/>
  <c r="H191" i="45"/>
  <c r="I191" i="45" s="1"/>
  <c r="H80" i="45"/>
  <c r="I80" i="45" s="1"/>
  <c r="H115" i="45"/>
  <c r="I115" i="45" s="1"/>
  <c r="H176" i="45"/>
  <c r="I176" i="45" s="1"/>
  <c r="H217" i="45"/>
  <c r="I217" i="45" s="1"/>
  <c r="H246" i="45"/>
  <c r="I246" i="45" s="1"/>
  <c r="H273" i="45"/>
  <c r="I273" i="45" s="1"/>
  <c r="H27" i="45"/>
  <c r="I27" i="45" s="1"/>
  <c r="H31" i="45"/>
  <c r="I31" i="45" s="1"/>
  <c r="H35" i="45"/>
  <c r="I35" i="45" s="1"/>
  <c r="H39" i="45"/>
  <c r="I39" i="45" s="1"/>
  <c r="H43" i="45"/>
  <c r="I43" i="45" s="1"/>
  <c r="H47" i="45"/>
  <c r="I47" i="45" s="1"/>
  <c r="H51" i="45"/>
  <c r="I51" i="45" s="1"/>
  <c r="H55" i="45"/>
  <c r="I55" i="45" s="1"/>
  <c r="H59" i="45"/>
  <c r="I59" i="45" s="1"/>
  <c r="H63" i="45"/>
  <c r="I63" i="45" s="1"/>
  <c r="H19" i="45"/>
  <c r="I19" i="45" s="1"/>
  <c r="H23" i="45"/>
  <c r="I23" i="45" s="1"/>
  <c r="H18" i="45"/>
  <c r="I18" i="45" s="1"/>
  <c r="H22" i="45"/>
  <c r="I22" i="45" s="1"/>
  <c r="H26" i="45"/>
  <c r="I26" i="45" s="1"/>
  <c r="H30" i="45"/>
  <c r="I30" i="45" s="1"/>
  <c r="H34" i="45"/>
  <c r="I34" i="45" s="1"/>
  <c r="H38" i="45"/>
  <c r="I38" i="45" s="1"/>
  <c r="H42" i="45"/>
  <c r="I42" i="45" s="1"/>
  <c r="H46" i="45"/>
  <c r="I46" i="45" s="1"/>
  <c r="H50" i="45"/>
  <c r="I50" i="45" s="1"/>
  <c r="H54" i="45"/>
  <c r="I54" i="45" s="1"/>
  <c r="H58" i="45"/>
  <c r="I58" i="45" s="1"/>
  <c r="H62" i="45"/>
  <c r="I62" i="45" s="1"/>
  <c r="H67" i="45"/>
  <c r="I67" i="45" s="1"/>
  <c r="H71" i="45"/>
  <c r="I71" i="45" s="1"/>
  <c r="H75" i="45"/>
  <c r="I75" i="45" s="1"/>
  <c r="H79" i="45"/>
  <c r="I79" i="45" s="1"/>
  <c r="H83" i="45"/>
  <c r="I83" i="45" s="1"/>
  <c r="H87" i="45"/>
  <c r="I87" i="45" s="1"/>
  <c r="H91" i="45"/>
  <c r="I91" i="45" s="1"/>
  <c r="H95" i="45"/>
  <c r="I95" i="45" s="1"/>
  <c r="H99" i="45"/>
  <c r="I99" i="45" s="1"/>
  <c r="H104" i="45"/>
  <c r="I104" i="45" s="1"/>
  <c r="H108" i="45"/>
  <c r="I108" i="45" s="1"/>
  <c r="H112" i="45"/>
  <c r="I112" i="45" s="1"/>
  <c r="H121" i="45"/>
  <c r="I121" i="45" s="1"/>
  <c r="H129" i="45"/>
  <c r="I129" i="45" s="1"/>
  <c r="H138" i="45"/>
  <c r="I138" i="45" s="1"/>
  <c r="H146" i="45"/>
  <c r="I146" i="45" s="1"/>
  <c r="H155" i="45"/>
  <c r="I155" i="45" s="1"/>
  <c r="H163" i="45"/>
  <c r="I163" i="45" s="1"/>
  <c r="H171" i="45"/>
  <c r="I171" i="45" s="1"/>
  <c r="H179" i="45"/>
  <c r="I179" i="45" s="1"/>
  <c r="H187" i="45"/>
  <c r="I187" i="45" s="1"/>
  <c r="H197" i="45"/>
  <c r="I197" i="45" s="1"/>
  <c r="H72" i="45"/>
  <c r="I72" i="45" s="1"/>
  <c r="H88" i="45"/>
  <c r="I88" i="45" s="1"/>
  <c r="H103" i="45"/>
  <c r="I103" i="45" s="1"/>
  <c r="H130" i="45"/>
  <c r="I130" i="45" s="1"/>
  <c r="H160" i="45"/>
  <c r="I160" i="45" s="1"/>
  <c r="H192" i="45"/>
  <c r="I192" i="45" s="1"/>
  <c r="H200" i="45"/>
  <c r="I200" i="45" s="1"/>
  <c r="H233" i="45"/>
  <c r="I233" i="45" s="1"/>
  <c r="H230" i="45"/>
  <c r="I230" i="45" s="1"/>
  <c r="H262" i="45"/>
  <c r="I262" i="45" s="1"/>
  <c r="H295" i="45"/>
  <c r="I295" i="45" s="1"/>
  <c r="H289" i="45"/>
  <c r="I289" i="45" s="1"/>
  <c r="H114" i="45"/>
  <c r="I114" i="45" s="1"/>
  <c r="H118" i="45"/>
  <c r="I118" i="45" s="1"/>
  <c r="H123" i="45"/>
  <c r="I123" i="45" s="1"/>
  <c r="H127" i="45"/>
  <c r="I127" i="45" s="1"/>
  <c r="H131" i="45"/>
  <c r="I131" i="45" s="1"/>
  <c r="H136" i="45"/>
  <c r="I136" i="45" s="1"/>
  <c r="H140" i="45"/>
  <c r="I140" i="45" s="1"/>
  <c r="H144" i="45"/>
  <c r="I144" i="45" s="1"/>
  <c r="H148" i="45"/>
  <c r="I148" i="45" s="1"/>
  <c r="H153" i="45"/>
  <c r="I153" i="45" s="1"/>
  <c r="H157" i="45"/>
  <c r="I157" i="45" s="1"/>
  <c r="H161" i="45"/>
  <c r="I161" i="45" s="1"/>
  <c r="H165" i="45"/>
  <c r="I165" i="45" s="1"/>
  <c r="H169" i="45"/>
  <c r="I169" i="45" s="1"/>
  <c r="H173" i="45"/>
  <c r="I173" i="45" s="1"/>
  <c r="H177" i="45"/>
  <c r="I177" i="45" s="1"/>
  <c r="H181" i="45"/>
  <c r="I181" i="45" s="1"/>
  <c r="H185" i="45"/>
  <c r="I185" i="45" s="1"/>
  <c r="H189" i="45"/>
  <c r="I189" i="45" s="1"/>
  <c r="H193" i="45"/>
  <c r="I193" i="45" s="1"/>
  <c r="H201" i="45"/>
  <c r="I201" i="45" s="1"/>
  <c r="H68" i="45"/>
  <c r="I68" i="45" s="1"/>
  <c r="H76" i="45"/>
  <c r="I76" i="45" s="1"/>
  <c r="H84" i="45"/>
  <c r="I84" i="45" s="1"/>
  <c r="H92" i="45"/>
  <c r="I92" i="45" s="1"/>
  <c r="H100" i="45"/>
  <c r="I100" i="45" s="1"/>
  <c r="H107" i="45"/>
  <c r="I107" i="45" s="1"/>
  <c r="H122" i="45"/>
  <c r="I122" i="45" s="1"/>
  <c r="H137" i="45"/>
  <c r="I137" i="45" s="1"/>
  <c r="H152" i="45"/>
  <c r="I152" i="45" s="1"/>
  <c r="H168" i="45"/>
  <c r="I168" i="45" s="1"/>
  <c r="H184" i="45"/>
  <c r="I184" i="45" s="1"/>
  <c r="H206" i="45"/>
  <c r="I206" i="45" s="1"/>
  <c r="H222" i="45"/>
  <c r="I222" i="45" s="1"/>
  <c r="H209" i="45"/>
  <c r="I209" i="45" s="1"/>
  <c r="H224" i="45"/>
  <c r="I224" i="45" s="1"/>
  <c r="H241" i="45"/>
  <c r="I241" i="45" s="1"/>
  <c r="H257" i="45"/>
  <c r="I257" i="45" s="1"/>
  <c r="H238" i="45"/>
  <c r="I238" i="45" s="1"/>
  <c r="H254" i="45"/>
  <c r="I254" i="45" s="1"/>
  <c r="H270" i="45"/>
  <c r="I270" i="45" s="1"/>
  <c r="H286" i="45"/>
  <c r="I286" i="45" s="1"/>
  <c r="H265" i="45"/>
  <c r="I265" i="45" s="1"/>
  <c r="H281" i="45"/>
  <c r="I281" i="45" s="1"/>
  <c r="H296" i="45"/>
  <c r="I296" i="45" s="1"/>
  <c r="H195" i="45"/>
  <c r="I195" i="45" s="1"/>
  <c r="H199" i="45"/>
  <c r="I199" i="45" s="1"/>
  <c r="H203" i="45"/>
  <c r="I203" i="45" s="1"/>
  <c r="H66" i="45"/>
  <c r="I66" i="45" s="1"/>
  <c r="H70" i="45"/>
  <c r="I70" i="45" s="1"/>
  <c r="H74" i="45"/>
  <c r="I74" i="45" s="1"/>
  <c r="H78" i="45"/>
  <c r="I78" i="45" s="1"/>
  <c r="H82" i="45"/>
  <c r="I82" i="45" s="1"/>
  <c r="H86" i="45"/>
  <c r="I86" i="45" s="1"/>
  <c r="H90" i="45"/>
  <c r="I90" i="45" s="1"/>
  <c r="H94" i="45"/>
  <c r="I94" i="45" s="1"/>
  <c r="H98" i="45"/>
  <c r="I98" i="45" s="1"/>
  <c r="H102" i="45"/>
  <c r="I102" i="45" s="1"/>
  <c r="H105" i="45"/>
  <c r="I105" i="45" s="1"/>
  <c r="H111" i="45"/>
  <c r="I111" i="45" s="1"/>
  <c r="H119" i="45"/>
  <c r="I119" i="45" s="1"/>
  <c r="H126" i="45"/>
  <c r="I126" i="45" s="1"/>
  <c r="H134" i="45"/>
  <c r="I134" i="45" s="1"/>
  <c r="H141" i="45"/>
  <c r="I141" i="45" s="1"/>
  <c r="H149" i="45"/>
  <c r="I149" i="45" s="1"/>
  <c r="H156" i="45"/>
  <c r="I156" i="45" s="1"/>
  <c r="H164" i="45"/>
  <c r="I164" i="45" s="1"/>
  <c r="H172" i="45"/>
  <c r="I172" i="45" s="1"/>
  <c r="H180" i="45"/>
  <c r="I180" i="45" s="1"/>
  <c r="H188" i="45"/>
  <c r="I188" i="45" s="1"/>
  <c r="H196" i="45"/>
  <c r="I196" i="45" s="1"/>
  <c r="H210" i="45"/>
  <c r="I210" i="45" s="1"/>
  <c r="H218" i="45"/>
  <c r="I218" i="45" s="1"/>
  <c r="H227" i="45"/>
  <c r="I227" i="45" s="1"/>
  <c r="H204" i="45"/>
  <c r="I204" i="45" s="1"/>
  <c r="H213" i="45"/>
  <c r="I213" i="45" s="1"/>
  <c r="H221" i="45"/>
  <c r="I221" i="45" s="1"/>
  <c r="H228" i="45"/>
  <c r="I228" i="45" s="1"/>
  <c r="H237" i="45"/>
  <c r="I237" i="45" s="1"/>
  <c r="H245" i="45"/>
  <c r="I245" i="45" s="1"/>
  <c r="H253" i="45"/>
  <c r="I253" i="45" s="1"/>
  <c r="H261" i="45"/>
  <c r="I261" i="45" s="1"/>
  <c r="H234" i="45"/>
  <c r="I234" i="45" s="1"/>
  <c r="H242" i="45"/>
  <c r="I242" i="45" s="1"/>
  <c r="H250" i="45"/>
  <c r="I250" i="45" s="1"/>
  <c r="H258" i="45"/>
  <c r="I258" i="45" s="1"/>
  <c r="H266" i="45"/>
  <c r="I266" i="45" s="1"/>
  <c r="H274" i="45"/>
  <c r="I274" i="45" s="1"/>
  <c r="H282" i="45"/>
  <c r="I282" i="45" s="1"/>
  <c r="H290" i="45"/>
  <c r="I290" i="45" s="1"/>
  <c r="H299" i="45"/>
  <c r="I299" i="45" s="1"/>
  <c r="H269" i="45"/>
  <c r="I269" i="45" s="1"/>
  <c r="H277" i="45"/>
  <c r="I277" i="45" s="1"/>
  <c r="H285" i="45"/>
  <c r="I285" i="45" s="1"/>
  <c r="H293" i="45"/>
  <c r="I293" i="45" s="1"/>
  <c r="H300" i="45"/>
  <c r="I300" i="45" s="1"/>
  <c r="H109" i="45"/>
  <c r="I109" i="45" s="1"/>
  <c r="H113" i="45"/>
  <c r="I113" i="45" s="1"/>
  <c r="H117" i="45"/>
  <c r="I117" i="45" s="1"/>
  <c r="H120" i="45"/>
  <c r="I120" i="45" s="1"/>
  <c r="H124" i="45"/>
  <c r="I124" i="45" s="1"/>
  <c r="H128" i="45"/>
  <c r="I128" i="45" s="1"/>
  <c r="H132" i="45"/>
  <c r="I132" i="45" s="1"/>
  <c r="H135" i="45"/>
  <c r="I135" i="45" s="1"/>
  <c r="H139" i="45"/>
  <c r="I139" i="45" s="1"/>
  <c r="H143" i="45"/>
  <c r="I143" i="45" s="1"/>
  <c r="H147" i="45"/>
  <c r="I147" i="45" s="1"/>
  <c r="H150" i="45"/>
  <c r="I150" i="45" s="1"/>
  <c r="H154" i="45"/>
  <c r="I154" i="45" s="1"/>
  <c r="H158" i="45"/>
  <c r="I158" i="45" s="1"/>
  <c r="H162" i="45"/>
  <c r="I162" i="45" s="1"/>
  <c r="H166" i="45"/>
  <c r="I166" i="45" s="1"/>
  <c r="H170" i="45"/>
  <c r="I170" i="45" s="1"/>
  <c r="H174" i="45"/>
  <c r="I174" i="45" s="1"/>
  <c r="H178" i="45"/>
  <c r="I178" i="45" s="1"/>
  <c r="H182" i="45"/>
  <c r="I182" i="45" s="1"/>
  <c r="H186" i="45"/>
  <c r="I186" i="45" s="1"/>
  <c r="H190" i="45"/>
  <c r="I190" i="45" s="1"/>
  <c r="H194" i="45"/>
  <c r="I194" i="45" s="1"/>
  <c r="H198" i="45"/>
  <c r="I198" i="45" s="1"/>
  <c r="H208" i="45"/>
  <c r="I208" i="45" s="1"/>
  <c r="H212" i="45"/>
  <c r="I212" i="45" s="1"/>
  <c r="H216" i="45"/>
  <c r="I216" i="45" s="1"/>
  <c r="H220" i="45"/>
  <c r="I220" i="45" s="1"/>
  <c r="H225" i="45"/>
  <c r="I225" i="45" s="1"/>
  <c r="H229" i="45"/>
  <c r="I229" i="45" s="1"/>
  <c r="H202" i="45"/>
  <c r="I202" i="45" s="1"/>
  <c r="H207" i="45"/>
  <c r="I207" i="45" s="1"/>
  <c r="H211" i="45"/>
  <c r="I211" i="45" s="1"/>
  <c r="H215" i="45"/>
  <c r="I215" i="45" s="1"/>
  <c r="H219" i="45"/>
  <c r="I219" i="45" s="1"/>
  <c r="H223" i="45"/>
  <c r="I223" i="45" s="1"/>
  <c r="H226" i="45"/>
  <c r="I226" i="45" s="1"/>
  <c r="H231" i="45"/>
  <c r="I231" i="45" s="1"/>
  <c r="H235" i="45"/>
  <c r="I235" i="45" s="1"/>
  <c r="H239" i="45"/>
  <c r="I239" i="45" s="1"/>
  <c r="H243" i="45"/>
  <c r="I243" i="45" s="1"/>
  <c r="H247" i="45"/>
  <c r="I247" i="45" s="1"/>
  <c r="H251" i="45"/>
  <c r="I251" i="45" s="1"/>
  <c r="H255" i="45"/>
  <c r="I255" i="45" s="1"/>
  <c r="H259" i="45"/>
  <c r="I259" i="45" s="1"/>
  <c r="H263" i="45"/>
  <c r="I263" i="45" s="1"/>
  <c r="H232" i="45"/>
  <c r="I232" i="45" s="1"/>
  <c r="H236" i="45"/>
  <c r="I236" i="45" s="1"/>
  <c r="H240" i="45"/>
  <c r="I240" i="45" s="1"/>
  <c r="H244" i="45"/>
  <c r="I244" i="45" s="1"/>
  <c r="H248" i="45"/>
  <c r="I248" i="45" s="1"/>
  <c r="H252" i="45"/>
  <c r="I252" i="45" s="1"/>
  <c r="H256" i="45"/>
  <c r="I256" i="45" s="1"/>
  <c r="H260" i="45"/>
  <c r="I260" i="45" s="1"/>
  <c r="H264" i="45"/>
  <c r="I264" i="45" s="1"/>
  <c r="H268" i="45"/>
  <c r="I268" i="45" s="1"/>
  <c r="H272" i="45"/>
  <c r="I272" i="45" s="1"/>
  <c r="H276" i="45"/>
  <c r="I276" i="45" s="1"/>
  <c r="H280" i="45"/>
  <c r="I280" i="45" s="1"/>
  <c r="H284" i="45"/>
  <c r="I284" i="45" s="1"/>
  <c r="H288" i="45"/>
  <c r="I288" i="45" s="1"/>
  <c r="H292" i="45"/>
  <c r="I292" i="45" s="1"/>
  <c r="H297" i="45"/>
  <c r="I297" i="45" s="1"/>
  <c r="H301" i="45"/>
  <c r="I301" i="45" s="1"/>
  <c r="H267" i="45"/>
  <c r="I267" i="45" s="1"/>
  <c r="H271" i="45"/>
  <c r="I271" i="45" s="1"/>
  <c r="H275" i="45"/>
  <c r="I275" i="45" s="1"/>
  <c r="H279" i="45"/>
  <c r="I279" i="45" s="1"/>
  <c r="H283" i="45"/>
  <c r="I283" i="45" s="1"/>
  <c r="H287" i="45"/>
  <c r="I287" i="45" s="1"/>
  <c r="H291" i="45"/>
  <c r="I291" i="45" s="1"/>
  <c r="H294" i="45"/>
  <c r="I294" i="45" s="1"/>
  <c r="H298" i="45"/>
  <c r="I298" i="45" s="1"/>
  <c r="I309" i="44"/>
  <c r="H309" i="44"/>
  <c r="E309" i="44"/>
  <c r="C309" i="44"/>
  <c r="G308" i="44"/>
  <c r="F307" i="44"/>
  <c r="G307" i="44" s="1"/>
  <c r="F306" i="44"/>
  <c r="F309" i="44" s="1"/>
  <c r="F305" i="44"/>
  <c r="E305" i="44"/>
  <c r="C303" i="44"/>
  <c r="G302" i="44"/>
  <c r="G301" i="44"/>
  <c r="G300" i="44"/>
  <c r="G299" i="44"/>
  <c r="G298" i="44"/>
  <c r="G297" i="44"/>
  <c r="G296" i="44"/>
  <c r="G295" i="44"/>
  <c r="G294" i="44"/>
  <c r="G293" i="44"/>
  <c r="G292" i="44"/>
  <c r="T291" i="44"/>
  <c r="T292" i="44" s="1"/>
  <c r="T293" i="44" s="1"/>
  <c r="L291" i="44"/>
  <c r="L292" i="44" s="1"/>
  <c r="G291" i="44"/>
  <c r="V290" i="44"/>
  <c r="V291" i="44" s="1"/>
  <c r="V292" i="44" s="1"/>
  <c r="V293" i="44" s="1"/>
  <c r="T290" i="44"/>
  <c r="R290" i="44"/>
  <c r="R291" i="44" s="1"/>
  <c r="R292" i="44" s="1"/>
  <c r="R293" i="44" s="1"/>
  <c r="P290" i="44"/>
  <c r="P291" i="44" s="1"/>
  <c r="P292" i="44" s="1"/>
  <c r="N290" i="44"/>
  <c r="N291" i="44" s="1"/>
  <c r="L290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6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Q205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S149" i="44"/>
  <c r="T149" i="44" s="1"/>
  <c r="U149" i="44" s="1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R134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R119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U102" i="44"/>
  <c r="V102" i="44" s="1"/>
  <c r="W102" i="44" s="1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H303" i="45" l="1"/>
  <c r="I303" i="45"/>
  <c r="G303" i="44"/>
  <c r="G10" i="44" s="1"/>
  <c r="G11" i="44" s="1"/>
  <c r="G306" i="44"/>
  <c r="G309" i="44" s="1"/>
  <c r="I309" i="43"/>
  <c r="H309" i="43"/>
  <c r="E309" i="43"/>
  <c r="C309" i="43"/>
  <c r="G308" i="43"/>
  <c r="F307" i="43"/>
  <c r="G307" i="43" s="1"/>
  <c r="F306" i="43"/>
  <c r="F309" i="43" s="1"/>
  <c r="F305" i="43"/>
  <c r="E305" i="43"/>
  <c r="C303" i="43"/>
  <c r="G302" i="43"/>
  <c r="G301" i="43"/>
  <c r="G300" i="43"/>
  <c r="G299" i="43"/>
  <c r="G298" i="43"/>
  <c r="G297" i="43"/>
  <c r="G296" i="43"/>
  <c r="V290" i="43"/>
  <c r="V291" i="43" s="1"/>
  <c r="V292" i="43" s="1"/>
  <c r="T290" i="43"/>
  <c r="T291" i="43" s="1"/>
  <c r="T292" i="43" s="1"/>
  <c r="R290" i="43"/>
  <c r="R291" i="43" s="1"/>
  <c r="R292" i="43" s="1"/>
  <c r="P290" i="43"/>
  <c r="P291" i="43" s="1"/>
  <c r="P292" i="43" s="1"/>
  <c r="G292" i="43" s="1"/>
  <c r="N290" i="43"/>
  <c r="N291" i="43" s="1"/>
  <c r="N292" i="43" s="1"/>
  <c r="G291" i="43" s="1"/>
  <c r="L290" i="43"/>
  <c r="L291" i="43" s="1"/>
  <c r="L292" i="43" s="1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Q205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T149" i="43"/>
  <c r="U149" i="43" s="1"/>
  <c r="S149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R134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R119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U102" i="43"/>
  <c r="V102" i="43" s="1"/>
  <c r="W102" i="43" s="1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H302" i="44" l="1"/>
  <c r="I302" i="44" s="1"/>
  <c r="H300" i="44"/>
  <c r="I300" i="44" s="1"/>
  <c r="H298" i="44"/>
  <c r="I298" i="44" s="1"/>
  <c r="H296" i="44"/>
  <c r="I296" i="44" s="1"/>
  <c r="H294" i="44"/>
  <c r="I294" i="44" s="1"/>
  <c r="H293" i="44"/>
  <c r="I293" i="44" s="1"/>
  <c r="H291" i="44"/>
  <c r="I291" i="44" s="1"/>
  <c r="H289" i="44"/>
  <c r="I289" i="44" s="1"/>
  <c r="H287" i="44"/>
  <c r="I287" i="44" s="1"/>
  <c r="H285" i="44"/>
  <c r="I285" i="44" s="1"/>
  <c r="H283" i="44"/>
  <c r="I283" i="44" s="1"/>
  <c r="H281" i="44"/>
  <c r="I281" i="44" s="1"/>
  <c r="H279" i="44"/>
  <c r="I279" i="44" s="1"/>
  <c r="H277" i="44"/>
  <c r="I277" i="44" s="1"/>
  <c r="H275" i="44"/>
  <c r="I275" i="44" s="1"/>
  <c r="H273" i="44"/>
  <c r="I273" i="44" s="1"/>
  <c r="H271" i="44"/>
  <c r="I271" i="44" s="1"/>
  <c r="H269" i="44"/>
  <c r="I269" i="44" s="1"/>
  <c r="H267" i="44"/>
  <c r="I267" i="44" s="1"/>
  <c r="H265" i="44"/>
  <c r="I265" i="44" s="1"/>
  <c r="H263" i="44"/>
  <c r="I263" i="44" s="1"/>
  <c r="H261" i="44"/>
  <c r="I261" i="44" s="1"/>
  <c r="H259" i="44"/>
  <c r="I259" i="44" s="1"/>
  <c r="H257" i="44"/>
  <c r="I257" i="44" s="1"/>
  <c r="H255" i="44"/>
  <c r="I255" i="44" s="1"/>
  <c r="H253" i="44"/>
  <c r="I253" i="44" s="1"/>
  <c r="H251" i="44"/>
  <c r="I251" i="44" s="1"/>
  <c r="H249" i="44"/>
  <c r="I249" i="44" s="1"/>
  <c r="H301" i="44"/>
  <c r="I301" i="44" s="1"/>
  <c r="H299" i="44"/>
  <c r="I299" i="44" s="1"/>
  <c r="H297" i="44"/>
  <c r="I297" i="44" s="1"/>
  <c r="H295" i="44"/>
  <c r="I295" i="44" s="1"/>
  <c r="H292" i="44"/>
  <c r="I292" i="44" s="1"/>
  <c r="H290" i="44"/>
  <c r="I290" i="44" s="1"/>
  <c r="H288" i="44"/>
  <c r="I288" i="44" s="1"/>
  <c r="H286" i="44"/>
  <c r="I286" i="44" s="1"/>
  <c r="H284" i="44"/>
  <c r="I284" i="44" s="1"/>
  <c r="H282" i="44"/>
  <c r="I282" i="44" s="1"/>
  <c r="H280" i="44"/>
  <c r="I280" i="44" s="1"/>
  <c r="H278" i="44"/>
  <c r="I278" i="44" s="1"/>
  <c r="H276" i="44"/>
  <c r="I276" i="44" s="1"/>
  <c r="H274" i="44"/>
  <c r="I274" i="44" s="1"/>
  <c r="H272" i="44"/>
  <c r="I272" i="44" s="1"/>
  <c r="H270" i="44"/>
  <c r="I270" i="44" s="1"/>
  <c r="H268" i="44"/>
  <c r="I268" i="44" s="1"/>
  <c r="H266" i="44"/>
  <c r="I266" i="44" s="1"/>
  <c r="H264" i="44"/>
  <c r="I264" i="44" s="1"/>
  <c r="H262" i="44"/>
  <c r="I262" i="44" s="1"/>
  <c r="H260" i="44"/>
  <c r="I260" i="44" s="1"/>
  <c r="H258" i="44"/>
  <c r="I258" i="44" s="1"/>
  <c r="H256" i="44"/>
  <c r="I256" i="44" s="1"/>
  <c r="H254" i="44"/>
  <c r="I254" i="44" s="1"/>
  <c r="H252" i="44"/>
  <c r="I252" i="44" s="1"/>
  <c r="H250" i="44"/>
  <c r="I250" i="44" s="1"/>
  <c r="H248" i="44"/>
  <c r="I248" i="44" s="1"/>
  <c r="H246" i="44"/>
  <c r="I246" i="44" s="1"/>
  <c r="H244" i="44"/>
  <c r="I244" i="44" s="1"/>
  <c r="H242" i="44"/>
  <c r="I242" i="44" s="1"/>
  <c r="H240" i="44"/>
  <c r="I240" i="44" s="1"/>
  <c r="H238" i="44"/>
  <c r="I238" i="44" s="1"/>
  <c r="H236" i="44"/>
  <c r="I236" i="44" s="1"/>
  <c r="H234" i="44"/>
  <c r="I234" i="44" s="1"/>
  <c r="H232" i="44"/>
  <c r="I232" i="44" s="1"/>
  <c r="H230" i="44"/>
  <c r="I230" i="44" s="1"/>
  <c r="H247" i="44"/>
  <c r="I247" i="44" s="1"/>
  <c r="H245" i="44"/>
  <c r="I245" i="44" s="1"/>
  <c r="H243" i="44"/>
  <c r="I243" i="44" s="1"/>
  <c r="H241" i="44"/>
  <c r="I241" i="44" s="1"/>
  <c r="H239" i="44"/>
  <c r="I239" i="44" s="1"/>
  <c r="H237" i="44"/>
  <c r="I237" i="44" s="1"/>
  <c r="H235" i="44"/>
  <c r="I235" i="44" s="1"/>
  <c r="H233" i="44"/>
  <c r="I233" i="44" s="1"/>
  <c r="H231" i="44"/>
  <c r="I231" i="44" s="1"/>
  <c r="H228" i="44"/>
  <c r="I228" i="44" s="1"/>
  <c r="H226" i="44"/>
  <c r="I226" i="44" s="1"/>
  <c r="H224" i="44"/>
  <c r="I224" i="44" s="1"/>
  <c r="H223" i="44"/>
  <c r="I223" i="44" s="1"/>
  <c r="H221" i="44"/>
  <c r="I221" i="44" s="1"/>
  <c r="H219" i="44"/>
  <c r="I219" i="44" s="1"/>
  <c r="H217" i="44"/>
  <c r="I217" i="44" s="1"/>
  <c r="H215" i="44"/>
  <c r="I215" i="44" s="1"/>
  <c r="H213" i="44"/>
  <c r="I213" i="44" s="1"/>
  <c r="H211" i="44"/>
  <c r="I211" i="44" s="1"/>
  <c r="H209" i="44"/>
  <c r="I209" i="44" s="1"/>
  <c r="H207" i="44"/>
  <c r="I207" i="44" s="1"/>
  <c r="H204" i="44"/>
  <c r="I204" i="44" s="1"/>
  <c r="H202" i="44"/>
  <c r="I202" i="44" s="1"/>
  <c r="H200" i="44"/>
  <c r="I200" i="44" s="1"/>
  <c r="H198" i="44"/>
  <c r="I198" i="44" s="1"/>
  <c r="H196" i="44"/>
  <c r="I196" i="44" s="1"/>
  <c r="H194" i="44"/>
  <c r="I194" i="44" s="1"/>
  <c r="H192" i="44"/>
  <c r="I192" i="44" s="1"/>
  <c r="H229" i="44"/>
  <c r="I229" i="44" s="1"/>
  <c r="H227" i="44"/>
  <c r="I227" i="44" s="1"/>
  <c r="H225" i="44"/>
  <c r="I225" i="44" s="1"/>
  <c r="H222" i="44"/>
  <c r="I222" i="44" s="1"/>
  <c r="H220" i="44"/>
  <c r="I220" i="44" s="1"/>
  <c r="H218" i="44"/>
  <c r="I218" i="44" s="1"/>
  <c r="H216" i="44"/>
  <c r="I216" i="44" s="1"/>
  <c r="H214" i="44"/>
  <c r="I214" i="44" s="1"/>
  <c r="H212" i="44"/>
  <c r="I212" i="44" s="1"/>
  <c r="H210" i="44"/>
  <c r="I210" i="44" s="1"/>
  <c r="H208" i="44"/>
  <c r="I208" i="44" s="1"/>
  <c r="H206" i="44"/>
  <c r="I206" i="44" s="1"/>
  <c r="H205" i="44"/>
  <c r="I205" i="44" s="1"/>
  <c r="H203" i="44"/>
  <c r="I203" i="44" s="1"/>
  <c r="H190" i="44"/>
  <c r="I190" i="44" s="1"/>
  <c r="H188" i="44"/>
  <c r="I188" i="44" s="1"/>
  <c r="H186" i="44"/>
  <c r="I186" i="44" s="1"/>
  <c r="H184" i="44"/>
  <c r="I184" i="44" s="1"/>
  <c r="H182" i="44"/>
  <c r="I182" i="44" s="1"/>
  <c r="H180" i="44"/>
  <c r="I180" i="44" s="1"/>
  <c r="H178" i="44"/>
  <c r="I178" i="44" s="1"/>
  <c r="H176" i="44"/>
  <c r="I176" i="44" s="1"/>
  <c r="H174" i="44"/>
  <c r="I174" i="44" s="1"/>
  <c r="H172" i="44"/>
  <c r="I172" i="44" s="1"/>
  <c r="H170" i="44"/>
  <c r="I170" i="44" s="1"/>
  <c r="H168" i="44"/>
  <c r="I168" i="44" s="1"/>
  <c r="H166" i="44"/>
  <c r="I166" i="44" s="1"/>
  <c r="H164" i="44"/>
  <c r="I164" i="44" s="1"/>
  <c r="H162" i="44"/>
  <c r="I162" i="44" s="1"/>
  <c r="H160" i="44"/>
  <c r="I160" i="44" s="1"/>
  <c r="H158" i="44"/>
  <c r="I158" i="44" s="1"/>
  <c r="H156" i="44"/>
  <c r="I156" i="44" s="1"/>
  <c r="H154" i="44"/>
  <c r="I154" i="44" s="1"/>
  <c r="H152" i="44"/>
  <c r="I152" i="44" s="1"/>
  <c r="H150" i="44"/>
  <c r="I150" i="44" s="1"/>
  <c r="H149" i="44"/>
  <c r="I149" i="44" s="1"/>
  <c r="H147" i="44"/>
  <c r="I147" i="44" s="1"/>
  <c r="H145" i="44"/>
  <c r="I145" i="44" s="1"/>
  <c r="H143" i="44"/>
  <c r="I143" i="44" s="1"/>
  <c r="H141" i="44"/>
  <c r="I141" i="44" s="1"/>
  <c r="H139" i="44"/>
  <c r="I139" i="44" s="1"/>
  <c r="H137" i="44"/>
  <c r="I137" i="44" s="1"/>
  <c r="H135" i="44"/>
  <c r="I135" i="44" s="1"/>
  <c r="H134" i="44"/>
  <c r="I134" i="44" s="1"/>
  <c r="H132" i="44"/>
  <c r="I132" i="44" s="1"/>
  <c r="H130" i="44"/>
  <c r="I130" i="44" s="1"/>
  <c r="H128" i="44"/>
  <c r="I128" i="44" s="1"/>
  <c r="H126" i="44"/>
  <c r="I126" i="44" s="1"/>
  <c r="H124" i="44"/>
  <c r="I124" i="44" s="1"/>
  <c r="H122" i="44"/>
  <c r="I122" i="44" s="1"/>
  <c r="H120" i="44"/>
  <c r="I120" i="44" s="1"/>
  <c r="H119" i="44"/>
  <c r="I119" i="44" s="1"/>
  <c r="H117" i="44"/>
  <c r="I117" i="44" s="1"/>
  <c r="H115" i="44"/>
  <c r="I115" i="44" s="1"/>
  <c r="H113" i="44"/>
  <c r="I113" i="44" s="1"/>
  <c r="H111" i="44"/>
  <c r="I111" i="44" s="1"/>
  <c r="H109" i="44"/>
  <c r="I109" i="44" s="1"/>
  <c r="H107" i="44"/>
  <c r="I107" i="44" s="1"/>
  <c r="H105" i="44"/>
  <c r="I105" i="44" s="1"/>
  <c r="H103" i="44"/>
  <c r="I103" i="44" s="1"/>
  <c r="H102" i="44"/>
  <c r="I102" i="44" s="1"/>
  <c r="H100" i="44"/>
  <c r="I100" i="44" s="1"/>
  <c r="H98" i="44"/>
  <c r="I98" i="44" s="1"/>
  <c r="H96" i="44"/>
  <c r="I96" i="44" s="1"/>
  <c r="H94" i="44"/>
  <c r="I94" i="44" s="1"/>
  <c r="H92" i="44"/>
  <c r="I92" i="44" s="1"/>
  <c r="H90" i="44"/>
  <c r="I90" i="44" s="1"/>
  <c r="H88" i="44"/>
  <c r="I88" i="44" s="1"/>
  <c r="H86" i="44"/>
  <c r="I86" i="44" s="1"/>
  <c r="H84" i="44"/>
  <c r="I84" i="44" s="1"/>
  <c r="H82" i="44"/>
  <c r="I82" i="44" s="1"/>
  <c r="H80" i="44"/>
  <c r="I80" i="44" s="1"/>
  <c r="H78" i="44"/>
  <c r="I78" i="44" s="1"/>
  <c r="H76" i="44"/>
  <c r="I76" i="44" s="1"/>
  <c r="H74" i="44"/>
  <c r="I74" i="44" s="1"/>
  <c r="H72" i="44"/>
  <c r="I72" i="44" s="1"/>
  <c r="H70" i="44"/>
  <c r="I70" i="44" s="1"/>
  <c r="H68" i="44"/>
  <c r="I68" i="44" s="1"/>
  <c r="H66" i="44"/>
  <c r="I66" i="44" s="1"/>
  <c r="H64" i="44"/>
  <c r="I64" i="44" s="1"/>
  <c r="H62" i="44"/>
  <c r="I62" i="44" s="1"/>
  <c r="H60" i="44"/>
  <c r="I60" i="44" s="1"/>
  <c r="H58" i="44"/>
  <c r="I58" i="44" s="1"/>
  <c r="H56" i="44"/>
  <c r="I56" i="44" s="1"/>
  <c r="H201" i="44"/>
  <c r="I201" i="44" s="1"/>
  <c r="H199" i="44"/>
  <c r="I199" i="44" s="1"/>
  <c r="H197" i="44"/>
  <c r="I197" i="44" s="1"/>
  <c r="H195" i="44"/>
  <c r="I195" i="44" s="1"/>
  <c r="H193" i="44"/>
  <c r="I193" i="44" s="1"/>
  <c r="H191" i="44"/>
  <c r="I191" i="44" s="1"/>
  <c r="H189" i="44"/>
  <c r="I189" i="44" s="1"/>
  <c r="H187" i="44"/>
  <c r="I187" i="44" s="1"/>
  <c r="H185" i="44"/>
  <c r="I185" i="44" s="1"/>
  <c r="H183" i="44"/>
  <c r="I183" i="44" s="1"/>
  <c r="H181" i="44"/>
  <c r="I181" i="44" s="1"/>
  <c r="H179" i="44"/>
  <c r="I179" i="44" s="1"/>
  <c r="H177" i="44"/>
  <c r="I177" i="44" s="1"/>
  <c r="H175" i="44"/>
  <c r="I175" i="44" s="1"/>
  <c r="H173" i="44"/>
  <c r="I173" i="44" s="1"/>
  <c r="H171" i="44"/>
  <c r="I171" i="44" s="1"/>
  <c r="H169" i="44"/>
  <c r="I169" i="44" s="1"/>
  <c r="H167" i="44"/>
  <c r="I167" i="44" s="1"/>
  <c r="H165" i="44"/>
  <c r="I165" i="44" s="1"/>
  <c r="H163" i="44"/>
  <c r="I163" i="44" s="1"/>
  <c r="H161" i="44"/>
  <c r="I161" i="44" s="1"/>
  <c r="H159" i="44"/>
  <c r="I159" i="44" s="1"/>
  <c r="H157" i="44"/>
  <c r="I157" i="44" s="1"/>
  <c r="H155" i="44"/>
  <c r="I155" i="44" s="1"/>
  <c r="H153" i="44"/>
  <c r="I153" i="44" s="1"/>
  <c r="H151" i="44"/>
  <c r="I151" i="44" s="1"/>
  <c r="H148" i="44"/>
  <c r="I148" i="44" s="1"/>
  <c r="H146" i="44"/>
  <c r="I146" i="44" s="1"/>
  <c r="H144" i="44"/>
  <c r="I144" i="44" s="1"/>
  <c r="H142" i="44"/>
  <c r="I142" i="44" s="1"/>
  <c r="H140" i="44"/>
  <c r="I140" i="44" s="1"/>
  <c r="H138" i="44"/>
  <c r="I138" i="44" s="1"/>
  <c r="H136" i="44"/>
  <c r="I136" i="44" s="1"/>
  <c r="H133" i="44"/>
  <c r="I133" i="44" s="1"/>
  <c r="H131" i="44"/>
  <c r="I131" i="44" s="1"/>
  <c r="H129" i="44"/>
  <c r="I129" i="44" s="1"/>
  <c r="H127" i="44"/>
  <c r="I127" i="44" s="1"/>
  <c r="H125" i="44"/>
  <c r="I125" i="44" s="1"/>
  <c r="H123" i="44"/>
  <c r="I123" i="44" s="1"/>
  <c r="H121" i="44"/>
  <c r="I121" i="44" s="1"/>
  <c r="H118" i="44"/>
  <c r="I118" i="44" s="1"/>
  <c r="H116" i="44"/>
  <c r="I116" i="44" s="1"/>
  <c r="H114" i="44"/>
  <c r="I114" i="44" s="1"/>
  <c r="H112" i="44"/>
  <c r="I112" i="44" s="1"/>
  <c r="H110" i="44"/>
  <c r="I110" i="44" s="1"/>
  <c r="H108" i="44"/>
  <c r="I108" i="44" s="1"/>
  <c r="H106" i="44"/>
  <c r="I106" i="44" s="1"/>
  <c r="H104" i="44"/>
  <c r="I104" i="44" s="1"/>
  <c r="H101" i="44"/>
  <c r="I101" i="44" s="1"/>
  <c r="H99" i="44"/>
  <c r="I99" i="44" s="1"/>
  <c r="H97" i="44"/>
  <c r="I97" i="44" s="1"/>
  <c r="H95" i="44"/>
  <c r="I95" i="44" s="1"/>
  <c r="H93" i="44"/>
  <c r="I93" i="44" s="1"/>
  <c r="H91" i="44"/>
  <c r="I91" i="44" s="1"/>
  <c r="H89" i="44"/>
  <c r="I89" i="44" s="1"/>
  <c r="H87" i="44"/>
  <c r="I87" i="44" s="1"/>
  <c r="H85" i="44"/>
  <c r="I85" i="44" s="1"/>
  <c r="H83" i="44"/>
  <c r="I83" i="44" s="1"/>
  <c r="H81" i="44"/>
  <c r="I81" i="44" s="1"/>
  <c r="H79" i="44"/>
  <c r="I79" i="44" s="1"/>
  <c r="H77" i="44"/>
  <c r="I77" i="44" s="1"/>
  <c r="H75" i="44"/>
  <c r="I75" i="44" s="1"/>
  <c r="H73" i="44"/>
  <c r="I73" i="44" s="1"/>
  <c r="H71" i="44"/>
  <c r="I71" i="44" s="1"/>
  <c r="H69" i="44"/>
  <c r="I69" i="44" s="1"/>
  <c r="H67" i="44"/>
  <c r="I67" i="44" s="1"/>
  <c r="H65" i="44"/>
  <c r="I65" i="44" s="1"/>
  <c r="H63" i="44"/>
  <c r="I63" i="44" s="1"/>
  <c r="H61" i="44"/>
  <c r="I61" i="44" s="1"/>
  <c r="H59" i="44"/>
  <c r="I59" i="44" s="1"/>
  <c r="H57" i="44"/>
  <c r="I57" i="44" s="1"/>
  <c r="H55" i="44"/>
  <c r="I55" i="44" s="1"/>
  <c r="H53" i="44"/>
  <c r="I53" i="44" s="1"/>
  <c r="H51" i="44"/>
  <c r="I51" i="44" s="1"/>
  <c r="H49" i="44"/>
  <c r="I49" i="44" s="1"/>
  <c r="H47" i="44"/>
  <c r="I47" i="44" s="1"/>
  <c r="H45" i="44"/>
  <c r="I45" i="44" s="1"/>
  <c r="H43" i="44"/>
  <c r="I43" i="44" s="1"/>
  <c r="H41" i="44"/>
  <c r="I41" i="44" s="1"/>
  <c r="H39" i="44"/>
  <c r="I39" i="44" s="1"/>
  <c r="H37" i="44"/>
  <c r="I37" i="44" s="1"/>
  <c r="H35" i="44"/>
  <c r="I35" i="44" s="1"/>
  <c r="H33" i="44"/>
  <c r="I33" i="44" s="1"/>
  <c r="H31" i="44"/>
  <c r="I31" i="44" s="1"/>
  <c r="O16" i="44" s="1"/>
  <c r="O17" i="44" s="1"/>
  <c r="H29" i="44"/>
  <c r="I29" i="44" s="1"/>
  <c r="H27" i="44"/>
  <c r="I27" i="44" s="1"/>
  <c r="H25" i="44"/>
  <c r="I25" i="44" s="1"/>
  <c r="H23" i="44"/>
  <c r="I23" i="44" s="1"/>
  <c r="H21" i="44"/>
  <c r="I21" i="44" s="1"/>
  <c r="H19" i="44"/>
  <c r="I19" i="44" s="1"/>
  <c r="H26" i="44"/>
  <c r="I26" i="44" s="1"/>
  <c r="H20" i="44"/>
  <c r="I20" i="44" s="1"/>
  <c r="H18" i="44"/>
  <c r="I18" i="44" s="1"/>
  <c r="H54" i="44"/>
  <c r="I54" i="44" s="1"/>
  <c r="H52" i="44"/>
  <c r="I52" i="44" s="1"/>
  <c r="H50" i="44"/>
  <c r="I50" i="44" s="1"/>
  <c r="H48" i="44"/>
  <c r="I48" i="44" s="1"/>
  <c r="H46" i="44"/>
  <c r="I46" i="44" s="1"/>
  <c r="H44" i="44"/>
  <c r="I44" i="44" s="1"/>
  <c r="H42" i="44"/>
  <c r="I42" i="44" s="1"/>
  <c r="H40" i="44"/>
  <c r="I40" i="44" s="1"/>
  <c r="H38" i="44"/>
  <c r="I38" i="44" s="1"/>
  <c r="H36" i="44"/>
  <c r="I36" i="44" s="1"/>
  <c r="H34" i="44"/>
  <c r="I34" i="44" s="1"/>
  <c r="H32" i="44"/>
  <c r="I32" i="44" s="1"/>
  <c r="H30" i="44"/>
  <c r="I30" i="44" s="1"/>
  <c r="H28" i="44"/>
  <c r="I28" i="44" s="1"/>
  <c r="H24" i="44"/>
  <c r="I24" i="44" s="1"/>
  <c r="H22" i="44"/>
  <c r="I22" i="44" s="1"/>
  <c r="H17" i="44"/>
  <c r="R293" i="43"/>
  <c r="G293" i="43"/>
  <c r="G303" i="43" s="1"/>
  <c r="G10" i="43" s="1"/>
  <c r="G11" i="43" s="1"/>
  <c r="G295" i="43"/>
  <c r="G294" i="43"/>
  <c r="G306" i="43"/>
  <c r="G309" i="43" s="1"/>
  <c r="F295" i="42"/>
  <c r="F294" i="42"/>
  <c r="F293" i="42"/>
  <c r="F292" i="42"/>
  <c r="F291" i="42"/>
  <c r="H303" i="44" l="1"/>
  <c r="I17" i="44"/>
  <c r="I303" i="44" s="1"/>
  <c r="T293" i="43"/>
  <c r="V293" i="43"/>
  <c r="H302" i="43"/>
  <c r="I302" i="43" s="1"/>
  <c r="H300" i="43"/>
  <c r="I300" i="43" s="1"/>
  <c r="H298" i="43"/>
  <c r="I298" i="43" s="1"/>
  <c r="H296" i="43"/>
  <c r="I296" i="43" s="1"/>
  <c r="H293" i="43"/>
  <c r="H292" i="43"/>
  <c r="I292" i="43" s="1"/>
  <c r="H291" i="43"/>
  <c r="I291" i="43" s="1"/>
  <c r="H290" i="43"/>
  <c r="I290" i="43" s="1"/>
  <c r="H288" i="43"/>
  <c r="I288" i="43" s="1"/>
  <c r="H286" i="43"/>
  <c r="I286" i="43" s="1"/>
  <c r="H284" i="43"/>
  <c r="I284" i="43" s="1"/>
  <c r="H282" i="43"/>
  <c r="I282" i="43" s="1"/>
  <c r="H280" i="43"/>
  <c r="I280" i="43" s="1"/>
  <c r="H278" i="43"/>
  <c r="I278" i="43" s="1"/>
  <c r="H276" i="43"/>
  <c r="I276" i="43" s="1"/>
  <c r="H274" i="43"/>
  <c r="I274" i="43" s="1"/>
  <c r="H272" i="43"/>
  <c r="I272" i="43" s="1"/>
  <c r="H270" i="43"/>
  <c r="I270" i="43" s="1"/>
  <c r="H268" i="43"/>
  <c r="I268" i="43" s="1"/>
  <c r="H266" i="43"/>
  <c r="I266" i="43" s="1"/>
  <c r="H264" i="43"/>
  <c r="I264" i="43" s="1"/>
  <c r="H301" i="43"/>
  <c r="I301" i="43" s="1"/>
  <c r="H299" i="43"/>
  <c r="I299" i="43" s="1"/>
  <c r="H297" i="43"/>
  <c r="I297" i="43" s="1"/>
  <c r="H295" i="43"/>
  <c r="H294" i="43"/>
  <c r="H289" i="43"/>
  <c r="I289" i="43" s="1"/>
  <c r="H287" i="43"/>
  <c r="I287" i="43" s="1"/>
  <c r="H285" i="43"/>
  <c r="I285" i="43" s="1"/>
  <c r="H283" i="43"/>
  <c r="I283" i="43" s="1"/>
  <c r="H281" i="43"/>
  <c r="I281" i="43" s="1"/>
  <c r="H279" i="43"/>
  <c r="I279" i="43" s="1"/>
  <c r="H277" i="43"/>
  <c r="I277" i="43" s="1"/>
  <c r="H275" i="43"/>
  <c r="I275" i="43" s="1"/>
  <c r="H273" i="43"/>
  <c r="I273" i="43" s="1"/>
  <c r="H271" i="43"/>
  <c r="I271" i="43" s="1"/>
  <c r="H269" i="43"/>
  <c r="I269" i="43" s="1"/>
  <c r="H267" i="43"/>
  <c r="I267" i="43" s="1"/>
  <c r="H265" i="43"/>
  <c r="I265" i="43" s="1"/>
  <c r="H263" i="43"/>
  <c r="I263" i="43" s="1"/>
  <c r="H261" i="43"/>
  <c r="I261" i="43" s="1"/>
  <c r="H259" i="43"/>
  <c r="I259" i="43" s="1"/>
  <c r="H257" i="43"/>
  <c r="I257" i="43" s="1"/>
  <c r="H255" i="43"/>
  <c r="I255" i="43" s="1"/>
  <c r="H253" i="43"/>
  <c r="I253" i="43" s="1"/>
  <c r="H251" i="43"/>
  <c r="I251" i="43" s="1"/>
  <c r="H249" i="43"/>
  <c r="I249" i="43" s="1"/>
  <c r="H247" i="43"/>
  <c r="I247" i="43" s="1"/>
  <c r="H245" i="43"/>
  <c r="I245" i="43" s="1"/>
  <c r="H243" i="43"/>
  <c r="I243" i="43" s="1"/>
  <c r="H241" i="43"/>
  <c r="I241" i="43" s="1"/>
  <c r="H239" i="43"/>
  <c r="I239" i="43" s="1"/>
  <c r="H237" i="43"/>
  <c r="I237" i="43" s="1"/>
  <c r="H235" i="43"/>
  <c r="I235" i="43" s="1"/>
  <c r="H262" i="43"/>
  <c r="I262" i="43" s="1"/>
  <c r="H260" i="43"/>
  <c r="I260" i="43" s="1"/>
  <c r="H258" i="43"/>
  <c r="I258" i="43" s="1"/>
  <c r="H256" i="43"/>
  <c r="I256" i="43" s="1"/>
  <c r="H254" i="43"/>
  <c r="I254" i="43" s="1"/>
  <c r="H252" i="43"/>
  <c r="I252" i="43" s="1"/>
  <c r="H250" i="43"/>
  <c r="I250" i="43" s="1"/>
  <c r="H248" i="43"/>
  <c r="I248" i="43" s="1"/>
  <c r="H246" i="43"/>
  <c r="I246" i="43" s="1"/>
  <c r="H244" i="43"/>
  <c r="I244" i="43" s="1"/>
  <c r="H242" i="43"/>
  <c r="I242" i="43" s="1"/>
  <c r="H240" i="43"/>
  <c r="I240" i="43" s="1"/>
  <c r="H238" i="43"/>
  <c r="I238" i="43" s="1"/>
  <c r="H236" i="43"/>
  <c r="I236" i="43" s="1"/>
  <c r="H233" i="43"/>
  <c r="I233" i="43" s="1"/>
  <c r="H231" i="43"/>
  <c r="I231" i="43" s="1"/>
  <c r="H229" i="43"/>
  <c r="I229" i="43" s="1"/>
  <c r="H227" i="43"/>
  <c r="I227" i="43" s="1"/>
  <c r="H225" i="43"/>
  <c r="I225" i="43" s="1"/>
  <c r="H222" i="43"/>
  <c r="I222" i="43" s="1"/>
  <c r="H220" i="43"/>
  <c r="I220" i="43" s="1"/>
  <c r="H218" i="43"/>
  <c r="I218" i="43" s="1"/>
  <c r="H216" i="43"/>
  <c r="I216" i="43" s="1"/>
  <c r="H214" i="43"/>
  <c r="I214" i="43" s="1"/>
  <c r="H212" i="43"/>
  <c r="I212" i="43" s="1"/>
  <c r="H210" i="43"/>
  <c r="I210" i="43" s="1"/>
  <c r="H208" i="43"/>
  <c r="I208" i="43" s="1"/>
  <c r="H206" i="43"/>
  <c r="I206" i="43" s="1"/>
  <c r="H205" i="43"/>
  <c r="I205" i="43" s="1"/>
  <c r="H203" i="43"/>
  <c r="I203" i="43" s="1"/>
  <c r="H201" i="43"/>
  <c r="I201" i="43" s="1"/>
  <c r="H199" i="43"/>
  <c r="I199" i="43" s="1"/>
  <c r="H197" i="43"/>
  <c r="I197" i="43" s="1"/>
  <c r="H234" i="43"/>
  <c r="I234" i="43" s="1"/>
  <c r="H232" i="43"/>
  <c r="I232" i="43" s="1"/>
  <c r="H230" i="43"/>
  <c r="I230" i="43" s="1"/>
  <c r="H228" i="43"/>
  <c r="I228" i="43" s="1"/>
  <c r="H226" i="43"/>
  <c r="I226" i="43" s="1"/>
  <c r="H224" i="43"/>
  <c r="I224" i="43" s="1"/>
  <c r="H223" i="43"/>
  <c r="I223" i="43" s="1"/>
  <c r="H221" i="43"/>
  <c r="I221" i="43" s="1"/>
  <c r="H219" i="43"/>
  <c r="I219" i="43" s="1"/>
  <c r="H217" i="43"/>
  <c r="I217" i="43" s="1"/>
  <c r="H215" i="43"/>
  <c r="I215" i="43" s="1"/>
  <c r="H213" i="43"/>
  <c r="I213" i="43" s="1"/>
  <c r="H211" i="43"/>
  <c r="I211" i="43" s="1"/>
  <c r="H209" i="43"/>
  <c r="I209" i="43" s="1"/>
  <c r="H204" i="43"/>
  <c r="I204" i="43" s="1"/>
  <c r="H202" i="43"/>
  <c r="I202" i="43" s="1"/>
  <c r="H200" i="43"/>
  <c r="I200" i="43" s="1"/>
  <c r="H198" i="43"/>
  <c r="I198" i="43" s="1"/>
  <c r="H195" i="43"/>
  <c r="I195" i="43" s="1"/>
  <c r="H193" i="43"/>
  <c r="I193" i="43" s="1"/>
  <c r="H191" i="43"/>
  <c r="I191" i="43" s="1"/>
  <c r="H189" i="43"/>
  <c r="I189" i="43" s="1"/>
  <c r="H187" i="43"/>
  <c r="I187" i="43" s="1"/>
  <c r="H185" i="43"/>
  <c r="I185" i="43" s="1"/>
  <c r="H183" i="43"/>
  <c r="I183" i="43" s="1"/>
  <c r="H181" i="43"/>
  <c r="I181" i="43" s="1"/>
  <c r="H179" i="43"/>
  <c r="I179" i="43" s="1"/>
  <c r="H177" i="43"/>
  <c r="I177" i="43" s="1"/>
  <c r="H175" i="43"/>
  <c r="I175" i="43" s="1"/>
  <c r="H173" i="43"/>
  <c r="I173" i="43" s="1"/>
  <c r="H171" i="43"/>
  <c r="I171" i="43" s="1"/>
  <c r="H169" i="43"/>
  <c r="I169" i="43" s="1"/>
  <c r="H167" i="43"/>
  <c r="I167" i="43" s="1"/>
  <c r="H165" i="43"/>
  <c r="I165" i="43" s="1"/>
  <c r="H163" i="43"/>
  <c r="I163" i="43" s="1"/>
  <c r="H161" i="43"/>
  <c r="I161" i="43" s="1"/>
  <c r="H159" i="43"/>
  <c r="I159" i="43" s="1"/>
  <c r="H157" i="43"/>
  <c r="I157" i="43" s="1"/>
  <c r="H155" i="43"/>
  <c r="I155" i="43" s="1"/>
  <c r="H153" i="43"/>
  <c r="I153" i="43" s="1"/>
  <c r="H151" i="43"/>
  <c r="I151" i="43" s="1"/>
  <c r="H148" i="43"/>
  <c r="I148" i="43" s="1"/>
  <c r="H146" i="43"/>
  <c r="I146" i="43" s="1"/>
  <c r="H144" i="43"/>
  <c r="I144" i="43" s="1"/>
  <c r="H142" i="43"/>
  <c r="I142" i="43" s="1"/>
  <c r="H140" i="43"/>
  <c r="I140" i="43" s="1"/>
  <c r="H138" i="43"/>
  <c r="I138" i="43" s="1"/>
  <c r="H136" i="43"/>
  <c r="I136" i="43" s="1"/>
  <c r="H133" i="43"/>
  <c r="I133" i="43" s="1"/>
  <c r="H131" i="43"/>
  <c r="I131" i="43" s="1"/>
  <c r="H129" i="43"/>
  <c r="I129" i="43" s="1"/>
  <c r="H127" i="43"/>
  <c r="I127" i="43" s="1"/>
  <c r="H125" i="43"/>
  <c r="I125" i="43" s="1"/>
  <c r="H123" i="43"/>
  <c r="I123" i="43" s="1"/>
  <c r="H121" i="43"/>
  <c r="I121" i="43" s="1"/>
  <c r="H118" i="43"/>
  <c r="I118" i="43" s="1"/>
  <c r="H116" i="43"/>
  <c r="I116" i="43" s="1"/>
  <c r="H114" i="43"/>
  <c r="I114" i="43" s="1"/>
  <c r="H112" i="43"/>
  <c r="I112" i="43" s="1"/>
  <c r="H110" i="43"/>
  <c r="I110" i="43" s="1"/>
  <c r="H108" i="43"/>
  <c r="I108" i="43" s="1"/>
  <c r="H106" i="43"/>
  <c r="I106" i="43" s="1"/>
  <c r="H104" i="43"/>
  <c r="I104" i="43" s="1"/>
  <c r="H101" i="43"/>
  <c r="I101" i="43" s="1"/>
  <c r="H99" i="43"/>
  <c r="I99" i="43" s="1"/>
  <c r="H97" i="43"/>
  <c r="I97" i="43" s="1"/>
  <c r="H95" i="43"/>
  <c r="I95" i="43" s="1"/>
  <c r="H93" i="43"/>
  <c r="I93" i="43" s="1"/>
  <c r="H91" i="43"/>
  <c r="I91" i="43" s="1"/>
  <c r="H89" i="43"/>
  <c r="I89" i="43" s="1"/>
  <c r="H87" i="43"/>
  <c r="I87" i="43" s="1"/>
  <c r="H85" i="43"/>
  <c r="I85" i="43" s="1"/>
  <c r="H83" i="43"/>
  <c r="I83" i="43" s="1"/>
  <c r="H81" i="43"/>
  <c r="I81" i="43" s="1"/>
  <c r="H79" i="43"/>
  <c r="I79" i="43" s="1"/>
  <c r="H77" i="43"/>
  <c r="I77" i="43" s="1"/>
  <c r="H75" i="43"/>
  <c r="I75" i="43" s="1"/>
  <c r="H73" i="43"/>
  <c r="I73" i="43" s="1"/>
  <c r="H71" i="43"/>
  <c r="I71" i="43" s="1"/>
  <c r="H69" i="43"/>
  <c r="I69" i="43" s="1"/>
  <c r="H67" i="43"/>
  <c r="I67" i="43" s="1"/>
  <c r="H207" i="43"/>
  <c r="I207" i="43" s="1"/>
  <c r="H196" i="43"/>
  <c r="I196" i="43" s="1"/>
  <c r="H194" i="43"/>
  <c r="I194" i="43" s="1"/>
  <c r="H192" i="43"/>
  <c r="I192" i="43" s="1"/>
  <c r="H190" i="43"/>
  <c r="I190" i="43" s="1"/>
  <c r="H188" i="43"/>
  <c r="I188" i="43" s="1"/>
  <c r="H186" i="43"/>
  <c r="I186" i="43" s="1"/>
  <c r="H184" i="43"/>
  <c r="I184" i="43" s="1"/>
  <c r="H182" i="43"/>
  <c r="I182" i="43" s="1"/>
  <c r="H180" i="43"/>
  <c r="I180" i="43" s="1"/>
  <c r="H178" i="43"/>
  <c r="I178" i="43" s="1"/>
  <c r="H176" i="43"/>
  <c r="I176" i="43" s="1"/>
  <c r="H174" i="43"/>
  <c r="I174" i="43" s="1"/>
  <c r="H172" i="43"/>
  <c r="I172" i="43" s="1"/>
  <c r="H170" i="43"/>
  <c r="I170" i="43" s="1"/>
  <c r="H168" i="43"/>
  <c r="I168" i="43" s="1"/>
  <c r="H166" i="43"/>
  <c r="I166" i="43" s="1"/>
  <c r="H164" i="43"/>
  <c r="I164" i="43" s="1"/>
  <c r="H162" i="43"/>
  <c r="I162" i="43" s="1"/>
  <c r="H160" i="43"/>
  <c r="I160" i="43" s="1"/>
  <c r="H158" i="43"/>
  <c r="I158" i="43" s="1"/>
  <c r="H156" i="43"/>
  <c r="I156" i="43" s="1"/>
  <c r="H154" i="43"/>
  <c r="I154" i="43" s="1"/>
  <c r="H152" i="43"/>
  <c r="I152" i="43" s="1"/>
  <c r="H150" i="43"/>
  <c r="I150" i="43" s="1"/>
  <c r="H149" i="43"/>
  <c r="I149" i="43" s="1"/>
  <c r="H147" i="43"/>
  <c r="I147" i="43" s="1"/>
  <c r="H145" i="43"/>
  <c r="I145" i="43" s="1"/>
  <c r="H143" i="43"/>
  <c r="I143" i="43" s="1"/>
  <c r="H141" i="43"/>
  <c r="I141" i="43" s="1"/>
  <c r="H139" i="43"/>
  <c r="I139" i="43" s="1"/>
  <c r="H137" i="43"/>
  <c r="I137" i="43" s="1"/>
  <c r="H135" i="43"/>
  <c r="I135" i="43" s="1"/>
  <c r="H134" i="43"/>
  <c r="I134" i="43" s="1"/>
  <c r="H132" i="43"/>
  <c r="I132" i="43" s="1"/>
  <c r="H130" i="43"/>
  <c r="I130" i="43" s="1"/>
  <c r="H128" i="43"/>
  <c r="I128" i="43" s="1"/>
  <c r="H126" i="43"/>
  <c r="I126" i="43" s="1"/>
  <c r="H124" i="43"/>
  <c r="I124" i="43" s="1"/>
  <c r="H122" i="43"/>
  <c r="I122" i="43" s="1"/>
  <c r="H120" i="43"/>
  <c r="I120" i="43" s="1"/>
  <c r="H119" i="43"/>
  <c r="I119" i="43" s="1"/>
  <c r="H117" i="43"/>
  <c r="I117" i="43" s="1"/>
  <c r="H115" i="43"/>
  <c r="I115" i="43" s="1"/>
  <c r="H113" i="43"/>
  <c r="I113" i="43" s="1"/>
  <c r="H111" i="43"/>
  <c r="I111" i="43" s="1"/>
  <c r="H109" i="43"/>
  <c r="I109" i="43" s="1"/>
  <c r="H107" i="43"/>
  <c r="I107" i="43" s="1"/>
  <c r="H105" i="43"/>
  <c r="I105" i="43" s="1"/>
  <c r="H103" i="43"/>
  <c r="I103" i="43" s="1"/>
  <c r="H102" i="43"/>
  <c r="I102" i="43" s="1"/>
  <c r="H100" i="43"/>
  <c r="I100" i="43" s="1"/>
  <c r="H98" i="43"/>
  <c r="I98" i="43" s="1"/>
  <c r="H96" i="43"/>
  <c r="I96" i="43" s="1"/>
  <c r="H94" i="43"/>
  <c r="I94" i="43" s="1"/>
  <c r="H92" i="43"/>
  <c r="I92" i="43" s="1"/>
  <c r="H90" i="43"/>
  <c r="I90" i="43" s="1"/>
  <c r="H88" i="43"/>
  <c r="I88" i="43" s="1"/>
  <c r="H86" i="43"/>
  <c r="I86" i="43" s="1"/>
  <c r="H84" i="43"/>
  <c r="I84" i="43" s="1"/>
  <c r="H82" i="43"/>
  <c r="I82" i="43" s="1"/>
  <c r="H80" i="43"/>
  <c r="I80" i="43" s="1"/>
  <c r="H78" i="43"/>
  <c r="I78" i="43" s="1"/>
  <c r="H76" i="43"/>
  <c r="I76" i="43" s="1"/>
  <c r="H74" i="43"/>
  <c r="I74" i="43" s="1"/>
  <c r="H72" i="43"/>
  <c r="I72" i="43" s="1"/>
  <c r="H70" i="43"/>
  <c r="I70" i="43" s="1"/>
  <c r="H68" i="43"/>
  <c r="I68" i="43" s="1"/>
  <c r="H65" i="43"/>
  <c r="I65" i="43" s="1"/>
  <c r="H63" i="43"/>
  <c r="I63" i="43" s="1"/>
  <c r="H61" i="43"/>
  <c r="I61" i="43" s="1"/>
  <c r="H59" i="43"/>
  <c r="I59" i="43" s="1"/>
  <c r="H57" i="43"/>
  <c r="I57" i="43" s="1"/>
  <c r="H55" i="43"/>
  <c r="I55" i="43" s="1"/>
  <c r="H53" i="43"/>
  <c r="I53" i="43" s="1"/>
  <c r="H51" i="43"/>
  <c r="I51" i="43" s="1"/>
  <c r="H49" i="43"/>
  <c r="I49" i="43" s="1"/>
  <c r="H47" i="43"/>
  <c r="I47" i="43" s="1"/>
  <c r="H45" i="43"/>
  <c r="I45" i="43" s="1"/>
  <c r="H43" i="43"/>
  <c r="I43" i="43" s="1"/>
  <c r="H41" i="43"/>
  <c r="I41" i="43" s="1"/>
  <c r="H39" i="43"/>
  <c r="I39" i="43" s="1"/>
  <c r="H37" i="43"/>
  <c r="I37" i="43" s="1"/>
  <c r="H35" i="43"/>
  <c r="I35" i="43" s="1"/>
  <c r="H33" i="43"/>
  <c r="I33" i="43" s="1"/>
  <c r="H31" i="43"/>
  <c r="I31" i="43" s="1"/>
  <c r="P16" i="43" s="1"/>
  <c r="O16" i="43" s="1"/>
  <c r="O17" i="43" s="1"/>
  <c r="H29" i="43"/>
  <c r="I29" i="43" s="1"/>
  <c r="H27" i="43"/>
  <c r="I27" i="43" s="1"/>
  <c r="H25" i="43"/>
  <c r="I25" i="43" s="1"/>
  <c r="H23" i="43"/>
  <c r="I23" i="43" s="1"/>
  <c r="H21" i="43"/>
  <c r="I21" i="43" s="1"/>
  <c r="H66" i="43"/>
  <c r="I66" i="43" s="1"/>
  <c r="H64" i="43"/>
  <c r="I64" i="43" s="1"/>
  <c r="H62" i="43"/>
  <c r="I62" i="43" s="1"/>
  <c r="H60" i="43"/>
  <c r="I60" i="43" s="1"/>
  <c r="H58" i="43"/>
  <c r="I58" i="43" s="1"/>
  <c r="H56" i="43"/>
  <c r="I56" i="43" s="1"/>
  <c r="H54" i="43"/>
  <c r="I54" i="43" s="1"/>
  <c r="H52" i="43"/>
  <c r="I52" i="43" s="1"/>
  <c r="H50" i="43"/>
  <c r="I50" i="43" s="1"/>
  <c r="H48" i="43"/>
  <c r="I48" i="43" s="1"/>
  <c r="H46" i="43"/>
  <c r="I46" i="43" s="1"/>
  <c r="H44" i="43"/>
  <c r="I44" i="43" s="1"/>
  <c r="H42" i="43"/>
  <c r="I42" i="43" s="1"/>
  <c r="H40" i="43"/>
  <c r="I40" i="43" s="1"/>
  <c r="H38" i="43"/>
  <c r="I38" i="43" s="1"/>
  <c r="H36" i="43"/>
  <c r="I36" i="43" s="1"/>
  <c r="H34" i="43"/>
  <c r="I34" i="43" s="1"/>
  <c r="H32" i="43"/>
  <c r="I32" i="43" s="1"/>
  <c r="H30" i="43"/>
  <c r="I30" i="43" s="1"/>
  <c r="H28" i="43"/>
  <c r="I28" i="43" s="1"/>
  <c r="H26" i="43"/>
  <c r="I26" i="43" s="1"/>
  <c r="H24" i="43"/>
  <c r="I24" i="43" s="1"/>
  <c r="H22" i="43"/>
  <c r="I22" i="43" s="1"/>
  <c r="H20" i="43"/>
  <c r="I20" i="43" s="1"/>
  <c r="H18" i="43"/>
  <c r="I18" i="43" s="1"/>
  <c r="H17" i="43"/>
  <c r="H19" i="43"/>
  <c r="I19" i="43" s="1"/>
  <c r="I294" i="43"/>
  <c r="I295" i="43"/>
  <c r="I293" i="43"/>
  <c r="G159" i="42"/>
  <c r="I309" i="42"/>
  <c r="H309" i="42"/>
  <c r="E309" i="42"/>
  <c r="C309" i="42"/>
  <c r="G308" i="42"/>
  <c r="F307" i="42"/>
  <c r="G307" i="42" s="1"/>
  <c r="F306" i="42"/>
  <c r="F309" i="42" s="1"/>
  <c r="F305" i="42"/>
  <c r="E305" i="42"/>
  <c r="C303" i="42"/>
  <c r="G302" i="42"/>
  <c r="G301" i="42"/>
  <c r="G300" i="42"/>
  <c r="G299" i="42"/>
  <c r="G298" i="42"/>
  <c r="G297" i="42"/>
  <c r="G296" i="42"/>
  <c r="G295" i="42"/>
  <c r="G294" i="42"/>
  <c r="G293" i="42"/>
  <c r="G292" i="42"/>
  <c r="T291" i="42"/>
  <c r="T292" i="42" s="1"/>
  <c r="T293" i="42" s="1"/>
  <c r="P291" i="42"/>
  <c r="P292" i="42" s="1"/>
  <c r="L291" i="42"/>
  <c r="L292" i="42" s="1"/>
  <c r="G291" i="42"/>
  <c r="V290" i="42"/>
  <c r="V291" i="42" s="1"/>
  <c r="V292" i="42" s="1"/>
  <c r="V293" i="42" s="1"/>
  <c r="T290" i="42"/>
  <c r="R290" i="42"/>
  <c r="R291" i="42" s="1"/>
  <c r="R292" i="42" s="1"/>
  <c r="R293" i="42" s="1"/>
  <c r="P290" i="42"/>
  <c r="N290" i="42"/>
  <c r="N291" i="42" s="1"/>
  <c r="N292" i="42" s="1"/>
  <c r="L290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Q205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8" i="42"/>
  <c r="G157" i="42"/>
  <c r="G156" i="42"/>
  <c r="G155" i="42"/>
  <c r="G154" i="42"/>
  <c r="G153" i="42"/>
  <c r="G152" i="42"/>
  <c r="G151" i="42"/>
  <c r="G150" i="42"/>
  <c r="S149" i="42"/>
  <c r="T149" i="42" s="1"/>
  <c r="U149" i="42" s="1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R134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R119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V102" i="42"/>
  <c r="W102" i="42" s="1"/>
  <c r="U102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H303" i="43" l="1"/>
  <c r="I17" i="43"/>
  <c r="I303" i="43" s="1"/>
  <c r="G303" i="42"/>
  <c r="G10" i="42" s="1"/>
  <c r="G11" i="42" s="1"/>
  <c r="H302" i="42" s="1"/>
  <c r="I302" i="42" s="1"/>
  <c r="G306" i="42"/>
  <c r="G309" i="42" s="1"/>
  <c r="H27" i="42" l="1"/>
  <c r="I27" i="42" s="1"/>
  <c r="H43" i="42"/>
  <c r="I43" i="42" s="1"/>
  <c r="H59" i="42"/>
  <c r="I59" i="42" s="1"/>
  <c r="H24" i="42"/>
  <c r="I24" i="42" s="1"/>
  <c r="H40" i="42"/>
  <c r="I40" i="42" s="1"/>
  <c r="H56" i="42"/>
  <c r="I56" i="42" s="1"/>
  <c r="H73" i="42"/>
  <c r="I73" i="42" s="1"/>
  <c r="H104" i="42"/>
  <c r="I104" i="42" s="1"/>
  <c r="H138" i="42"/>
  <c r="I138" i="42" s="1"/>
  <c r="H171" i="42"/>
  <c r="I171" i="42" s="1"/>
  <c r="H203" i="42"/>
  <c r="I203" i="42" s="1"/>
  <c r="H35" i="42"/>
  <c r="I35" i="42" s="1"/>
  <c r="H51" i="42"/>
  <c r="I51" i="42" s="1"/>
  <c r="H17" i="42"/>
  <c r="I17" i="42" s="1"/>
  <c r="H32" i="42"/>
  <c r="I32" i="42" s="1"/>
  <c r="H48" i="42"/>
  <c r="I48" i="42" s="1"/>
  <c r="H65" i="42"/>
  <c r="I65" i="42" s="1"/>
  <c r="H87" i="42"/>
  <c r="I87" i="42" s="1"/>
  <c r="H121" i="42"/>
  <c r="I121" i="42" s="1"/>
  <c r="H155" i="42"/>
  <c r="I155" i="42" s="1"/>
  <c r="H187" i="42"/>
  <c r="I187" i="42" s="1"/>
  <c r="H74" i="42"/>
  <c r="I74" i="42" s="1"/>
  <c r="H90" i="42"/>
  <c r="I90" i="42" s="1"/>
  <c r="H105" i="42"/>
  <c r="I105" i="42" s="1"/>
  <c r="H120" i="42"/>
  <c r="I120" i="42" s="1"/>
  <c r="H145" i="42"/>
  <c r="I145" i="42" s="1"/>
  <c r="H176" i="42"/>
  <c r="I176" i="42" s="1"/>
  <c r="H218" i="42"/>
  <c r="I218" i="42" s="1"/>
  <c r="H217" i="42"/>
  <c r="I217" i="42" s="1"/>
  <c r="H249" i="42"/>
  <c r="I249" i="42" s="1"/>
  <c r="H254" i="42"/>
  <c r="I254" i="42" s="1"/>
  <c r="H286" i="42"/>
  <c r="I286" i="42" s="1"/>
  <c r="H273" i="42"/>
  <c r="I273" i="42" s="1"/>
  <c r="H19" i="42"/>
  <c r="I19" i="42" s="1"/>
  <c r="H31" i="42"/>
  <c r="I31" i="42" s="1"/>
  <c r="P16" i="42" s="1"/>
  <c r="O16" i="42" s="1"/>
  <c r="O17" i="42" s="1"/>
  <c r="H39" i="42"/>
  <c r="I39" i="42" s="1"/>
  <c r="H47" i="42"/>
  <c r="I47" i="42" s="1"/>
  <c r="H55" i="42"/>
  <c r="I55" i="42" s="1"/>
  <c r="H21" i="42"/>
  <c r="I21" i="42" s="1"/>
  <c r="H20" i="42"/>
  <c r="I20" i="42" s="1"/>
  <c r="H28" i="42"/>
  <c r="I28" i="42" s="1"/>
  <c r="H36" i="42"/>
  <c r="I36" i="42" s="1"/>
  <c r="H44" i="42"/>
  <c r="I44" i="42" s="1"/>
  <c r="H52" i="42"/>
  <c r="I52" i="42" s="1"/>
  <c r="H60" i="42"/>
  <c r="I60" i="42" s="1"/>
  <c r="H69" i="42"/>
  <c r="I69" i="42" s="1"/>
  <c r="H79" i="42"/>
  <c r="I79" i="42" s="1"/>
  <c r="H95" i="42"/>
  <c r="I95" i="42" s="1"/>
  <c r="H112" i="42"/>
  <c r="I112" i="42" s="1"/>
  <c r="H129" i="42"/>
  <c r="I129" i="42" s="1"/>
  <c r="H146" i="42"/>
  <c r="I146" i="42" s="1"/>
  <c r="H163" i="42"/>
  <c r="I163" i="42" s="1"/>
  <c r="H179" i="42"/>
  <c r="I179" i="42" s="1"/>
  <c r="H195" i="42"/>
  <c r="I195" i="42" s="1"/>
  <c r="H66" i="42"/>
  <c r="I66" i="42" s="1"/>
  <c r="H82" i="42"/>
  <c r="I82" i="42" s="1"/>
  <c r="H98" i="42"/>
  <c r="I98" i="42" s="1"/>
  <c r="H113" i="42"/>
  <c r="I113" i="42" s="1"/>
  <c r="H130" i="42"/>
  <c r="I130" i="42" s="1"/>
  <c r="H160" i="42"/>
  <c r="I160" i="42" s="1"/>
  <c r="H192" i="42"/>
  <c r="I192" i="42" s="1"/>
  <c r="H200" i="42"/>
  <c r="I200" i="42" s="1"/>
  <c r="H233" i="42"/>
  <c r="I233" i="42" s="1"/>
  <c r="H238" i="42"/>
  <c r="I238" i="42" s="1"/>
  <c r="H270" i="42"/>
  <c r="I270" i="42" s="1"/>
  <c r="H257" i="42"/>
  <c r="I257" i="42" s="1"/>
  <c r="H289" i="42"/>
  <c r="I289" i="42" s="1"/>
  <c r="H25" i="42"/>
  <c r="I25" i="42" s="1"/>
  <c r="H29" i="42"/>
  <c r="I29" i="42" s="1"/>
  <c r="H33" i="42"/>
  <c r="I33" i="42" s="1"/>
  <c r="H37" i="42"/>
  <c r="I37" i="42" s="1"/>
  <c r="H41" i="42"/>
  <c r="I41" i="42" s="1"/>
  <c r="H45" i="42"/>
  <c r="I45" i="42" s="1"/>
  <c r="H49" i="42"/>
  <c r="I49" i="42" s="1"/>
  <c r="H53" i="42"/>
  <c r="I53" i="42" s="1"/>
  <c r="H57" i="42"/>
  <c r="I57" i="42" s="1"/>
  <c r="H61" i="42"/>
  <c r="I61" i="42" s="1"/>
  <c r="H23" i="42"/>
  <c r="I23" i="42" s="1"/>
  <c r="H18" i="42"/>
  <c r="I18" i="42" s="1"/>
  <c r="H22" i="42"/>
  <c r="I22" i="42" s="1"/>
  <c r="H26" i="42"/>
  <c r="I26" i="42" s="1"/>
  <c r="H30" i="42"/>
  <c r="I30" i="42" s="1"/>
  <c r="H34" i="42"/>
  <c r="I34" i="42" s="1"/>
  <c r="H38" i="42"/>
  <c r="I38" i="42" s="1"/>
  <c r="H42" i="42"/>
  <c r="I42" i="42" s="1"/>
  <c r="H46" i="42"/>
  <c r="I46" i="42" s="1"/>
  <c r="H50" i="42"/>
  <c r="I50" i="42" s="1"/>
  <c r="H54" i="42"/>
  <c r="I54" i="42" s="1"/>
  <c r="H58" i="42"/>
  <c r="I58" i="42" s="1"/>
  <c r="H63" i="42"/>
  <c r="I63" i="42" s="1"/>
  <c r="H67" i="42"/>
  <c r="I67" i="42" s="1"/>
  <c r="H71" i="42"/>
  <c r="I71" i="42" s="1"/>
  <c r="H75" i="42"/>
  <c r="I75" i="42" s="1"/>
  <c r="H83" i="42"/>
  <c r="I83" i="42" s="1"/>
  <c r="H91" i="42"/>
  <c r="I91" i="42" s="1"/>
  <c r="H99" i="42"/>
  <c r="I99" i="42" s="1"/>
  <c r="H108" i="42"/>
  <c r="I108" i="42" s="1"/>
  <c r="H116" i="42"/>
  <c r="I116" i="42" s="1"/>
  <c r="H125" i="42"/>
  <c r="I125" i="42" s="1"/>
  <c r="H133" i="42"/>
  <c r="I133" i="42" s="1"/>
  <c r="H142" i="42"/>
  <c r="I142" i="42" s="1"/>
  <c r="H151" i="42"/>
  <c r="I151" i="42" s="1"/>
  <c r="H159" i="42"/>
  <c r="I159" i="42" s="1"/>
  <c r="H167" i="42"/>
  <c r="I167" i="42" s="1"/>
  <c r="H175" i="42"/>
  <c r="I175" i="42" s="1"/>
  <c r="H183" i="42"/>
  <c r="I183" i="42" s="1"/>
  <c r="H191" i="42"/>
  <c r="I191" i="42" s="1"/>
  <c r="H199" i="42"/>
  <c r="I199" i="42" s="1"/>
  <c r="H62" i="42"/>
  <c r="I62" i="42" s="1"/>
  <c r="H70" i="42"/>
  <c r="I70" i="42" s="1"/>
  <c r="H78" i="42"/>
  <c r="I78" i="42" s="1"/>
  <c r="H86" i="42"/>
  <c r="I86" i="42" s="1"/>
  <c r="H94" i="42"/>
  <c r="I94" i="42" s="1"/>
  <c r="H102" i="42"/>
  <c r="I102" i="42" s="1"/>
  <c r="H109" i="42"/>
  <c r="I109" i="42" s="1"/>
  <c r="H117" i="42"/>
  <c r="I117" i="42" s="1"/>
  <c r="H124" i="42"/>
  <c r="I124" i="42" s="1"/>
  <c r="H137" i="42"/>
  <c r="I137" i="42" s="1"/>
  <c r="H152" i="42"/>
  <c r="I152" i="42" s="1"/>
  <c r="H168" i="42"/>
  <c r="I168" i="42" s="1"/>
  <c r="H184" i="42"/>
  <c r="I184" i="42" s="1"/>
  <c r="H210" i="42"/>
  <c r="I210" i="42" s="1"/>
  <c r="H227" i="42"/>
  <c r="I227" i="42" s="1"/>
  <c r="H209" i="42"/>
  <c r="I209" i="42" s="1"/>
  <c r="H224" i="42"/>
  <c r="I224" i="42" s="1"/>
  <c r="H241" i="42"/>
  <c r="I241" i="42" s="1"/>
  <c r="H230" i="42"/>
  <c r="I230" i="42" s="1"/>
  <c r="H246" i="42"/>
  <c r="I246" i="42" s="1"/>
  <c r="H262" i="42"/>
  <c r="I262" i="42" s="1"/>
  <c r="H278" i="42"/>
  <c r="I278" i="42" s="1"/>
  <c r="H295" i="42"/>
  <c r="I295" i="42" s="1"/>
  <c r="H265" i="42"/>
  <c r="I265" i="42" s="1"/>
  <c r="H281" i="42"/>
  <c r="I281" i="42" s="1"/>
  <c r="H296" i="42"/>
  <c r="I296" i="42" s="1"/>
  <c r="H77" i="42"/>
  <c r="I77" i="42" s="1"/>
  <c r="H81" i="42"/>
  <c r="I81" i="42" s="1"/>
  <c r="H85" i="42"/>
  <c r="I85" i="42" s="1"/>
  <c r="H89" i="42"/>
  <c r="I89" i="42" s="1"/>
  <c r="H93" i="42"/>
  <c r="I93" i="42" s="1"/>
  <c r="H97" i="42"/>
  <c r="I97" i="42" s="1"/>
  <c r="H101" i="42"/>
  <c r="I101" i="42" s="1"/>
  <c r="H106" i="42"/>
  <c r="I106" i="42" s="1"/>
  <c r="H110" i="42"/>
  <c r="I110" i="42" s="1"/>
  <c r="H114" i="42"/>
  <c r="I114" i="42" s="1"/>
  <c r="H118" i="42"/>
  <c r="I118" i="42" s="1"/>
  <c r="H123" i="42"/>
  <c r="I123" i="42" s="1"/>
  <c r="H127" i="42"/>
  <c r="I127" i="42" s="1"/>
  <c r="H131" i="42"/>
  <c r="I131" i="42" s="1"/>
  <c r="H136" i="42"/>
  <c r="I136" i="42" s="1"/>
  <c r="H140" i="42"/>
  <c r="I140" i="42" s="1"/>
  <c r="H144" i="42"/>
  <c r="I144" i="42" s="1"/>
  <c r="H148" i="42"/>
  <c r="I148" i="42" s="1"/>
  <c r="H153" i="42"/>
  <c r="I153" i="42" s="1"/>
  <c r="H157" i="42"/>
  <c r="I157" i="42" s="1"/>
  <c r="H161" i="42"/>
  <c r="I161" i="42" s="1"/>
  <c r="H165" i="42"/>
  <c r="I165" i="42" s="1"/>
  <c r="H169" i="42"/>
  <c r="I169" i="42" s="1"/>
  <c r="H173" i="42"/>
  <c r="I173" i="42" s="1"/>
  <c r="H177" i="42"/>
  <c r="I177" i="42" s="1"/>
  <c r="H181" i="42"/>
  <c r="I181" i="42" s="1"/>
  <c r="H185" i="42"/>
  <c r="I185" i="42" s="1"/>
  <c r="H189" i="42"/>
  <c r="I189" i="42" s="1"/>
  <c r="H193" i="42"/>
  <c r="I193" i="42" s="1"/>
  <c r="H197" i="42"/>
  <c r="I197" i="42" s="1"/>
  <c r="H201" i="42"/>
  <c r="I201" i="42" s="1"/>
  <c r="H205" i="42"/>
  <c r="I205" i="42" s="1"/>
  <c r="H64" i="42"/>
  <c r="I64" i="42" s="1"/>
  <c r="H68" i="42"/>
  <c r="I68" i="42" s="1"/>
  <c r="H72" i="42"/>
  <c r="I72" i="42" s="1"/>
  <c r="H76" i="42"/>
  <c r="I76" i="42" s="1"/>
  <c r="H80" i="42"/>
  <c r="I80" i="42" s="1"/>
  <c r="H84" i="42"/>
  <c r="I84" i="42" s="1"/>
  <c r="H88" i="42"/>
  <c r="I88" i="42" s="1"/>
  <c r="H92" i="42"/>
  <c r="I92" i="42" s="1"/>
  <c r="H96" i="42"/>
  <c r="I96" i="42" s="1"/>
  <c r="H100" i="42"/>
  <c r="I100" i="42" s="1"/>
  <c r="H103" i="42"/>
  <c r="I103" i="42" s="1"/>
  <c r="H107" i="42"/>
  <c r="I107" i="42" s="1"/>
  <c r="H111" i="42"/>
  <c r="I111" i="42" s="1"/>
  <c r="H115" i="42"/>
  <c r="I115" i="42" s="1"/>
  <c r="H119" i="42"/>
  <c r="I119" i="42" s="1"/>
  <c r="H122" i="42"/>
  <c r="I122" i="42" s="1"/>
  <c r="H126" i="42"/>
  <c r="I126" i="42" s="1"/>
  <c r="H134" i="42"/>
  <c r="I134" i="42" s="1"/>
  <c r="H141" i="42"/>
  <c r="I141" i="42" s="1"/>
  <c r="H149" i="42"/>
  <c r="I149" i="42" s="1"/>
  <c r="H156" i="42"/>
  <c r="I156" i="42" s="1"/>
  <c r="H164" i="42"/>
  <c r="I164" i="42" s="1"/>
  <c r="H172" i="42"/>
  <c r="I172" i="42" s="1"/>
  <c r="H180" i="42"/>
  <c r="I180" i="42" s="1"/>
  <c r="H188" i="42"/>
  <c r="I188" i="42" s="1"/>
  <c r="H206" i="42"/>
  <c r="I206" i="42" s="1"/>
  <c r="H214" i="42"/>
  <c r="I214" i="42" s="1"/>
  <c r="H222" i="42"/>
  <c r="I222" i="42" s="1"/>
  <c r="H196" i="42"/>
  <c r="I196" i="42" s="1"/>
  <c r="H204" i="42"/>
  <c r="I204" i="42" s="1"/>
  <c r="H213" i="42"/>
  <c r="I213" i="42" s="1"/>
  <c r="H221" i="42"/>
  <c r="I221" i="42" s="1"/>
  <c r="H228" i="42"/>
  <c r="I228" i="42" s="1"/>
  <c r="H237" i="42"/>
  <c r="I237" i="42" s="1"/>
  <c r="H245" i="42"/>
  <c r="I245" i="42" s="1"/>
  <c r="H253" i="42"/>
  <c r="I253" i="42" s="1"/>
  <c r="H234" i="42"/>
  <c r="I234" i="42" s="1"/>
  <c r="H242" i="42"/>
  <c r="I242" i="42" s="1"/>
  <c r="H250" i="42"/>
  <c r="I250" i="42" s="1"/>
  <c r="H258" i="42"/>
  <c r="I258" i="42" s="1"/>
  <c r="H266" i="42"/>
  <c r="I266" i="42" s="1"/>
  <c r="H274" i="42"/>
  <c r="I274" i="42" s="1"/>
  <c r="H282" i="42"/>
  <c r="I282" i="42" s="1"/>
  <c r="H290" i="42"/>
  <c r="I290" i="42" s="1"/>
  <c r="H299" i="42"/>
  <c r="I299" i="42" s="1"/>
  <c r="H261" i="42"/>
  <c r="I261" i="42" s="1"/>
  <c r="H269" i="42"/>
  <c r="I269" i="42" s="1"/>
  <c r="H277" i="42"/>
  <c r="I277" i="42" s="1"/>
  <c r="H285" i="42"/>
  <c r="I285" i="42" s="1"/>
  <c r="H293" i="42"/>
  <c r="I293" i="42" s="1"/>
  <c r="H300" i="42"/>
  <c r="I300" i="42" s="1"/>
  <c r="H128" i="42"/>
  <c r="I128" i="42" s="1"/>
  <c r="H132" i="42"/>
  <c r="I132" i="42" s="1"/>
  <c r="H135" i="42"/>
  <c r="I135" i="42" s="1"/>
  <c r="H139" i="42"/>
  <c r="I139" i="42" s="1"/>
  <c r="H143" i="42"/>
  <c r="I143" i="42" s="1"/>
  <c r="H147" i="42"/>
  <c r="I147" i="42" s="1"/>
  <c r="H150" i="42"/>
  <c r="I150" i="42" s="1"/>
  <c r="H154" i="42"/>
  <c r="I154" i="42" s="1"/>
  <c r="H158" i="42"/>
  <c r="I158" i="42" s="1"/>
  <c r="H162" i="42"/>
  <c r="I162" i="42" s="1"/>
  <c r="H166" i="42"/>
  <c r="I166" i="42" s="1"/>
  <c r="H170" i="42"/>
  <c r="I170" i="42" s="1"/>
  <c r="H174" i="42"/>
  <c r="I174" i="42" s="1"/>
  <c r="H178" i="42"/>
  <c r="I178" i="42" s="1"/>
  <c r="H182" i="42"/>
  <c r="I182" i="42" s="1"/>
  <c r="H186" i="42"/>
  <c r="I186" i="42" s="1"/>
  <c r="H190" i="42"/>
  <c r="I190" i="42" s="1"/>
  <c r="H194" i="42"/>
  <c r="I194" i="42" s="1"/>
  <c r="H208" i="42"/>
  <c r="I208" i="42" s="1"/>
  <c r="H212" i="42"/>
  <c r="I212" i="42" s="1"/>
  <c r="H216" i="42"/>
  <c r="I216" i="42" s="1"/>
  <c r="H220" i="42"/>
  <c r="I220" i="42" s="1"/>
  <c r="H225" i="42"/>
  <c r="I225" i="42" s="1"/>
  <c r="H229" i="42"/>
  <c r="I229" i="42" s="1"/>
  <c r="H198" i="42"/>
  <c r="I198" i="42" s="1"/>
  <c r="H202" i="42"/>
  <c r="I202" i="42" s="1"/>
  <c r="H207" i="42"/>
  <c r="I207" i="42" s="1"/>
  <c r="H211" i="42"/>
  <c r="I211" i="42" s="1"/>
  <c r="H215" i="42"/>
  <c r="I215" i="42" s="1"/>
  <c r="H219" i="42"/>
  <c r="I219" i="42" s="1"/>
  <c r="H223" i="42"/>
  <c r="I223" i="42" s="1"/>
  <c r="H226" i="42"/>
  <c r="I226" i="42" s="1"/>
  <c r="H231" i="42"/>
  <c r="I231" i="42" s="1"/>
  <c r="H235" i="42"/>
  <c r="I235" i="42" s="1"/>
  <c r="H239" i="42"/>
  <c r="I239" i="42" s="1"/>
  <c r="H243" i="42"/>
  <c r="I243" i="42" s="1"/>
  <c r="H247" i="42"/>
  <c r="I247" i="42" s="1"/>
  <c r="H251" i="42"/>
  <c r="I251" i="42" s="1"/>
  <c r="H255" i="42"/>
  <c r="I255" i="42" s="1"/>
  <c r="H232" i="42"/>
  <c r="I232" i="42" s="1"/>
  <c r="H236" i="42"/>
  <c r="I236" i="42" s="1"/>
  <c r="H240" i="42"/>
  <c r="I240" i="42" s="1"/>
  <c r="H244" i="42"/>
  <c r="I244" i="42" s="1"/>
  <c r="H248" i="42"/>
  <c r="I248" i="42" s="1"/>
  <c r="H252" i="42"/>
  <c r="I252" i="42" s="1"/>
  <c r="H256" i="42"/>
  <c r="I256" i="42" s="1"/>
  <c r="H260" i="42"/>
  <c r="I260" i="42" s="1"/>
  <c r="H264" i="42"/>
  <c r="I264" i="42" s="1"/>
  <c r="H268" i="42"/>
  <c r="I268" i="42" s="1"/>
  <c r="H272" i="42"/>
  <c r="I272" i="42" s="1"/>
  <c r="H276" i="42"/>
  <c r="I276" i="42" s="1"/>
  <c r="H280" i="42"/>
  <c r="I280" i="42" s="1"/>
  <c r="H284" i="42"/>
  <c r="I284" i="42" s="1"/>
  <c r="H288" i="42"/>
  <c r="I288" i="42" s="1"/>
  <c r="H292" i="42"/>
  <c r="I292" i="42" s="1"/>
  <c r="H297" i="42"/>
  <c r="I297" i="42" s="1"/>
  <c r="H301" i="42"/>
  <c r="I301" i="42" s="1"/>
  <c r="H259" i="42"/>
  <c r="I259" i="42" s="1"/>
  <c r="H263" i="42"/>
  <c r="I263" i="42" s="1"/>
  <c r="H267" i="42"/>
  <c r="I267" i="42" s="1"/>
  <c r="H271" i="42"/>
  <c r="I271" i="42" s="1"/>
  <c r="H275" i="42"/>
  <c r="I275" i="42" s="1"/>
  <c r="H279" i="42"/>
  <c r="I279" i="42" s="1"/>
  <c r="H283" i="42"/>
  <c r="I283" i="42" s="1"/>
  <c r="H287" i="42"/>
  <c r="I287" i="42" s="1"/>
  <c r="H291" i="42"/>
  <c r="I291" i="42" s="1"/>
  <c r="H294" i="42"/>
  <c r="I294" i="42" s="1"/>
  <c r="H298" i="42"/>
  <c r="I298" i="42" s="1"/>
  <c r="I309" i="40"/>
  <c r="H309" i="40"/>
  <c r="E309" i="40"/>
  <c r="C309" i="40"/>
  <c r="G308" i="40"/>
  <c r="F307" i="40"/>
  <c r="G307" i="40" s="1"/>
  <c r="F306" i="40"/>
  <c r="F309" i="40" s="1"/>
  <c r="F305" i="40"/>
  <c r="E305" i="40"/>
  <c r="C303" i="40"/>
  <c r="G302" i="40"/>
  <c r="G301" i="40"/>
  <c r="G300" i="40"/>
  <c r="G299" i="40"/>
  <c r="G298" i="40"/>
  <c r="G297" i="40"/>
  <c r="G296" i="40"/>
  <c r="G295" i="40"/>
  <c r="G294" i="40"/>
  <c r="G293" i="40"/>
  <c r="G292" i="40"/>
  <c r="T291" i="40"/>
  <c r="T292" i="40" s="1"/>
  <c r="T293" i="40" s="1"/>
  <c r="P291" i="40"/>
  <c r="P292" i="40" s="1"/>
  <c r="L291" i="40"/>
  <c r="L292" i="40" s="1"/>
  <c r="G291" i="40"/>
  <c r="V290" i="40"/>
  <c r="V291" i="40" s="1"/>
  <c r="V292" i="40" s="1"/>
  <c r="V293" i="40" s="1"/>
  <c r="T290" i="40"/>
  <c r="R290" i="40"/>
  <c r="R291" i="40" s="1"/>
  <c r="R292" i="40" s="1"/>
  <c r="R293" i="40" s="1"/>
  <c r="P290" i="40"/>
  <c r="N290" i="40"/>
  <c r="N291" i="40" s="1"/>
  <c r="N292" i="40" s="1"/>
  <c r="L290" i="40"/>
  <c r="G290" i="40"/>
  <c r="G289" i="40"/>
  <c r="G288" i="40"/>
  <c r="G287" i="40"/>
  <c r="G286" i="40"/>
  <c r="G285" i="40"/>
  <c r="G284" i="40"/>
  <c r="G283" i="40"/>
  <c r="G282" i="40"/>
  <c r="G281" i="40"/>
  <c r="G280" i="40"/>
  <c r="G279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263" i="40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5" i="40"/>
  <c r="G244" i="40"/>
  <c r="G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Q205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S149" i="40"/>
  <c r="T149" i="40" s="1"/>
  <c r="U149" i="40" s="1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R134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R119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U102" i="40"/>
  <c r="V102" i="40" s="1"/>
  <c r="W102" i="40" s="1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I309" i="39"/>
  <c r="H309" i="39"/>
  <c r="E309" i="39"/>
  <c r="C309" i="39"/>
  <c r="G308" i="39"/>
  <c r="F307" i="39"/>
  <c r="G307" i="39" s="1"/>
  <c r="F306" i="39"/>
  <c r="F309" i="39" s="1"/>
  <c r="F305" i="39"/>
  <c r="E305" i="39"/>
  <c r="C303" i="39"/>
  <c r="G302" i="39"/>
  <c r="G301" i="39"/>
  <c r="G300" i="39"/>
  <c r="G299" i="39"/>
  <c r="G298" i="39"/>
  <c r="G297" i="39"/>
  <c r="G296" i="39"/>
  <c r="G295" i="39"/>
  <c r="G294" i="39"/>
  <c r="G293" i="39"/>
  <c r="G292" i="39"/>
  <c r="G291" i="39"/>
  <c r="G290" i="39"/>
  <c r="G289" i="39"/>
  <c r="G288" i="39"/>
  <c r="G287" i="39"/>
  <c r="G286" i="39"/>
  <c r="G285" i="39"/>
  <c r="G284" i="39"/>
  <c r="G283" i="39"/>
  <c r="G282" i="39"/>
  <c r="G281" i="39"/>
  <c r="G280" i="39"/>
  <c r="G279" i="39"/>
  <c r="G278" i="39"/>
  <c r="G277" i="39"/>
  <c r="G276" i="39"/>
  <c r="G275" i="39"/>
  <c r="G274" i="39"/>
  <c r="G273" i="39"/>
  <c r="G272" i="39"/>
  <c r="G271" i="39"/>
  <c r="G270" i="39"/>
  <c r="G269" i="39"/>
  <c r="G268" i="39"/>
  <c r="G267" i="39"/>
  <c r="G266" i="39"/>
  <c r="G265" i="39"/>
  <c r="G264" i="39"/>
  <c r="G263" i="39"/>
  <c r="G262" i="39"/>
  <c r="G261" i="39"/>
  <c r="G260" i="39"/>
  <c r="G259" i="39"/>
  <c r="G258" i="39"/>
  <c r="G257" i="39"/>
  <c r="G256" i="39"/>
  <c r="G255" i="39"/>
  <c r="G254" i="39"/>
  <c r="G253" i="39"/>
  <c r="G252" i="39"/>
  <c r="G251" i="39"/>
  <c r="G250" i="39"/>
  <c r="G249" i="39"/>
  <c r="G248" i="39"/>
  <c r="G247" i="39"/>
  <c r="G246" i="39"/>
  <c r="G245" i="39"/>
  <c r="G244" i="39"/>
  <c r="G243" i="39"/>
  <c r="G242" i="39"/>
  <c r="G241" i="39"/>
  <c r="G240" i="39"/>
  <c r="G239" i="39"/>
  <c r="G238" i="39"/>
  <c r="G237" i="39"/>
  <c r="G236" i="39"/>
  <c r="G235" i="39"/>
  <c r="G234" i="39"/>
  <c r="G233" i="39"/>
  <c r="G232" i="39"/>
  <c r="G231" i="39"/>
  <c r="G230" i="39"/>
  <c r="G229" i="39"/>
  <c r="G228" i="39"/>
  <c r="G227" i="39"/>
  <c r="G226" i="39"/>
  <c r="G225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Q205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8" i="39"/>
  <c r="G157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7" i="39"/>
  <c r="G136" i="39"/>
  <c r="G135" i="39"/>
  <c r="R134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R119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7" i="39"/>
  <c r="U106" i="39"/>
  <c r="G106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303" i="39" s="1"/>
  <c r="G10" i="39"/>
  <c r="G11" i="39" s="1"/>
  <c r="I309" i="38"/>
  <c r="H309" i="38"/>
  <c r="F309" i="38"/>
  <c r="E309" i="38"/>
  <c r="C309" i="38"/>
  <c r="G308" i="38"/>
  <c r="G307" i="38"/>
  <c r="F307" i="38"/>
  <c r="G306" i="38"/>
  <c r="G309" i="38" s="1"/>
  <c r="F306" i="38"/>
  <c r="F305" i="38"/>
  <c r="E305" i="38"/>
  <c r="C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263" i="38"/>
  <c r="G262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Q205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155" i="38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R134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R119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U106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I309" i="37"/>
  <c r="H309" i="37"/>
  <c r="E309" i="37"/>
  <c r="C309" i="37"/>
  <c r="G308" i="37"/>
  <c r="F307" i="37"/>
  <c r="G307" i="37" s="1"/>
  <c r="F306" i="37"/>
  <c r="F309" i="37" s="1"/>
  <c r="F305" i="37"/>
  <c r="E305" i="37"/>
  <c r="C303" i="37"/>
  <c r="G302" i="37"/>
  <c r="G301" i="37"/>
  <c r="G300" i="37"/>
  <c r="G299" i="37"/>
  <c r="G298" i="37"/>
  <c r="G297" i="37"/>
  <c r="G296" i="37"/>
  <c r="G295" i="37"/>
  <c r="G294" i="37"/>
  <c r="G293" i="37"/>
  <c r="G292" i="37"/>
  <c r="G291" i="37"/>
  <c r="G290" i="37"/>
  <c r="G289" i="37"/>
  <c r="G288" i="37"/>
  <c r="G287" i="37"/>
  <c r="G286" i="37"/>
  <c r="G285" i="37"/>
  <c r="G284" i="37"/>
  <c r="G283" i="37"/>
  <c r="G282" i="37"/>
  <c r="G281" i="37"/>
  <c r="G280" i="37"/>
  <c r="G279" i="37"/>
  <c r="G278" i="37"/>
  <c r="G277" i="37"/>
  <c r="G276" i="37"/>
  <c r="G275" i="37"/>
  <c r="G274" i="37"/>
  <c r="G273" i="37"/>
  <c r="G272" i="37"/>
  <c r="G271" i="37"/>
  <c r="G270" i="37"/>
  <c r="G269" i="37"/>
  <c r="G268" i="37"/>
  <c r="G267" i="37"/>
  <c r="G266" i="37"/>
  <c r="G265" i="37"/>
  <c r="G264" i="37"/>
  <c r="G263" i="37"/>
  <c r="G262" i="37"/>
  <c r="G261" i="37"/>
  <c r="G260" i="37"/>
  <c r="G259" i="37"/>
  <c r="G258" i="37"/>
  <c r="G257" i="37"/>
  <c r="G256" i="37"/>
  <c r="G255" i="37"/>
  <c r="G254" i="37"/>
  <c r="G253" i="37"/>
  <c r="G252" i="37"/>
  <c r="G251" i="37"/>
  <c r="G250" i="37"/>
  <c r="G249" i="37"/>
  <c r="G248" i="37"/>
  <c r="G247" i="37"/>
  <c r="G246" i="37"/>
  <c r="G245" i="37"/>
  <c r="G244" i="37"/>
  <c r="G243" i="37"/>
  <c r="G242" i="37"/>
  <c r="G241" i="37"/>
  <c r="G240" i="37"/>
  <c r="G239" i="37"/>
  <c r="G238" i="37"/>
  <c r="G237" i="37"/>
  <c r="G236" i="37"/>
  <c r="G235" i="37"/>
  <c r="G234" i="37"/>
  <c r="G233" i="37"/>
  <c r="G232" i="37"/>
  <c r="G231" i="37"/>
  <c r="G230" i="37"/>
  <c r="G229" i="37"/>
  <c r="G228" i="37"/>
  <c r="G227" i="37"/>
  <c r="G226" i="37"/>
  <c r="G225" i="37"/>
  <c r="G224" i="37"/>
  <c r="G223" i="37"/>
  <c r="G222" i="37"/>
  <c r="G221" i="37"/>
  <c r="G220" i="37"/>
  <c r="G219" i="37"/>
  <c r="G218" i="37"/>
  <c r="G217" i="37"/>
  <c r="G216" i="37"/>
  <c r="G215" i="37"/>
  <c r="G214" i="37"/>
  <c r="G213" i="37"/>
  <c r="G212" i="37"/>
  <c r="G211" i="37"/>
  <c r="G210" i="37"/>
  <c r="G209" i="37"/>
  <c r="G208" i="37"/>
  <c r="G207" i="37"/>
  <c r="G206" i="37"/>
  <c r="Q205" i="37"/>
  <c r="G205" i="37"/>
  <c r="G204" i="37"/>
  <c r="G203" i="37"/>
  <c r="G202" i="37"/>
  <c r="G201" i="37"/>
  <c r="G200" i="37"/>
  <c r="G199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57" i="37"/>
  <c r="G156" i="37"/>
  <c r="G155" i="37"/>
  <c r="G154" i="37"/>
  <c r="G153" i="37"/>
  <c r="G152" i="37"/>
  <c r="G151" i="37"/>
  <c r="G150" i="37"/>
  <c r="G149" i="37"/>
  <c r="G148" i="37"/>
  <c r="G147" i="37"/>
  <c r="G146" i="37"/>
  <c r="G145" i="37"/>
  <c r="G144" i="37"/>
  <c r="G143" i="37"/>
  <c r="G142" i="37"/>
  <c r="G141" i="37"/>
  <c r="G140" i="37"/>
  <c r="G139" i="37"/>
  <c r="G138" i="37"/>
  <c r="G137" i="37"/>
  <c r="G136" i="37"/>
  <c r="G135" i="37"/>
  <c r="R134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R119" i="37"/>
  <c r="G119" i="37"/>
  <c r="G118" i="37"/>
  <c r="G117" i="37"/>
  <c r="G116" i="37"/>
  <c r="G115" i="37"/>
  <c r="G114" i="37"/>
  <c r="G113" i="37"/>
  <c r="G112" i="37"/>
  <c r="G111" i="37"/>
  <c r="G110" i="37"/>
  <c r="G109" i="37"/>
  <c r="G108" i="37"/>
  <c r="G107" i="37"/>
  <c r="U106" i="37"/>
  <c r="G106" i="37"/>
  <c r="G105" i="37"/>
  <c r="G104" i="37"/>
  <c r="G103" i="37"/>
  <c r="G102" i="37"/>
  <c r="G101" i="37"/>
  <c r="G100" i="37"/>
  <c r="G99" i="37"/>
  <c r="G98" i="37"/>
  <c r="G97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76" i="37"/>
  <c r="G75" i="37"/>
  <c r="G74" i="37"/>
  <c r="G73" i="37"/>
  <c r="G72" i="37"/>
  <c r="G71" i="37"/>
  <c r="G70" i="37"/>
  <c r="G69" i="37"/>
  <c r="G68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52" i="37"/>
  <c r="G51" i="37"/>
  <c r="G50" i="37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303" i="37" s="1"/>
  <c r="G10" i="37" s="1"/>
  <c r="G11" i="37" s="1"/>
  <c r="I309" i="34"/>
  <c r="H309" i="34"/>
  <c r="E309" i="34"/>
  <c r="C309" i="34"/>
  <c r="G308" i="34"/>
  <c r="F307" i="34"/>
  <c r="G307" i="34" s="1"/>
  <c r="F306" i="34"/>
  <c r="F309" i="34" s="1"/>
  <c r="F305" i="34"/>
  <c r="C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Q205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R134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R119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U106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303" i="34" s="1"/>
  <c r="G10" i="34"/>
  <c r="G11" i="34" s="1"/>
  <c r="I309" i="33"/>
  <c r="H309" i="33"/>
  <c r="F309" i="33"/>
  <c r="E309" i="33"/>
  <c r="C309" i="33"/>
  <c r="G308" i="33"/>
  <c r="G307" i="33"/>
  <c r="F307" i="33"/>
  <c r="G306" i="33"/>
  <c r="G309" i="33" s="1"/>
  <c r="F306" i="33"/>
  <c r="F305" i="33"/>
  <c r="C303" i="33"/>
  <c r="G302" i="33"/>
  <c r="G301" i="33"/>
  <c r="G300" i="33"/>
  <c r="G299" i="33"/>
  <c r="G298" i="33"/>
  <c r="G297" i="33"/>
  <c r="G296" i="33"/>
  <c r="G295" i="33"/>
  <c r="G294" i="33"/>
  <c r="G293" i="33"/>
  <c r="G292" i="33"/>
  <c r="G291" i="33"/>
  <c r="G290" i="33"/>
  <c r="G289" i="33"/>
  <c r="G288" i="33"/>
  <c r="G287" i="33"/>
  <c r="G286" i="33"/>
  <c r="G285" i="33"/>
  <c r="G284" i="33"/>
  <c r="G283" i="33"/>
  <c r="G282" i="33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9" i="33"/>
  <c r="G268" i="33"/>
  <c r="G267" i="33"/>
  <c r="G266" i="33"/>
  <c r="G265" i="33"/>
  <c r="G264" i="33"/>
  <c r="G263" i="33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50" i="33"/>
  <c r="G249" i="33"/>
  <c r="G248" i="33"/>
  <c r="G247" i="33"/>
  <c r="G246" i="33"/>
  <c r="G245" i="33"/>
  <c r="G244" i="33"/>
  <c r="G243" i="33"/>
  <c r="G242" i="33"/>
  <c r="G241" i="33"/>
  <c r="G240" i="33"/>
  <c r="G239" i="33"/>
  <c r="G238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09" i="33"/>
  <c r="G208" i="33"/>
  <c r="G207" i="33"/>
  <c r="G206" i="33"/>
  <c r="Q205" i="33"/>
  <c r="G205" i="33"/>
  <c r="G204" i="33"/>
  <c r="G203" i="33"/>
  <c r="G202" i="33"/>
  <c r="G201" i="33"/>
  <c r="G200" i="33"/>
  <c r="G199" i="33"/>
  <c r="G198" i="33"/>
  <c r="G197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R134" i="33"/>
  <c r="G134" i="33"/>
  <c r="G133" i="33"/>
  <c r="G132" i="33"/>
  <c r="G131" i="33"/>
  <c r="G130" i="33"/>
  <c r="G129" i="33"/>
  <c r="G128" i="33"/>
  <c r="G127" i="33"/>
  <c r="G126" i="33"/>
  <c r="G125" i="33"/>
  <c r="G123" i="33"/>
  <c r="G122" i="33"/>
  <c r="G121" i="33"/>
  <c r="G120" i="33"/>
  <c r="R119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U106" i="33"/>
  <c r="G106" i="33"/>
  <c r="G105" i="33"/>
  <c r="G104" i="33"/>
  <c r="G103" i="33"/>
  <c r="G102" i="33"/>
  <c r="G101" i="33"/>
  <c r="G100" i="33"/>
  <c r="G99" i="33"/>
  <c r="G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I309" i="32"/>
  <c r="H309" i="32"/>
  <c r="G309" i="32"/>
  <c r="E309" i="32"/>
  <c r="C309" i="32"/>
  <c r="I308" i="32"/>
  <c r="G308" i="32"/>
  <c r="I307" i="32"/>
  <c r="G307" i="32"/>
  <c r="F307" i="32"/>
  <c r="E307" i="32"/>
  <c r="I306" i="32"/>
  <c r="G306" i="32"/>
  <c r="F306" i="32"/>
  <c r="F309" i="32" s="1"/>
  <c r="F305" i="32"/>
  <c r="E305" i="32"/>
  <c r="C303" i="32"/>
  <c r="G302" i="32"/>
  <c r="G301" i="32"/>
  <c r="G300" i="32"/>
  <c r="G299" i="32"/>
  <c r="G298" i="32"/>
  <c r="G297" i="32"/>
  <c r="G296" i="32"/>
  <c r="G295" i="32"/>
  <c r="G294" i="32"/>
  <c r="G293" i="32"/>
  <c r="G292" i="32"/>
  <c r="G291" i="32"/>
  <c r="G290" i="32"/>
  <c r="G289" i="32"/>
  <c r="G288" i="32"/>
  <c r="G287" i="32"/>
  <c r="G286" i="32"/>
  <c r="G285" i="32"/>
  <c r="G284" i="32"/>
  <c r="G283" i="32"/>
  <c r="G282" i="32"/>
  <c r="G281" i="32"/>
  <c r="G280" i="32"/>
  <c r="G279" i="32"/>
  <c r="G278" i="32"/>
  <c r="G277" i="32"/>
  <c r="G276" i="32"/>
  <c r="G275" i="32"/>
  <c r="G274" i="32"/>
  <c r="G273" i="32"/>
  <c r="G272" i="32"/>
  <c r="G271" i="32"/>
  <c r="G270" i="32"/>
  <c r="G269" i="32"/>
  <c r="G268" i="32"/>
  <c r="G267" i="32"/>
  <c r="G266" i="32"/>
  <c r="G265" i="32"/>
  <c r="G264" i="32"/>
  <c r="G263" i="32"/>
  <c r="G262" i="32"/>
  <c r="G261" i="32"/>
  <c r="G260" i="32"/>
  <c r="G259" i="32"/>
  <c r="G258" i="32"/>
  <c r="G257" i="32"/>
  <c r="G256" i="32"/>
  <c r="G255" i="32"/>
  <c r="G254" i="32"/>
  <c r="G253" i="32"/>
  <c r="G252" i="32"/>
  <c r="G251" i="32"/>
  <c r="G250" i="32"/>
  <c r="G249" i="32"/>
  <c r="G248" i="32"/>
  <c r="G247" i="32"/>
  <c r="G246" i="32"/>
  <c r="G245" i="32"/>
  <c r="G244" i="32"/>
  <c r="G243" i="32"/>
  <c r="G242" i="32"/>
  <c r="G241" i="32"/>
  <c r="G240" i="32"/>
  <c r="G239" i="32"/>
  <c r="G238" i="32"/>
  <c r="G237" i="32"/>
  <c r="G236" i="32"/>
  <c r="G235" i="32"/>
  <c r="G234" i="32"/>
  <c r="G233" i="32"/>
  <c r="G232" i="32"/>
  <c r="G231" i="32"/>
  <c r="G230" i="32"/>
  <c r="G229" i="32"/>
  <c r="G228" i="32"/>
  <c r="G227" i="32"/>
  <c r="G226" i="32"/>
  <c r="G225" i="32"/>
  <c r="G224" i="32"/>
  <c r="G223" i="32"/>
  <c r="G222" i="32"/>
  <c r="G221" i="32"/>
  <c r="G220" i="32"/>
  <c r="G219" i="32"/>
  <c r="G218" i="32"/>
  <c r="G217" i="32"/>
  <c r="G216" i="32"/>
  <c r="G215" i="32"/>
  <c r="G214" i="32"/>
  <c r="G213" i="32"/>
  <c r="G212" i="32"/>
  <c r="G211" i="32"/>
  <c r="G210" i="32"/>
  <c r="G209" i="32"/>
  <c r="G208" i="32"/>
  <c r="G207" i="32"/>
  <c r="G206" i="32"/>
  <c r="Q205" i="32"/>
  <c r="G205" i="32"/>
  <c r="G204" i="32"/>
  <c r="G203" i="32"/>
  <c r="G202" i="32"/>
  <c r="G201" i="32"/>
  <c r="G200" i="32"/>
  <c r="G199" i="32"/>
  <c r="G198" i="32"/>
  <c r="G197" i="32"/>
  <c r="G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G164" i="32"/>
  <c r="G163" i="32"/>
  <c r="G162" i="32"/>
  <c r="G161" i="32"/>
  <c r="G160" i="32"/>
  <c r="G159" i="32"/>
  <c r="G158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R134" i="32"/>
  <c r="G134" i="32"/>
  <c r="G133" i="32"/>
  <c r="G132" i="32"/>
  <c r="G131" i="32"/>
  <c r="G130" i="32"/>
  <c r="G129" i="32"/>
  <c r="G128" i="32"/>
  <c r="G127" i="32"/>
  <c r="G126" i="32"/>
  <c r="G125" i="32"/>
  <c r="G123" i="32"/>
  <c r="G122" i="32"/>
  <c r="G121" i="32"/>
  <c r="G120" i="32"/>
  <c r="R119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U106" i="32"/>
  <c r="G106" i="32"/>
  <c r="G105" i="32"/>
  <c r="G104" i="32"/>
  <c r="G103" i="32"/>
  <c r="G102" i="32"/>
  <c r="G101" i="32"/>
  <c r="G100" i="32"/>
  <c r="G98" i="32"/>
  <c r="G97" i="32"/>
  <c r="G96" i="32"/>
  <c r="G95" i="32"/>
  <c r="G94" i="32"/>
  <c r="F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H309" i="30"/>
  <c r="E309" i="30"/>
  <c r="C309" i="30"/>
  <c r="I308" i="30"/>
  <c r="G308" i="30"/>
  <c r="F307" i="30"/>
  <c r="E307" i="30"/>
  <c r="I306" i="30"/>
  <c r="G306" i="30"/>
  <c r="F305" i="30"/>
  <c r="E305" i="30"/>
  <c r="C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80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6" i="30"/>
  <c r="G245" i="30"/>
  <c r="G244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9" i="30"/>
  <c r="G228" i="30"/>
  <c r="G227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12" i="30"/>
  <c r="G211" i="30"/>
  <c r="G210" i="30"/>
  <c r="S209" i="30"/>
  <c r="R209" i="30"/>
  <c r="Q209" i="30"/>
  <c r="G209" i="30"/>
  <c r="F208" i="30"/>
  <c r="G208" i="30" s="1"/>
  <c r="F207" i="30"/>
  <c r="G207" i="30" s="1"/>
  <c r="F206" i="30"/>
  <c r="G206" i="30" s="1"/>
  <c r="G205" i="30"/>
  <c r="G204" i="30"/>
  <c r="G203" i="30"/>
  <c r="G202" i="30"/>
  <c r="G201" i="30"/>
  <c r="G200" i="30"/>
  <c r="G199" i="30"/>
  <c r="G198" i="30"/>
  <c r="G197" i="30"/>
  <c r="V196" i="30"/>
  <c r="F196" i="30"/>
  <c r="G196" i="30" s="1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K166" i="30" s="1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P140" i="30"/>
  <c r="O140" i="30"/>
  <c r="G140" i="30"/>
  <c r="P139" i="30"/>
  <c r="O139" i="30"/>
  <c r="G139" i="30"/>
  <c r="G138" i="30"/>
  <c r="G137" i="30"/>
  <c r="G136" i="30"/>
  <c r="G135" i="30"/>
  <c r="G134" i="30"/>
  <c r="F133" i="30"/>
  <c r="G133" i="30" s="1"/>
  <c r="F132" i="30"/>
  <c r="G132" i="30" s="1"/>
  <c r="G131" i="30"/>
  <c r="G130" i="30"/>
  <c r="G129" i="30"/>
  <c r="G128" i="30"/>
  <c r="G127" i="30"/>
  <c r="G126" i="30"/>
  <c r="F126" i="30"/>
  <c r="G125" i="30"/>
  <c r="F124" i="30"/>
  <c r="G124" i="30" s="1"/>
  <c r="G123" i="30"/>
  <c r="G122" i="30"/>
  <c r="G121" i="30"/>
  <c r="R120" i="30"/>
  <c r="G120" i="30"/>
  <c r="R119" i="30"/>
  <c r="G119" i="30"/>
  <c r="G118" i="30"/>
  <c r="G117" i="30"/>
  <c r="G116" i="30"/>
  <c r="F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F99" i="30"/>
  <c r="G98" i="30"/>
  <c r="F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303" i="30" s="1"/>
  <c r="G18" i="30"/>
  <c r="G17" i="30"/>
  <c r="G14" i="30"/>
  <c r="G10" i="30"/>
  <c r="G11" i="30" s="1"/>
  <c r="H324" i="29"/>
  <c r="C324" i="29"/>
  <c r="G321" i="29"/>
  <c r="I321" i="29" s="1"/>
  <c r="F319" i="29"/>
  <c r="E319" i="29"/>
  <c r="G319" i="29" s="1"/>
  <c r="I319" i="29" s="1"/>
  <c r="C316" i="29"/>
  <c r="I315" i="29"/>
  <c r="G315" i="29"/>
  <c r="I310" i="29"/>
  <c r="G310" i="29"/>
  <c r="F305" i="29"/>
  <c r="E305" i="29"/>
  <c r="C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F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F126" i="29"/>
  <c r="G126" i="29" s="1"/>
  <c r="G125" i="29"/>
  <c r="G124" i="29"/>
  <c r="G123" i="29"/>
  <c r="G122" i="29"/>
  <c r="G121" i="29"/>
  <c r="G120" i="29"/>
  <c r="P119" i="29"/>
  <c r="G119" i="29"/>
  <c r="P118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F98" i="29"/>
  <c r="G97" i="29"/>
  <c r="F96" i="29"/>
  <c r="G96" i="29" s="1"/>
  <c r="F95" i="29"/>
  <c r="G95" i="29" s="1"/>
  <c r="F94" i="29"/>
  <c r="G94" i="29" s="1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303" i="29" s="1"/>
  <c r="G10" i="29" s="1"/>
  <c r="G11" i="29" s="1"/>
  <c r="G14" i="29"/>
  <c r="I303" i="42" l="1"/>
  <c r="H303" i="42"/>
  <c r="H302" i="29"/>
  <c r="H300" i="29"/>
  <c r="H298" i="29"/>
  <c r="H296" i="29"/>
  <c r="H294" i="29"/>
  <c r="H292" i="29"/>
  <c r="H290" i="29"/>
  <c r="H288" i="29"/>
  <c r="H286" i="29"/>
  <c r="H284" i="29"/>
  <c r="H282" i="29"/>
  <c r="H280" i="29"/>
  <c r="H278" i="29"/>
  <c r="H276" i="29"/>
  <c r="H274" i="29"/>
  <c r="H272" i="29"/>
  <c r="H270" i="29"/>
  <c r="H268" i="29"/>
  <c r="H266" i="29"/>
  <c r="H264" i="29"/>
  <c r="H262" i="29"/>
  <c r="H260" i="29"/>
  <c r="H258" i="29"/>
  <c r="H256" i="29"/>
  <c r="H254" i="29"/>
  <c r="H252" i="29"/>
  <c r="H250" i="29"/>
  <c r="H248" i="29"/>
  <c r="H246" i="29"/>
  <c r="H244" i="29"/>
  <c r="H242" i="29"/>
  <c r="H240" i="29"/>
  <c r="H238" i="29"/>
  <c r="H236" i="29"/>
  <c r="H234" i="29"/>
  <c r="H232" i="29"/>
  <c r="H230" i="29"/>
  <c r="H228" i="29"/>
  <c r="H226" i="29"/>
  <c r="H224" i="29"/>
  <c r="H222" i="29"/>
  <c r="H220" i="29"/>
  <c r="H218" i="29"/>
  <c r="H216" i="29"/>
  <c r="H214" i="29"/>
  <c r="H212" i="29"/>
  <c r="H210" i="29"/>
  <c r="H208" i="29"/>
  <c r="H206" i="29"/>
  <c r="H204" i="29"/>
  <c r="H202" i="29"/>
  <c r="H200" i="29"/>
  <c r="H198" i="29"/>
  <c r="H196" i="29"/>
  <c r="H194" i="29"/>
  <c r="H192" i="29"/>
  <c r="H190" i="29"/>
  <c r="H188" i="29"/>
  <c r="H186" i="29"/>
  <c r="H184" i="29"/>
  <c r="H182" i="29"/>
  <c r="H180" i="29"/>
  <c r="H178" i="29"/>
  <c r="H176" i="29"/>
  <c r="H174" i="29"/>
  <c r="H172" i="29"/>
  <c r="H170" i="29"/>
  <c r="H301" i="29"/>
  <c r="H299" i="29"/>
  <c r="H297" i="29"/>
  <c r="H295" i="29"/>
  <c r="H293" i="29"/>
  <c r="H291" i="29"/>
  <c r="H289" i="29"/>
  <c r="H287" i="29"/>
  <c r="H285" i="29"/>
  <c r="H283" i="29"/>
  <c r="H281" i="29"/>
  <c r="H279" i="29"/>
  <c r="H277" i="29"/>
  <c r="H275" i="29"/>
  <c r="H273" i="29"/>
  <c r="H271" i="29"/>
  <c r="H269" i="29"/>
  <c r="H267" i="29"/>
  <c r="H265" i="29"/>
  <c r="H263" i="29"/>
  <c r="H261" i="29"/>
  <c r="H259" i="29"/>
  <c r="H257" i="29"/>
  <c r="H255" i="29"/>
  <c r="H253" i="29"/>
  <c r="H251" i="29"/>
  <c r="H249" i="29"/>
  <c r="H247" i="29"/>
  <c r="H245" i="29"/>
  <c r="H243" i="29"/>
  <c r="H241" i="29"/>
  <c r="H239" i="29"/>
  <c r="H237" i="29"/>
  <c r="H235" i="29"/>
  <c r="H233" i="29"/>
  <c r="H231" i="29"/>
  <c r="H229" i="29"/>
  <c r="H227" i="29"/>
  <c r="H225" i="29"/>
  <c r="H223" i="29"/>
  <c r="H221" i="29"/>
  <c r="H219" i="29"/>
  <c r="H217" i="29"/>
  <c r="H215" i="29"/>
  <c r="H213" i="29"/>
  <c r="H211" i="29"/>
  <c r="H209" i="29"/>
  <c r="H207" i="29"/>
  <c r="H205" i="29"/>
  <c r="H203" i="29"/>
  <c r="H201" i="29"/>
  <c r="H199" i="29"/>
  <c r="H197" i="29"/>
  <c r="H195" i="29"/>
  <c r="H193" i="29"/>
  <c r="H191" i="29"/>
  <c r="H189" i="29"/>
  <c r="H187" i="29"/>
  <c r="H185" i="29"/>
  <c r="H183" i="29"/>
  <c r="H181" i="29"/>
  <c r="H179" i="29"/>
  <c r="H177" i="29"/>
  <c r="H175" i="29"/>
  <c r="H173" i="29"/>
  <c r="H171" i="29"/>
  <c r="H168" i="29"/>
  <c r="H166" i="29"/>
  <c r="H164" i="29"/>
  <c r="H162" i="29"/>
  <c r="H160" i="29"/>
  <c r="H158" i="29"/>
  <c r="H156" i="29"/>
  <c r="H154" i="29"/>
  <c r="H152" i="29"/>
  <c r="H150" i="29"/>
  <c r="H149" i="29"/>
  <c r="H147" i="29"/>
  <c r="H145" i="29"/>
  <c r="H143" i="29"/>
  <c r="H141" i="29"/>
  <c r="H139" i="29"/>
  <c r="H137" i="29"/>
  <c r="H135" i="29"/>
  <c r="H133" i="29"/>
  <c r="H131" i="29"/>
  <c r="H129" i="29"/>
  <c r="H127" i="29"/>
  <c r="H124" i="29"/>
  <c r="H122" i="29"/>
  <c r="H120" i="29"/>
  <c r="H119" i="29"/>
  <c r="H118" i="29"/>
  <c r="H116" i="29"/>
  <c r="H114" i="29"/>
  <c r="H112" i="29"/>
  <c r="H110" i="29"/>
  <c r="H108" i="29"/>
  <c r="H106" i="29"/>
  <c r="H104" i="29"/>
  <c r="H102" i="29"/>
  <c r="H100" i="29"/>
  <c r="H98" i="29"/>
  <c r="H97" i="29"/>
  <c r="H92" i="29"/>
  <c r="H90" i="29"/>
  <c r="H88" i="29"/>
  <c r="H86" i="29"/>
  <c r="H84" i="29"/>
  <c r="H82" i="29"/>
  <c r="H80" i="29"/>
  <c r="H78" i="29"/>
  <c r="H76" i="29"/>
  <c r="H74" i="29"/>
  <c r="H72" i="29"/>
  <c r="H70" i="29"/>
  <c r="H68" i="29"/>
  <c r="H66" i="29"/>
  <c r="H64" i="29"/>
  <c r="H62" i="29"/>
  <c r="H60" i="29"/>
  <c r="H58" i="29"/>
  <c r="H56" i="29"/>
  <c r="H54" i="29"/>
  <c r="H52" i="29"/>
  <c r="H50" i="29"/>
  <c r="H48" i="29"/>
  <c r="H46" i="29"/>
  <c r="H44" i="29"/>
  <c r="H42" i="29"/>
  <c r="H40" i="29"/>
  <c r="H38" i="29"/>
  <c r="H36" i="29"/>
  <c r="H34" i="29"/>
  <c r="H32" i="29"/>
  <c r="H30" i="29"/>
  <c r="H28" i="29"/>
  <c r="H26" i="29"/>
  <c r="H24" i="29"/>
  <c r="H22" i="29"/>
  <c r="H20" i="29"/>
  <c r="H18" i="29"/>
  <c r="H17" i="29"/>
  <c r="H169" i="29"/>
  <c r="H167" i="29"/>
  <c r="H165" i="29"/>
  <c r="H163" i="29"/>
  <c r="H161" i="29"/>
  <c r="H159" i="29"/>
  <c r="H157" i="29"/>
  <c r="H155" i="29"/>
  <c r="H153" i="29"/>
  <c r="H151" i="29"/>
  <c r="H148" i="29"/>
  <c r="H146" i="29"/>
  <c r="H144" i="29"/>
  <c r="H142" i="29"/>
  <c r="H140" i="29"/>
  <c r="H138" i="29"/>
  <c r="H136" i="29"/>
  <c r="H134" i="29"/>
  <c r="H132" i="29"/>
  <c r="H130" i="29"/>
  <c r="H128" i="29"/>
  <c r="H126" i="29"/>
  <c r="H125" i="29"/>
  <c r="H123" i="29"/>
  <c r="H121" i="29"/>
  <c r="H117" i="29"/>
  <c r="H115" i="29"/>
  <c r="H113" i="29"/>
  <c r="H111" i="29"/>
  <c r="H109" i="29"/>
  <c r="H107" i="29"/>
  <c r="H105" i="29"/>
  <c r="H103" i="29"/>
  <c r="H101" i="29"/>
  <c r="H99" i="29"/>
  <c r="H96" i="29"/>
  <c r="H95" i="29"/>
  <c r="H94" i="29"/>
  <c r="H93" i="29"/>
  <c r="H91" i="29"/>
  <c r="H89" i="29"/>
  <c r="H87" i="29"/>
  <c r="H85" i="29"/>
  <c r="H83" i="29"/>
  <c r="H81" i="29"/>
  <c r="H79" i="29"/>
  <c r="H77" i="29"/>
  <c r="H75" i="29"/>
  <c r="H73" i="29"/>
  <c r="H71" i="29"/>
  <c r="H69" i="29"/>
  <c r="I69" i="29" s="1"/>
  <c r="H67" i="29"/>
  <c r="H65" i="29"/>
  <c r="I65" i="29" s="1"/>
  <c r="H63" i="29"/>
  <c r="H61" i="29"/>
  <c r="I61" i="29" s="1"/>
  <c r="H59" i="29"/>
  <c r="H57" i="29"/>
  <c r="I57" i="29" s="1"/>
  <c r="H55" i="29"/>
  <c r="H53" i="29"/>
  <c r="I53" i="29" s="1"/>
  <c r="H51" i="29"/>
  <c r="H49" i="29"/>
  <c r="I49" i="29" s="1"/>
  <c r="H47" i="29"/>
  <c r="H45" i="29"/>
  <c r="I45" i="29" s="1"/>
  <c r="H43" i="29"/>
  <c r="H41" i="29"/>
  <c r="I41" i="29" s="1"/>
  <c r="H39" i="29"/>
  <c r="H37" i="29"/>
  <c r="I37" i="29" s="1"/>
  <c r="H35" i="29"/>
  <c r="H33" i="29"/>
  <c r="I33" i="29" s="1"/>
  <c r="H31" i="29"/>
  <c r="H29" i="29"/>
  <c r="I29" i="29" s="1"/>
  <c r="H27" i="29"/>
  <c r="H25" i="29"/>
  <c r="I25" i="29" s="1"/>
  <c r="H23" i="29"/>
  <c r="H21" i="29"/>
  <c r="I21" i="29" s="1"/>
  <c r="H19" i="29"/>
  <c r="I19" i="29"/>
  <c r="I23" i="29"/>
  <c r="I27" i="29"/>
  <c r="I31" i="29"/>
  <c r="I35" i="29"/>
  <c r="I39" i="29"/>
  <c r="I43" i="29"/>
  <c r="I47" i="29"/>
  <c r="I51" i="29"/>
  <c r="I55" i="29"/>
  <c r="I59" i="29"/>
  <c r="I63" i="29"/>
  <c r="I67" i="29"/>
  <c r="I71" i="29"/>
  <c r="I73" i="29"/>
  <c r="I75" i="29"/>
  <c r="I77" i="29"/>
  <c r="I79" i="29"/>
  <c r="I81" i="29"/>
  <c r="I83" i="29"/>
  <c r="I85" i="29"/>
  <c r="I87" i="29"/>
  <c r="I89" i="29"/>
  <c r="I91" i="29"/>
  <c r="I93" i="29"/>
  <c r="I95" i="29"/>
  <c r="I97" i="29"/>
  <c r="I98" i="29"/>
  <c r="I100" i="29"/>
  <c r="I102" i="29"/>
  <c r="I104" i="29"/>
  <c r="I106" i="29"/>
  <c r="I108" i="29"/>
  <c r="I110" i="29"/>
  <c r="I112" i="29"/>
  <c r="I114" i="29"/>
  <c r="I116" i="29"/>
  <c r="I118" i="29"/>
  <c r="I119" i="29"/>
  <c r="I120" i="29"/>
  <c r="I122" i="29"/>
  <c r="I124" i="29"/>
  <c r="I126" i="29"/>
  <c r="I128" i="29"/>
  <c r="I130" i="29"/>
  <c r="I132" i="29"/>
  <c r="I134" i="29"/>
  <c r="I136" i="29"/>
  <c r="I138" i="29"/>
  <c r="I140" i="29"/>
  <c r="I142" i="29"/>
  <c r="I144" i="29"/>
  <c r="I146" i="29"/>
  <c r="I148" i="29"/>
  <c r="I151" i="29"/>
  <c r="I153" i="29"/>
  <c r="I155" i="29"/>
  <c r="I157" i="29"/>
  <c r="I159" i="29"/>
  <c r="I161" i="29"/>
  <c r="I163" i="29"/>
  <c r="I165" i="29"/>
  <c r="I167" i="29"/>
  <c r="I169" i="29"/>
  <c r="I18" i="29"/>
  <c r="I20" i="29"/>
  <c r="I22" i="29"/>
  <c r="I24" i="29"/>
  <c r="I26" i="29"/>
  <c r="I28" i="29"/>
  <c r="I30" i="29"/>
  <c r="I32" i="29"/>
  <c r="I34" i="29"/>
  <c r="I36" i="29"/>
  <c r="I38" i="29"/>
  <c r="I40" i="29"/>
  <c r="I42" i="29"/>
  <c r="I44" i="29"/>
  <c r="I46" i="29"/>
  <c r="I48" i="29"/>
  <c r="I50" i="29"/>
  <c r="I52" i="29"/>
  <c r="I54" i="29"/>
  <c r="I56" i="29"/>
  <c r="I58" i="29"/>
  <c r="I60" i="29"/>
  <c r="I62" i="29"/>
  <c r="I64" i="29"/>
  <c r="I66" i="29"/>
  <c r="I68" i="29"/>
  <c r="I70" i="29"/>
  <c r="I72" i="29"/>
  <c r="I74" i="29"/>
  <c r="I76" i="29"/>
  <c r="I78" i="29"/>
  <c r="I80" i="29"/>
  <c r="I82" i="29"/>
  <c r="I84" i="29"/>
  <c r="I86" i="29"/>
  <c r="I88" i="29"/>
  <c r="I90" i="29"/>
  <c r="I92" i="29"/>
  <c r="I94" i="29"/>
  <c r="I96" i="29"/>
  <c r="I99" i="29"/>
  <c r="I101" i="29"/>
  <c r="I103" i="29"/>
  <c r="I105" i="29"/>
  <c r="I107" i="29"/>
  <c r="I109" i="29"/>
  <c r="I111" i="29"/>
  <c r="I113" i="29"/>
  <c r="I115" i="29"/>
  <c r="I117" i="29"/>
  <c r="I121" i="29"/>
  <c r="I123" i="29"/>
  <c r="I125" i="29"/>
  <c r="I127" i="29"/>
  <c r="I129" i="29"/>
  <c r="I131" i="29"/>
  <c r="I133" i="29"/>
  <c r="I135" i="29"/>
  <c r="I137" i="29"/>
  <c r="I139" i="29"/>
  <c r="I141" i="29"/>
  <c r="I143" i="29"/>
  <c r="I145" i="29"/>
  <c r="I147" i="29"/>
  <c r="I149" i="29"/>
  <c r="I150" i="29"/>
  <c r="I152" i="29"/>
  <c r="I154" i="29"/>
  <c r="I156" i="29"/>
  <c r="I158" i="29"/>
  <c r="I160" i="29"/>
  <c r="I162" i="29"/>
  <c r="I164" i="29"/>
  <c r="I166" i="29"/>
  <c r="I168" i="29"/>
  <c r="I170" i="29"/>
  <c r="I172" i="29"/>
  <c r="I174" i="29"/>
  <c r="I176" i="29"/>
  <c r="I178" i="29"/>
  <c r="I180" i="29"/>
  <c r="I182" i="29"/>
  <c r="I184" i="29"/>
  <c r="I186" i="29"/>
  <c r="I188" i="29"/>
  <c r="I190" i="29"/>
  <c r="I192" i="29"/>
  <c r="I194" i="29"/>
  <c r="I196" i="29"/>
  <c r="I198" i="29"/>
  <c r="I200" i="29"/>
  <c r="I202" i="29"/>
  <c r="I204" i="29"/>
  <c r="I206" i="29"/>
  <c r="I208" i="29"/>
  <c r="I210" i="29"/>
  <c r="I212" i="29"/>
  <c r="I214" i="29"/>
  <c r="I216" i="29"/>
  <c r="I218" i="29"/>
  <c r="I220" i="29"/>
  <c r="I222" i="29"/>
  <c r="I224" i="29"/>
  <c r="I226" i="29"/>
  <c r="I228" i="29"/>
  <c r="I230" i="29"/>
  <c r="I232" i="29"/>
  <c r="I234" i="29"/>
  <c r="I236" i="29"/>
  <c r="I238" i="29"/>
  <c r="I240" i="29"/>
  <c r="I242" i="29"/>
  <c r="I244" i="29"/>
  <c r="I246" i="29"/>
  <c r="I248" i="29"/>
  <c r="I250" i="29"/>
  <c r="I252" i="29"/>
  <c r="I254" i="29"/>
  <c r="I256" i="29"/>
  <c r="I258" i="29"/>
  <c r="I260" i="29"/>
  <c r="I262" i="29"/>
  <c r="I264" i="29"/>
  <c r="I266" i="29"/>
  <c r="I268" i="29"/>
  <c r="I270" i="29"/>
  <c r="I272" i="29"/>
  <c r="I274" i="29"/>
  <c r="I276" i="29"/>
  <c r="I278" i="29"/>
  <c r="I280" i="29"/>
  <c r="I282" i="29"/>
  <c r="I284" i="29"/>
  <c r="I286" i="29"/>
  <c r="I288" i="29"/>
  <c r="I290" i="29"/>
  <c r="I292" i="29"/>
  <c r="I294" i="29"/>
  <c r="I296" i="29"/>
  <c r="I298" i="29"/>
  <c r="I300" i="29"/>
  <c r="I302" i="29"/>
  <c r="I17" i="29"/>
  <c r="I171" i="29"/>
  <c r="I173" i="29"/>
  <c r="I175" i="29"/>
  <c r="I177" i="29"/>
  <c r="I179" i="29"/>
  <c r="I181" i="29"/>
  <c r="I183" i="29"/>
  <c r="I185" i="29"/>
  <c r="I187" i="29"/>
  <c r="I189" i="29"/>
  <c r="I191" i="29"/>
  <c r="I193" i="29"/>
  <c r="I195" i="29"/>
  <c r="I197" i="29"/>
  <c r="I199" i="29"/>
  <c r="I201" i="29"/>
  <c r="I203" i="29"/>
  <c r="I205" i="29"/>
  <c r="I207" i="29"/>
  <c r="I209" i="29"/>
  <c r="I211" i="29"/>
  <c r="I213" i="29"/>
  <c r="I215" i="29"/>
  <c r="I217" i="29"/>
  <c r="I219" i="29"/>
  <c r="I221" i="29"/>
  <c r="I223" i="29"/>
  <c r="I225" i="29"/>
  <c r="I227" i="29"/>
  <c r="I229" i="29"/>
  <c r="I231" i="29"/>
  <c r="I233" i="29"/>
  <c r="I235" i="29"/>
  <c r="I237" i="29"/>
  <c r="I239" i="29"/>
  <c r="I241" i="29"/>
  <c r="I243" i="29"/>
  <c r="I245" i="29"/>
  <c r="I247" i="29"/>
  <c r="I249" i="29"/>
  <c r="I251" i="29"/>
  <c r="I253" i="29"/>
  <c r="I255" i="29"/>
  <c r="I257" i="29"/>
  <c r="I259" i="29"/>
  <c r="I261" i="29"/>
  <c r="I263" i="29"/>
  <c r="I265" i="29"/>
  <c r="I267" i="29"/>
  <c r="I269" i="29"/>
  <c r="I271" i="29"/>
  <c r="I273" i="29"/>
  <c r="I275" i="29"/>
  <c r="I277" i="29"/>
  <c r="I279" i="29"/>
  <c r="I281" i="29"/>
  <c r="I283" i="29"/>
  <c r="I285" i="29"/>
  <c r="I287" i="29"/>
  <c r="I289" i="29"/>
  <c r="I291" i="29"/>
  <c r="I293" i="29"/>
  <c r="I295" i="29"/>
  <c r="I297" i="29"/>
  <c r="I299" i="29"/>
  <c r="I301" i="29"/>
  <c r="I324" i="29"/>
  <c r="H302" i="30"/>
  <c r="H300" i="30"/>
  <c r="H298" i="30"/>
  <c r="H296" i="30"/>
  <c r="H294" i="30"/>
  <c r="H292" i="30"/>
  <c r="H290" i="30"/>
  <c r="H288" i="30"/>
  <c r="H286" i="30"/>
  <c r="H284" i="30"/>
  <c r="H282" i="30"/>
  <c r="H280" i="30"/>
  <c r="H278" i="30"/>
  <c r="H276" i="30"/>
  <c r="H274" i="30"/>
  <c r="H272" i="30"/>
  <c r="H270" i="30"/>
  <c r="H268" i="30"/>
  <c r="H266" i="30"/>
  <c r="H264" i="30"/>
  <c r="H262" i="30"/>
  <c r="H260" i="30"/>
  <c r="H258" i="30"/>
  <c r="H256" i="30"/>
  <c r="H254" i="30"/>
  <c r="H252" i="30"/>
  <c r="H250" i="30"/>
  <c r="H248" i="30"/>
  <c r="H246" i="30"/>
  <c r="H244" i="30"/>
  <c r="H242" i="30"/>
  <c r="H240" i="30"/>
  <c r="H238" i="30"/>
  <c r="H236" i="30"/>
  <c r="H234" i="30"/>
  <c r="H232" i="30"/>
  <c r="H230" i="30"/>
  <c r="H228" i="30"/>
  <c r="H226" i="30"/>
  <c r="H224" i="30"/>
  <c r="H222" i="30"/>
  <c r="H220" i="30"/>
  <c r="H218" i="30"/>
  <c r="H216" i="30"/>
  <c r="H214" i="30"/>
  <c r="H212" i="30"/>
  <c r="H210" i="30"/>
  <c r="H209" i="30"/>
  <c r="I209" i="30" s="1"/>
  <c r="H204" i="30"/>
  <c r="I204" i="30" s="1"/>
  <c r="H202" i="30"/>
  <c r="I202" i="30" s="1"/>
  <c r="H200" i="30"/>
  <c r="I200" i="30" s="1"/>
  <c r="H198" i="30"/>
  <c r="I198" i="30" s="1"/>
  <c r="H194" i="30"/>
  <c r="H192" i="30"/>
  <c r="H190" i="30"/>
  <c r="H188" i="30"/>
  <c r="H186" i="30"/>
  <c r="H184" i="30"/>
  <c r="H182" i="30"/>
  <c r="H180" i="30"/>
  <c r="H178" i="30"/>
  <c r="H176" i="30"/>
  <c r="H174" i="30"/>
  <c r="H172" i="30"/>
  <c r="H170" i="30"/>
  <c r="H168" i="30"/>
  <c r="H166" i="30"/>
  <c r="H164" i="30"/>
  <c r="I164" i="30" s="1"/>
  <c r="H162" i="30"/>
  <c r="I162" i="30" s="1"/>
  <c r="H160" i="30"/>
  <c r="I160" i="30" s="1"/>
  <c r="H158" i="30"/>
  <c r="I158" i="30" s="1"/>
  <c r="H156" i="30"/>
  <c r="I156" i="30" s="1"/>
  <c r="H154" i="30"/>
  <c r="I154" i="30" s="1"/>
  <c r="H152" i="30"/>
  <c r="I152" i="30" s="1"/>
  <c r="H150" i="30"/>
  <c r="I150" i="30" s="1"/>
  <c r="H148" i="30"/>
  <c r="I148" i="30" s="1"/>
  <c r="H146" i="30"/>
  <c r="I146" i="30" s="1"/>
  <c r="H144" i="30"/>
  <c r="I144" i="30" s="1"/>
  <c r="H142" i="30"/>
  <c r="I142" i="30" s="1"/>
  <c r="H140" i="30"/>
  <c r="I140" i="30" s="1"/>
  <c r="H138" i="30"/>
  <c r="I138" i="30" s="1"/>
  <c r="H136" i="30"/>
  <c r="I136" i="30" s="1"/>
  <c r="H134" i="30"/>
  <c r="I134" i="30" s="1"/>
  <c r="H130" i="30"/>
  <c r="I130" i="30" s="1"/>
  <c r="H128" i="30"/>
  <c r="I128" i="30" s="1"/>
  <c r="H126" i="30"/>
  <c r="I126" i="30" s="1"/>
  <c r="H125" i="30"/>
  <c r="I125" i="30" s="1"/>
  <c r="H122" i="30"/>
  <c r="I122" i="30" s="1"/>
  <c r="H118" i="30"/>
  <c r="I118" i="30" s="1"/>
  <c r="H116" i="30"/>
  <c r="I116" i="30" s="1"/>
  <c r="H115" i="30"/>
  <c r="I115" i="30" s="1"/>
  <c r="H113" i="30"/>
  <c r="I113" i="30" s="1"/>
  <c r="H111" i="30"/>
  <c r="I111" i="30" s="1"/>
  <c r="H109" i="30"/>
  <c r="I109" i="30" s="1"/>
  <c r="H107" i="30"/>
  <c r="I107" i="30" s="1"/>
  <c r="H105" i="30"/>
  <c r="I105" i="30" s="1"/>
  <c r="H103" i="30"/>
  <c r="I103" i="30" s="1"/>
  <c r="H101" i="30"/>
  <c r="I101" i="30" s="1"/>
  <c r="H99" i="30"/>
  <c r="I99" i="30" s="1"/>
  <c r="H98" i="30"/>
  <c r="I98" i="30" s="1"/>
  <c r="H97" i="30"/>
  <c r="I97" i="30" s="1"/>
  <c r="H95" i="30"/>
  <c r="I95" i="30" s="1"/>
  <c r="H93" i="30"/>
  <c r="I93" i="30" s="1"/>
  <c r="H91" i="30"/>
  <c r="I91" i="30" s="1"/>
  <c r="H89" i="30"/>
  <c r="I89" i="30" s="1"/>
  <c r="H87" i="30"/>
  <c r="I87" i="30" s="1"/>
  <c r="H85" i="30"/>
  <c r="I85" i="30" s="1"/>
  <c r="H83" i="30"/>
  <c r="I83" i="30" s="1"/>
  <c r="H81" i="30"/>
  <c r="I81" i="30" s="1"/>
  <c r="H79" i="30"/>
  <c r="I79" i="30" s="1"/>
  <c r="H77" i="30"/>
  <c r="I77" i="30" s="1"/>
  <c r="H75" i="30"/>
  <c r="I75" i="30" s="1"/>
  <c r="H73" i="30"/>
  <c r="I73" i="30" s="1"/>
  <c r="H71" i="30"/>
  <c r="I71" i="30" s="1"/>
  <c r="H69" i="30"/>
  <c r="I69" i="30" s="1"/>
  <c r="H67" i="30"/>
  <c r="I67" i="30" s="1"/>
  <c r="H65" i="30"/>
  <c r="I65" i="30" s="1"/>
  <c r="H63" i="30"/>
  <c r="I63" i="30" s="1"/>
  <c r="H61" i="30"/>
  <c r="I61" i="30" s="1"/>
  <c r="H59" i="30"/>
  <c r="I59" i="30" s="1"/>
  <c r="H57" i="30"/>
  <c r="I57" i="30" s="1"/>
  <c r="H55" i="30"/>
  <c r="I55" i="30" s="1"/>
  <c r="H53" i="30"/>
  <c r="I53" i="30" s="1"/>
  <c r="H51" i="30"/>
  <c r="I51" i="30" s="1"/>
  <c r="H49" i="30"/>
  <c r="I49" i="30" s="1"/>
  <c r="H47" i="30"/>
  <c r="I47" i="30" s="1"/>
  <c r="H45" i="30"/>
  <c r="I45" i="30" s="1"/>
  <c r="H43" i="30"/>
  <c r="I43" i="30" s="1"/>
  <c r="H41" i="30"/>
  <c r="I41" i="30" s="1"/>
  <c r="H39" i="30"/>
  <c r="I39" i="30" s="1"/>
  <c r="H37" i="30"/>
  <c r="I37" i="30" s="1"/>
  <c r="H35" i="30"/>
  <c r="I35" i="30" s="1"/>
  <c r="H33" i="30"/>
  <c r="I33" i="30" s="1"/>
  <c r="H31" i="30"/>
  <c r="I31" i="30" s="1"/>
  <c r="H29" i="30"/>
  <c r="I29" i="30" s="1"/>
  <c r="H27" i="30"/>
  <c r="I27" i="30" s="1"/>
  <c r="H25" i="30"/>
  <c r="I25" i="30" s="1"/>
  <c r="H23" i="30"/>
  <c r="I23" i="30" s="1"/>
  <c r="H21" i="30"/>
  <c r="I21" i="30" s="1"/>
  <c r="H19" i="30"/>
  <c r="H301" i="30"/>
  <c r="H299" i="30"/>
  <c r="H297" i="30"/>
  <c r="H295" i="30"/>
  <c r="H293" i="30"/>
  <c r="H291" i="30"/>
  <c r="H289" i="30"/>
  <c r="H287" i="30"/>
  <c r="H285" i="30"/>
  <c r="H283" i="30"/>
  <c r="H281" i="30"/>
  <c r="H279" i="30"/>
  <c r="H277" i="30"/>
  <c r="H275" i="30"/>
  <c r="H273" i="30"/>
  <c r="H271" i="30"/>
  <c r="H269" i="30"/>
  <c r="H267" i="30"/>
  <c r="H265" i="30"/>
  <c r="H263" i="30"/>
  <c r="H261" i="30"/>
  <c r="H259" i="30"/>
  <c r="H257" i="30"/>
  <c r="H255" i="30"/>
  <c r="H253" i="30"/>
  <c r="H251" i="30"/>
  <c r="H249" i="30"/>
  <c r="H247" i="30"/>
  <c r="H245" i="30"/>
  <c r="H243" i="30"/>
  <c r="H241" i="30"/>
  <c r="H239" i="30"/>
  <c r="H237" i="30"/>
  <c r="H235" i="30"/>
  <c r="H233" i="30"/>
  <c r="H231" i="30"/>
  <c r="H229" i="30"/>
  <c r="H227" i="30"/>
  <c r="H225" i="30"/>
  <c r="H223" i="30"/>
  <c r="H221" i="30"/>
  <c r="H219" i="30"/>
  <c r="H217" i="30"/>
  <c r="H215" i="30"/>
  <c r="H213" i="30"/>
  <c r="H211" i="30"/>
  <c r="H196" i="30"/>
  <c r="H195" i="30"/>
  <c r="H193" i="30"/>
  <c r="I193" i="30" s="1"/>
  <c r="H191" i="30"/>
  <c r="H189" i="30"/>
  <c r="I189" i="30" s="1"/>
  <c r="H187" i="30"/>
  <c r="H185" i="30"/>
  <c r="I185" i="30" s="1"/>
  <c r="H183" i="30"/>
  <c r="H181" i="30"/>
  <c r="I181" i="30" s="1"/>
  <c r="H179" i="30"/>
  <c r="H177" i="30"/>
  <c r="I177" i="30" s="1"/>
  <c r="H175" i="30"/>
  <c r="H173" i="30"/>
  <c r="I173" i="30" s="1"/>
  <c r="H171" i="30"/>
  <c r="H169" i="30"/>
  <c r="I169" i="30" s="1"/>
  <c r="H167" i="30"/>
  <c r="H17" i="30"/>
  <c r="H117" i="30"/>
  <c r="H119" i="30"/>
  <c r="H121" i="30"/>
  <c r="H123" i="30"/>
  <c r="H124" i="30"/>
  <c r="I167" i="30"/>
  <c r="I171" i="30"/>
  <c r="I175" i="30"/>
  <c r="I179" i="30"/>
  <c r="I183" i="30"/>
  <c r="I187" i="30"/>
  <c r="I191" i="30"/>
  <c r="I195" i="30"/>
  <c r="H197" i="30"/>
  <c r="H199" i="30"/>
  <c r="H201" i="30"/>
  <c r="H203" i="30"/>
  <c r="H205" i="30"/>
  <c r="H206" i="30"/>
  <c r="H207" i="30"/>
  <c r="H208" i="30"/>
  <c r="I210" i="30"/>
  <c r="I212" i="30"/>
  <c r="I214" i="30"/>
  <c r="I216" i="30"/>
  <c r="I218" i="30"/>
  <c r="I220" i="30"/>
  <c r="I222" i="30"/>
  <c r="I224" i="30"/>
  <c r="I226" i="30"/>
  <c r="I228" i="30"/>
  <c r="I230" i="30"/>
  <c r="I232" i="30"/>
  <c r="I234" i="30"/>
  <c r="I236" i="30"/>
  <c r="I238" i="30"/>
  <c r="I240" i="30"/>
  <c r="I242" i="30"/>
  <c r="I244" i="30"/>
  <c r="I246" i="30"/>
  <c r="I248" i="30"/>
  <c r="I250" i="30"/>
  <c r="I252" i="30"/>
  <c r="I254" i="30"/>
  <c r="I256" i="30"/>
  <c r="I258" i="30"/>
  <c r="I260" i="30"/>
  <c r="I262" i="30"/>
  <c r="I264" i="30"/>
  <c r="I266" i="30"/>
  <c r="I268" i="30"/>
  <c r="I270" i="30"/>
  <c r="I272" i="30"/>
  <c r="I274" i="30"/>
  <c r="I276" i="30"/>
  <c r="I278" i="30"/>
  <c r="I280" i="30"/>
  <c r="I282" i="30"/>
  <c r="I284" i="30"/>
  <c r="I286" i="30"/>
  <c r="I288" i="30"/>
  <c r="I290" i="30"/>
  <c r="I292" i="30"/>
  <c r="I294" i="30"/>
  <c r="I296" i="30"/>
  <c r="I298" i="30"/>
  <c r="I300" i="30"/>
  <c r="I302" i="30"/>
  <c r="G324" i="29"/>
  <c r="I17" i="30"/>
  <c r="H18" i="30"/>
  <c r="I18" i="30" s="1"/>
  <c r="I19" i="30"/>
  <c r="H20" i="30"/>
  <c r="I20" i="30" s="1"/>
  <c r="H22" i="30"/>
  <c r="I22" i="30" s="1"/>
  <c r="H24" i="30"/>
  <c r="I24" i="30" s="1"/>
  <c r="H26" i="30"/>
  <c r="I26" i="30" s="1"/>
  <c r="H28" i="30"/>
  <c r="I28" i="30" s="1"/>
  <c r="H30" i="30"/>
  <c r="I30" i="30" s="1"/>
  <c r="H32" i="30"/>
  <c r="I32" i="30" s="1"/>
  <c r="H34" i="30"/>
  <c r="I34" i="30" s="1"/>
  <c r="H36" i="30"/>
  <c r="I36" i="30" s="1"/>
  <c r="H38" i="30"/>
  <c r="I38" i="30" s="1"/>
  <c r="H40" i="30"/>
  <c r="I40" i="30" s="1"/>
  <c r="H42" i="30"/>
  <c r="I42" i="30" s="1"/>
  <c r="H44" i="30"/>
  <c r="I44" i="30" s="1"/>
  <c r="H46" i="30"/>
  <c r="I46" i="30" s="1"/>
  <c r="H48" i="30"/>
  <c r="I48" i="30" s="1"/>
  <c r="H50" i="30"/>
  <c r="I50" i="30" s="1"/>
  <c r="H52" i="30"/>
  <c r="I52" i="30" s="1"/>
  <c r="H54" i="30"/>
  <c r="I54" i="30" s="1"/>
  <c r="H56" i="30"/>
  <c r="I56" i="30" s="1"/>
  <c r="H58" i="30"/>
  <c r="I58" i="30" s="1"/>
  <c r="H60" i="30"/>
  <c r="I60" i="30" s="1"/>
  <c r="H62" i="30"/>
  <c r="I62" i="30" s="1"/>
  <c r="H64" i="30"/>
  <c r="I64" i="30" s="1"/>
  <c r="H66" i="30"/>
  <c r="I66" i="30" s="1"/>
  <c r="H68" i="30"/>
  <c r="I68" i="30" s="1"/>
  <c r="H70" i="30"/>
  <c r="I70" i="30" s="1"/>
  <c r="H72" i="30"/>
  <c r="I72" i="30" s="1"/>
  <c r="H74" i="30"/>
  <c r="I74" i="30" s="1"/>
  <c r="H76" i="30"/>
  <c r="I76" i="30" s="1"/>
  <c r="H78" i="30"/>
  <c r="I78" i="30" s="1"/>
  <c r="H80" i="30"/>
  <c r="I80" i="30" s="1"/>
  <c r="H82" i="30"/>
  <c r="I82" i="30" s="1"/>
  <c r="H84" i="30"/>
  <c r="I84" i="30" s="1"/>
  <c r="H86" i="30"/>
  <c r="I86" i="30" s="1"/>
  <c r="H88" i="30"/>
  <c r="I88" i="30" s="1"/>
  <c r="H90" i="30"/>
  <c r="I90" i="30" s="1"/>
  <c r="H92" i="30"/>
  <c r="I92" i="30" s="1"/>
  <c r="H94" i="30"/>
  <c r="I94" i="30" s="1"/>
  <c r="H96" i="30"/>
  <c r="I96" i="30" s="1"/>
  <c r="H100" i="30"/>
  <c r="I100" i="30" s="1"/>
  <c r="H102" i="30"/>
  <c r="I102" i="30" s="1"/>
  <c r="H104" i="30"/>
  <c r="I104" i="30" s="1"/>
  <c r="H106" i="30"/>
  <c r="I106" i="30" s="1"/>
  <c r="H108" i="30"/>
  <c r="I108" i="30" s="1"/>
  <c r="H110" i="30"/>
  <c r="I110" i="30" s="1"/>
  <c r="H112" i="30"/>
  <c r="I112" i="30" s="1"/>
  <c r="H114" i="30"/>
  <c r="I114" i="30" s="1"/>
  <c r="I117" i="30"/>
  <c r="I119" i="30"/>
  <c r="H120" i="30"/>
  <c r="I120" i="30" s="1"/>
  <c r="I121" i="30"/>
  <c r="I123" i="30"/>
  <c r="I124" i="30"/>
  <c r="H127" i="30"/>
  <c r="I127" i="30" s="1"/>
  <c r="H129" i="30"/>
  <c r="I129" i="30" s="1"/>
  <c r="H131" i="30"/>
  <c r="I131" i="30" s="1"/>
  <c r="H132" i="30"/>
  <c r="I132" i="30" s="1"/>
  <c r="H133" i="30"/>
  <c r="I133" i="30" s="1"/>
  <c r="H135" i="30"/>
  <c r="I135" i="30" s="1"/>
  <c r="H137" i="30"/>
  <c r="I137" i="30" s="1"/>
  <c r="H139" i="30"/>
  <c r="I139" i="30" s="1"/>
  <c r="H141" i="30"/>
  <c r="I141" i="30" s="1"/>
  <c r="H143" i="30"/>
  <c r="H145" i="30"/>
  <c r="H147" i="30"/>
  <c r="H149" i="30"/>
  <c r="H151" i="30"/>
  <c r="H153" i="30"/>
  <c r="H155" i="30"/>
  <c r="H157" i="30"/>
  <c r="H159" i="30"/>
  <c r="H161" i="30"/>
  <c r="H163" i="30"/>
  <c r="H165" i="30"/>
  <c r="I168" i="30"/>
  <c r="I170" i="30"/>
  <c r="I172" i="30"/>
  <c r="I174" i="30"/>
  <c r="I176" i="30"/>
  <c r="I178" i="30"/>
  <c r="I180" i="30"/>
  <c r="I182" i="30"/>
  <c r="I184" i="30"/>
  <c r="I186" i="30"/>
  <c r="I188" i="30"/>
  <c r="I190" i="30"/>
  <c r="I192" i="30"/>
  <c r="I194" i="30"/>
  <c r="I196" i="30"/>
  <c r="I211" i="30"/>
  <c r="I213" i="30"/>
  <c r="I215" i="30"/>
  <c r="I217" i="30"/>
  <c r="I219" i="30"/>
  <c r="I221" i="30"/>
  <c r="I223" i="30"/>
  <c r="I225" i="30"/>
  <c r="I227" i="30"/>
  <c r="I229" i="30"/>
  <c r="I231" i="30"/>
  <c r="I233" i="30"/>
  <c r="I235" i="30"/>
  <c r="I237" i="30"/>
  <c r="I239" i="30"/>
  <c r="I241" i="30"/>
  <c r="I243" i="30"/>
  <c r="I245" i="30"/>
  <c r="I247" i="30"/>
  <c r="I249" i="30"/>
  <c r="I251" i="30"/>
  <c r="I253" i="30"/>
  <c r="I255" i="30"/>
  <c r="I257" i="30"/>
  <c r="I259" i="30"/>
  <c r="I261" i="30"/>
  <c r="I263" i="30"/>
  <c r="I265" i="30"/>
  <c r="I267" i="30"/>
  <c r="I269" i="30"/>
  <c r="I271" i="30"/>
  <c r="I273" i="30"/>
  <c r="I275" i="30"/>
  <c r="I277" i="30"/>
  <c r="I279" i="30"/>
  <c r="I281" i="30"/>
  <c r="I283" i="30"/>
  <c r="I285" i="30"/>
  <c r="I287" i="30"/>
  <c r="I289" i="30"/>
  <c r="I291" i="30"/>
  <c r="I293" i="30"/>
  <c r="I295" i="30"/>
  <c r="I297" i="30"/>
  <c r="I299" i="30"/>
  <c r="I301" i="30"/>
  <c r="F309" i="30"/>
  <c r="G307" i="30"/>
  <c r="G303" i="33"/>
  <c r="G10" i="33" s="1"/>
  <c r="G11" i="33" s="1"/>
  <c r="H302" i="34"/>
  <c r="H300" i="34"/>
  <c r="H298" i="34"/>
  <c r="H296" i="34"/>
  <c r="H294" i="34"/>
  <c r="H292" i="34"/>
  <c r="H290" i="34"/>
  <c r="H288" i="34"/>
  <c r="H286" i="34"/>
  <c r="H284" i="34"/>
  <c r="H282" i="34"/>
  <c r="H280" i="34"/>
  <c r="H278" i="34"/>
  <c r="H276" i="34"/>
  <c r="H274" i="34"/>
  <c r="H272" i="34"/>
  <c r="H270" i="34"/>
  <c r="H268" i="34"/>
  <c r="H266" i="34"/>
  <c r="H264" i="34"/>
  <c r="H262" i="34"/>
  <c r="H260" i="34"/>
  <c r="H258" i="34"/>
  <c r="H256" i="34"/>
  <c r="H254" i="34"/>
  <c r="H252" i="34"/>
  <c r="H250" i="34"/>
  <c r="H248" i="34"/>
  <c r="H246" i="34"/>
  <c r="H244" i="34"/>
  <c r="H242" i="34"/>
  <c r="H240" i="34"/>
  <c r="H238" i="34"/>
  <c r="H236" i="34"/>
  <c r="H234" i="34"/>
  <c r="H232" i="34"/>
  <c r="H230" i="34"/>
  <c r="H228" i="34"/>
  <c r="H226" i="34"/>
  <c r="H224" i="34"/>
  <c r="H222" i="34"/>
  <c r="H220" i="34"/>
  <c r="H218" i="34"/>
  <c r="H216" i="34"/>
  <c r="H214" i="34"/>
  <c r="H212" i="34"/>
  <c r="H210" i="34"/>
  <c r="H208" i="34"/>
  <c r="H206" i="34"/>
  <c r="H205" i="34"/>
  <c r="H203" i="34"/>
  <c r="H201" i="34"/>
  <c r="H199" i="34"/>
  <c r="H197" i="34"/>
  <c r="H195" i="34"/>
  <c r="H193" i="34"/>
  <c r="H191" i="34"/>
  <c r="H189" i="34"/>
  <c r="H187" i="34"/>
  <c r="H185" i="34"/>
  <c r="H183" i="34"/>
  <c r="H181" i="34"/>
  <c r="H179" i="34"/>
  <c r="H177" i="34"/>
  <c r="H175" i="34"/>
  <c r="H173" i="34"/>
  <c r="H171" i="34"/>
  <c r="H169" i="34"/>
  <c r="H167" i="34"/>
  <c r="H165" i="34"/>
  <c r="H163" i="34"/>
  <c r="H161" i="34"/>
  <c r="H159" i="34"/>
  <c r="H157" i="34"/>
  <c r="H155" i="34"/>
  <c r="H153" i="34"/>
  <c r="H151" i="34"/>
  <c r="H149" i="34"/>
  <c r="H147" i="34"/>
  <c r="H145" i="34"/>
  <c r="H143" i="34"/>
  <c r="H141" i="34"/>
  <c r="H139" i="34"/>
  <c r="H137" i="34"/>
  <c r="H135" i="34"/>
  <c r="H134" i="34"/>
  <c r="H132" i="34"/>
  <c r="H130" i="34"/>
  <c r="H128" i="34"/>
  <c r="H126" i="34"/>
  <c r="H124" i="34"/>
  <c r="H122" i="34"/>
  <c r="H120" i="34"/>
  <c r="H119" i="34"/>
  <c r="H117" i="34"/>
  <c r="H115" i="34"/>
  <c r="H113" i="34"/>
  <c r="H111" i="34"/>
  <c r="H109" i="34"/>
  <c r="H107" i="34"/>
  <c r="H106" i="34"/>
  <c r="H104" i="34"/>
  <c r="H102" i="34"/>
  <c r="H100" i="34"/>
  <c r="H98" i="34"/>
  <c r="H96" i="34"/>
  <c r="H94" i="34"/>
  <c r="H92" i="34"/>
  <c r="H90" i="34"/>
  <c r="H88" i="34"/>
  <c r="H86" i="34"/>
  <c r="H84" i="34"/>
  <c r="H82" i="34"/>
  <c r="H80" i="34"/>
  <c r="I80" i="34" s="1"/>
  <c r="H78" i="34"/>
  <c r="I78" i="34" s="1"/>
  <c r="H301" i="34"/>
  <c r="H299" i="34"/>
  <c r="H297" i="34"/>
  <c r="H295" i="34"/>
  <c r="H293" i="34"/>
  <c r="H291" i="34"/>
  <c r="H289" i="34"/>
  <c r="H287" i="34"/>
  <c r="H285" i="34"/>
  <c r="H283" i="34"/>
  <c r="H281" i="34"/>
  <c r="H279" i="34"/>
  <c r="H277" i="34"/>
  <c r="H275" i="34"/>
  <c r="H273" i="34"/>
  <c r="H271" i="34"/>
  <c r="H269" i="34"/>
  <c r="H267" i="34"/>
  <c r="H265" i="34"/>
  <c r="H263" i="34"/>
  <c r="H261" i="34"/>
  <c r="H259" i="34"/>
  <c r="H257" i="34"/>
  <c r="H255" i="34"/>
  <c r="H253" i="34"/>
  <c r="H251" i="34"/>
  <c r="H249" i="34"/>
  <c r="H247" i="34"/>
  <c r="H245" i="34"/>
  <c r="H243" i="34"/>
  <c r="H241" i="34"/>
  <c r="H239" i="34"/>
  <c r="H237" i="34"/>
  <c r="H235" i="34"/>
  <c r="H233" i="34"/>
  <c r="H231" i="34"/>
  <c r="H229" i="34"/>
  <c r="H227" i="34"/>
  <c r="H225" i="34"/>
  <c r="H223" i="34"/>
  <c r="H221" i="34"/>
  <c r="H219" i="34"/>
  <c r="H217" i="34"/>
  <c r="H215" i="34"/>
  <c r="H213" i="34"/>
  <c r="H211" i="34"/>
  <c r="H209" i="34"/>
  <c r="H207" i="34"/>
  <c r="H204" i="34"/>
  <c r="H202" i="34"/>
  <c r="H200" i="34"/>
  <c r="H198" i="34"/>
  <c r="H196" i="34"/>
  <c r="H194" i="34"/>
  <c r="H192" i="34"/>
  <c r="H190" i="34"/>
  <c r="H188" i="34"/>
  <c r="H186" i="34"/>
  <c r="H184" i="34"/>
  <c r="H182" i="34"/>
  <c r="H180" i="34"/>
  <c r="H178" i="34"/>
  <c r="H176" i="34"/>
  <c r="H174" i="34"/>
  <c r="H172" i="34"/>
  <c r="H170" i="34"/>
  <c r="H168" i="34"/>
  <c r="H166" i="34"/>
  <c r="H164" i="34"/>
  <c r="H162" i="34"/>
  <c r="H160" i="34"/>
  <c r="H158" i="34"/>
  <c r="H156" i="34"/>
  <c r="H154" i="34"/>
  <c r="H152" i="34"/>
  <c r="H150" i="34"/>
  <c r="H148" i="34"/>
  <c r="H146" i="34"/>
  <c r="H144" i="34"/>
  <c r="H142" i="34"/>
  <c r="H140" i="34"/>
  <c r="H138" i="34"/>
  <c r="H136" i="34"/>
  <c r="H133" i="34"/>
  <c r="H131" i="34"/>
  <c r="H129" i="34"/>
  <c r="H127" i="34"/>
  <c r="H125" i="34"/>
  <c r="H123" i="34"/>
  <c r="H121" i="34"/>
  <c r="H118" i="34"/>
  <c r="H116" i="34"/>
  <c r="H114" i="34"/>
  <c r="H112" i="34"/>
  <c r="H110" i="34"/>
  <c r="H108" i="34"/>
  <c r="H105" i="34"/>
  <c r="H103" i="34"/>
  <c r="H101" i="34"/>
  <c r="H99" i="34"/>
  <c r="H97" i="34"/>
  <c r="H95" i="34"/>
  <c r="H93" i="34"/>
  <c r="H91" i="34"/>
  <c r="H89" i="34"/>
  <c r="H87" i="34"/>
  <c r="H85" i="34"/>
  <c r="H83" i="34"/>
  <c r="H76" i="34"/>
  <c r="I76" i="34" s="1"/>
  <c r="H74" i="34"/>
  <c r="I74" i="34" s="1"/>
  <c r="H72" i="34"/>
  <c r="I72" i="34" s="1"/>
  <c r="H70" i="34"/>
  <c r="I70" i="34" s="1"/>
  <c r="H68" i="34"/>
  <c r="I68" i="34" s="1"/>
  <c r="H66" i="34"/>
  <c r="I66" i="34" s="1"/>
  <c r="H64" i="34"/>
  <c r="I64" i="34" s="1"/>
  <c r="H62" i="34"/>
  <c r="I62" i="34" s="1"/>
  <c r="H60" i="34"/>
  <c r="I60" i="34" s="1"/>
  <c r="H58" i="34"/>
  <c r="I58" i="34" s="1"/>
  <c r="H56" i="34"/>
  <c r="I56" i="34" s="1"/>
  <c r="H54" i="34"/>
  <c r="I54" i="34" s="1"/>
  <c r="H52" i="34"/>
  <c r="I52" i="34" s="1"/>
  <c r="H50" i="34"/>
  <c r="I50" i="34" s="1"/>
  <c r="H48" i="34"/>
  <c r="I48" i="34" s="1"/>
  <c r="H46" i="34"/>
  <c r="I46" i="34" s="1"/>
  <c r="H44" i="34"/>
  <c r="I44" i="34" s="1"/>
  <c r="H42" i="34"/>
  <c r="I42" i="34" s="1"/>
  <c r="H40" i="34"/>
  <c r="I40" i="34" s="1"/>
  <c r="H38" i="34"/>
  <c r="I38" i="34" s="1"/>
  <c r="H36" i="34"/>
  <c r="I36" i="34" s="1"/>
  <c r="H34" i="34"/>
  <c r="I34" i="34" s="1"/>
  <c r="H32" i="34"/>
  <c r="I32" i="34" s="1"/>
  <c r="H30" i="34"/>
  <c r="I30" i="34" s="1"/>
  <c r="H28" i="34"/>
  <c r="I28" i="34" s="1"/>
  <c r="H26" i="34"/>
  <c r="I26" i="34" s="1"/>
  <c r="H24" i="34"/>
  <c r="I24" i="34" s="1"/>
  <c r="H22" i="34"/>
  <c r="I22" i="34" s="1"/>
  <c r="H20" i="34"/>
  <c r="I20" i="34" s="1"/>
  <c r="H18" i="34"/>
  <c r="I18" i="34" s="1"/>
  <c r="H17" i="34"/>
  <c r="I143" i="30"/>
  <c r="I145" i="30"/>
  <c r="I147" i="30"/>
  <c r="I149" i="30"/>
  <c r="I151" i="30"/>
  <c r="I153" i="30"/>
  <c r="I155" i="30"/>
  <c r="I157" i="30"/>
  <c r="I159" i="30"/>
  <c r="I161" i="30"/>
  <c r="I163" i="30"/>
  <c r="I165" i="30"/>
  <c r="I197" i="30"/>
  <c r="I199" i="30"/>
  <c r="I201" i="30"/>
  <c r="I203" i="30"/>
  <c r="I205" i="30"/>
  <c r="I206" i="30"/>
  <c r="I207" i="30"/>
  <c r="I208" i="30"/>
  <c r="G303" i="32"/>
  <c r="G10" i="32" s="1"/>
  <c r="G11" i="32" s="1"/>
  <c r="H19" i="34"/>
  <c r="I19" i="34" s="1"/>
  <c r="H21" i="34"/>
  <c r="I21" i="34" s="1"/>
  <c r="H23" i="34"/>
  <c r="I23" i="34" s="1"/>
  <c r="H25" i="34"/>
  <c r="I25" i="34" s="1"/>
  <c r="H27" i="34"/>
  <c r="I27" i="34" s="1"/>
  <c r="H29" i="34"/>
  <c r="I29" i="34" s="1"/>
  <c r="H31" i="34"/>
  <c r="I31" i="34" s="1"/>
  <c r="P16" i="34" s="1"/>
  <c r="O16" i="34" s="1"/>
  <c r="O17" i="34" s="1"/>
  <c r="H33" i="34"/>
  <c r="I33" i="34" s="1"/>
  <c r="H35" i="34"/>
  <c r="I35" i="34" s="1"/>
  <c r="H37" i="34"/>
  <c r="I37" i="34" s="1"/>
  <c r="H39" i="34"/>
  <c r="I39" i="34" s="1"/>
  <c r="H41" i="34"/>
  <c r="I41" i="34" s="1"/>
  <c r="H43" i="34"/>
  <c r="I43" i="34" s="1"/>
  <c r="H45" i="34"/>
  <c r="I45" i="34" s="1"/>
  <c r="H47" i="34"/>
  <c r="I47" i="34" s="1"/>
  <c r="H49" i="34"/>
  <c r="I49" i="34" s="1"/>
  <c r="H51" i="34"/>
  <c r="I51" i="34" s="1"/>
  <c r="H53" i="34"/>
  <c r="I53" i="34" s="1"/>
  <c r="H55" i="34"/>
  <c r="I55" i="34" s="1"/>
  <c r="H57" i="34"/>
  <c r="I57" i="34" s="1"/>
  <c r="H59" i="34"/>
  <c r="I59" i="34" s="1"/>
  <c r="H61" i="34"/>
  <c r="I61" i="34" s="1"/>
  <c r="H63" i="34"/>
  <c r="I63" i="34" s="1"/>
  <c r="H65" i="34"/>
  <c r="I65" i="34" s="1"/>
  <c r="H67" i="34"/>
  <c r="I67" i="34" s="1"/>
  <c r="H69" i="34"/>
  <c r="I69" i="34" s="1"/>
  <c r="H71" i="34"/>
  <c r="I71" i="34" s="1"/>
  <c r="H73" i="34"/>
  <c r="I73" i="34" s="1"/>
  <c r="H75" i="34"/>
  <c r="I75" i="34" s="1"/>
  <c r="H77" i="34"/>
  <c r="H79" i="34"/>
  <c r="H81" i="34"/>
  <c r="I83" i="34"/>
  <c r="I85" i="34"/>
  <c r="I87" i="34"/>
  <c r="I89" i="34"/>
  <c r="I91" i="34"/>
  <c r="I93" i="34"/>
  <c r="I95" i="34"/>
  <c r="I97" i="34"/>
  <c r="I99" i="34"/>
  <c r="I101" i="34"/>
  <c r="I103" i="34"/>
  <c r="I105" i="34"/>
  <c r="I108" i="34"/>
  <c r="I110" i="34"/>
  <c r="I112" i="34"/>
  <c r="I114" i="34"/>
  <c r="I116" i="34"/>
  <c r="I118" i="34"/>
  <c r="I121" i="34"/>
  <c r="I123" i="34"/>
  <c r="I125" i="34"/>
  <c r="I127" i="34"/>
  <c r="I129" i="34"/>
  <c r="I131" i="34"/>
  <c r="I133" i="34"/>
  <c r="I136" i="34"/>
  <c r="I138" i="34"/>
  <c r="I140" i="34"/>
  <c r="I142" i="34"/>
  <c r="I144" i="34"/>
  <c r="I146" i="34"/>
  <c r="I148" i="34"/>
  <c r="I150" i="34"/>
  <c r="I152" i="34"/>
  <c r="I154" i="34"/>
  <c r="I156" i="34"/>
  <c r="I158" i="34"/>
  <c r="I160" i="34"/>
  <c r="I162" i="34"/>
  <c r="I77" i="34"/>
  <c r="I79" i="34"/>
  <c r="I81" i="34"/>
  <c r="I82" i="34"/>
  <c r="I84" i="34"/>
  <c r="I86" i="34"/>
  <c r="I88" i="34"/>
  <c r="I90" i="34"/>
  <c r="I92" i="34"/>
  <c r="I94" i="34"/>
  <c r="I96" i="34"/>
  <c r="I98" i="34"/>
  <c r="I100" i="34"/>
  <c r="I102" i="34"/>
  <c r="I104" i="34"/>
  <c r="I106" i="34"/>
  <c r="I107" i="34"/>
  <c r="I109" i="34"/>
  <c r="I111" i="34"/>
  <c r="I113" i="34"/>
  <c r="I115" i="34"/>
  <c r="I117" i="34"/>
  <c r="I119" i="34"/>
  <c r="I120" i="34"/>
  <c r="I122" i="34"/>
  <c r="I124" i="34"/>
  <c r="I126" i="34"/>
  <c r="I128" i="34"/>
  <c r="I130" i="34"/>
  <c r="I132" i="34"/>
  <c r="I134" i="34"/>
  <c r="I135" i="34"/>
  <c r="I137" i="34"/>
  <c r="I139" i="34"/>
  <c r="I141" i="34"/>
  <c r="I143" i="34"/>
  <c r="I145" i="34"/>
  <c r="I147" i="34"/>
  <c r="I149" i="34"/>
  <c r="I151" i="34"/>
  <c r="I153" i="34"/>
  <c r="I155" i="34"/>
  <c r="I157" i="34"/>
  <c r="I159" i="34"/>
  <c r="I161" i="34"/>
  <c r="I163" i="34"/>
  <c r="I165" i="34"/>
  <c r="I167" i="34"/>
  <c r="I169" i="34"/>
  <c r="I171" i="34"/>
  <c r="I173" i="34"/>
  <c r="I175" i="34"/>
  <c r="I177" i="34"/>
  <c r="I179" i="34"/>
  <c r="I181" i="34"/>
  <c r="I183" i="34"/>
  <c r="I185" i="34"/>
  <c r="I187" i="34"/>
  <c r="I189" i="34"/>
  <c r="I191" i="34"/>
  <c r="I193" i="34"/>
  <c r="I195" i="34"/>
  <c r="I197" i="34"/>
  <c r="I199" i="34"/>
  <c r="I201" i="34"/>
  <c r="I203" i="34"/>
  <c r="I205" i="34"/>
  <c r="I206" i="34"/>
  <c r="I208" i="34"/>
  <c r="I210" i="34"/>
  <c r="I212" i="34"/>
  <c r="I214" i="34"/>
  <c r="I216" i="34"/>
  <c r="I218" i="34"/>
  <c r="I220" i="34"/>
  <c r="I222" i="34"/>
  <c r="I224" i="34"/>
  <c r="I226" i="34"/>
  <c r="I228" i="34"/>
  <c r="I230" i="34"/>
  <c r="I232" i="34"/>
  <c r="I234" i="34"/>
  <c r="I236" i="34"/>
  <c r="I238" i="34"/>
  <c r="I240" i="34"/>
  <c r="I242" i="34"/>
  <c r="I244" i="34"/>
  <c r="I246" i="34"/>
  <c r="I248" i="34"/>
  <c r="I250" i="34"/>
  <c r="I252" i="34"/>
  <c r="I254" i="34"/>
  <c r="I256" i="34"/>
  <c r="I258" i="34"/>
  <c r="I260" i="34"/>
  <c r="I262" i="34"/>
  <c r="I264" i="34"/>
  <c r="I266" i="34"/>
  <c r="I268" i="34"/>
  <c r="I270" i="34"/>
  <c r="I272" i="34"/>
  <c r="I274" i="34"/>
  <c r="I276" i="34"/>
  <c r="I278" i="34"/>
  <c r="I280" i="34"/>
  <c r="I282" i="34"/>
  <c r="I284" i="34"/>
  <c r="I286" i="34"/>
  <c r="I288" i="34"/>
  <c r="I290" i="34"/>
  <c r="I292" i="34"/>
  <c r="I294" i="34"/>
  <c r="I296" i="34"/>
  <c r="I298" i="34"/>
  <c r="I300" i="34"/>
  <c r="I302" i="34"/>
  <c r="H301" i="37"/>
  <c r="H299" i="37"/>
  <c r="H297" i="37"/>
  <c r="H295" i="37"/>
  <c r="H293" i="37"/>
  <c r="H291" i="37"/>
  <c r="H289" i="37"/>
  <c r="H287" i="37"/>
  <c r="H285" i="37"/>
  <c r="H283" i="37"/>
  <c r="H281" i="37"/>
  <c r="H279" i="37"/>
  <c r="H277" i="37"/>
  <c r="H275" i="37"/>
  <c r="H273" i="37"/>
  <c r="H271" i="37"/>
  <c r="H269" i="37"/>
  <c r="H267" i="37"/>
  <c r="H265" i="37"/>
  <c r="H263" i="37"/>
  <c r="H261" i="37"/>
  <c r="H259" i="37"/>
  <c r="H257" i="37"/>
  <c r="H255" i="37"/>
  <c r="H253" i="37"/>
  <c r="H251" i="37"/>
  <c r="H249" i="37"/>
  <c r="H247" i="37"/>
  <c r="H245" i="37"/>
  <c r="H243" i="37"/>
  <c r="H241" i="37"/>
  <c r="H239" i="37"/>
  <c r="H237" i="37"/>
  <c r="H235" i="37"/>
  <c r="H233" i="37"/>
  <c r="H231" i="37"/>
  <c r="H229" i="37"/>
  <c r="H227" i="37"/>
  <c r="H225" i="37"/>
  <c r="H223" i="37"/>
  <c r="H221" i="37"/>
  <c r="H219" i="37"/>
  <c r="H217" i="37"/>
  <c r="H215" i="37"/>
  <c r="H213" i="37"/>
  <c r="H211" i="37"/>
  <c r="H209" i="37"/>
  <c r="H207" i="37"/>
  <c r="H204" i="37"/>
  <c r="H202" i="37"/>
  <c r="H200" i="37"/>
  <c r="H198" i="37"/>
  <c r="H196" i="37"/>
  <c r="H194" i="37"/>
  <c r="H192" i="37"/>
  <c r="H190" i="37"/>
  <c r="H188" i="37"/>
  <c r="H186" i="37"/>
  <c r="H184" i="37"/>
  <c r="H182" i="37"/>
  <c r="H180" i="37"/>
  <c r="H178" i="37"/>
  <c r="H176" i="37"/>
  <c r="H174" i="37"/>
  <c r="H172" i="37"/>
  <c r="H170" i="37"/>
  <c r="H168" i="37"/>
  <c r="H166" i="37"/>
  <c r="H164" i="37"/>
  <c r="H162" i="37"/>
  <c r="H160" i="37"/>
  <c r="H158" i="37"/>
  <c r="H156" i="37"/>
  <c r="H154" i="37"/>
  <c r="H152" i="37"/>
  <c r="H150" i="37"/>
  <c r="H148" i="37"/>
  <c r="H146" i="37"/>
  <c r="H144" i="37"/>
  <c r="H142" i="37"/>
  <c r="H140" i="37"/>
  <c r="H138" i="37"/>
  <c r="H136" i="37"/>
  <c r="H133" i="37"/>
  <c r="H131" i="37"/>
  <c r="H129" i="37"/>
  <c r="H127" i="37"/>
  <c r="H125" i="37"/>
  <c r="H123" i="37"/>
  <c r="H121" i="37"/>
  <c r="H118" i="37"/>
  <c r="H116" i="37"/>
  <c r="H114" i="37"/>
  <c r="H112" i="37"/>
  <c r="H110" i="37"/>
  <c r="H108" i="37"/>
  <c r="H105" i="37"/>
  <c r="H103" i="37"/>
  <c r="H101" i="37"/>
  <c r="H99" i="37"/>
  <c r="H97" i="37"/>
  <c r="H95" i="37"/>
  <c r="H93" i="37"/>
  <c r="H91" i="37"/>
  <c r="H89" i="37"/>
  <c r="H87" i="37"/>
  <c r="H85" i="37"/>
  <c r="H83" i="37"/>
  <c r="H81" i="37"/>
  <c r="H79" i="37"/>
  <c r="H77" i="37"/>
  <c r="H75" i="37"/>
  <c r="H73" i="37"/>
  <c r="H71" i="37"/>
  <c r="H69" i="37"/>
  <c r="H67" i="37"/>
  <c r="H65" i="37"/>
  <c r="H63" i="37"/>
  <c r="H61" i="37"/>
  <c r="H59" i="37"/>
  <c r="H57" i="37"/>
  <c r="H55" i="37"/>
  <c r="H53" i="37"/>
  <c r="H51" i="37"/>
  <c r="H49" i="37"/>
  <c r="H47" i="37"/>
  <c r="H45" i="37"/>
  <c r="H43" i="37"/>
  <c r="H41" i="37"/>
  <c r="H39" i="37"/>
  <c r="H37" i="37"/>
  <c r="H35" i="37"/>
  <c r="H33" i="37"/>
  <c r="H31" i="37"/>
  <c r="H29" i="37"/>
  <c r="H27" i="37"/>
  <c r="H25" i="37"/>
  <c r="H23" i="37"/>
  <c r="H21" i="37"/>
  <c r="H19" i="37"/>
  <c r="H302" i="37"/>
  <c r="H300" i="37"/>
  <c r="H298" i="37"/>
  <c r="H296" i="37"/>
  <c r="H294" i="37"/>
  <c r="H292" i="37"/>
  <c r="H290" i="37"/>
  <c r="H288" i="37"/>
  <c r="H286" i="37"/>
  <c r="H284" i="37"/>
  <c r="H282" i="37"/>
  <c r="H280" i="37"/>
  <c r="H278" i="37"/>
  <c r="H276" i="37"/>
  <c r="H274" i="37"/>
  <c r="H272" i="37"/>
  <c r="H270" i="37"/>
  <c r="H268" i="37"/>
  <c r="H266" i="37"/>
  <c r="H264" i="37"/>
  <c r="H262" i="37"/>
  <c r="H260" i="37"/>
  <c r="H258" i="37"/>
  <c r="H256" i="37"/>
  <c r="H254" i="37"/>
  <c r="H252" i="37"/>
  <c r="H250" i="37"/>
  <c r="H248" i="37"/>
  <c r="H246" i="37"/>
  <c r="H244" i="37"/>
  <c r="H242" i="37"/>
  <c r="H240" i="37"/>
  <c r="H238" i="37"/>
  <c r="H236" i="37"/>
  <c r="H234" i="37"/>
  <c r="H232" i="37"/>
  <c r="H230" i="37"/>
  <c r="H228" i="37"/>
  <c r="H226" i="37"/>
  <c r="H224" i="37"/>
  <c r="H222" i="37"/>
  <c r="H220" i="37"/>
  <c r="H218" i="37"/>
  <c r="H216" i="37"/>
  <c r="H214" i="37"/>
  <c r="H212" i="37"/>
  <c r="H210" i="37"/>
  <c r="H208" i="37"/>
  <c r="H206" i="37"/>
  <c r="H205" i="37"/>
  <c r="H203" i="37"/>
  <c r="H201" i="37"/>
  <c r="H199" i="37"/>
  <c r="H197" i="37"/>
  <c r="H195" i="37"/>
  <c r="H193" i="37"/>
  <c r="H191" i="37"/>
  <c r="H189" i="37"/>
  <c r="H187" i="37"/>
  <c r="H185" i="37"/>
  <c r="H183" i="37"/>
  <c r="H181" i="37"/>
  <c r="H179" i="37"/>
  <c r="H177" i="37"/>
  <c r="H175" i="37"/>
  <c r="H173" i="37"/>
  <c r="H171" i="37"/>
  <c r="H169" i="37"/>
  <c r="H167" i="37"/>
  <c r="H165" i="37"/>
  <c r="H163" i="37"/>
  <c r="H161" i="37"/>
  <c r="H159" i="37"/>
  <c r="H157" i="37"/>
  <c r="H155" i="37"/>
  <c r="H153" i="37"/>
  <c r="H151" i="37"/>
  <c r="H149" i="37"/>
  <c r="H147" i="37"/>
  <c r="H145" i="37"/>
  <c r="H143" i="37"/>
  <c r="H141" i="37"/>
  <c r="H139" i="37"/>
  <c r="H137" i="37"/>
  <c r="H135" i="37"/>
  <c r="H134" i="37"/>
  <c r="H132" i="37"/>
  <c r="H130" i="37"/>
  <c r="H128" i="37"/>
  <c r="H126" i="37"/>
  <c r="H124" i="37"/>
  <c r="H122" i="37"/>
  <c r="H120" i="37"/>
  <c r="H119" i="37"/>
  <c r="H117" i="37"/>
  <c r="H115" i="37"/>
  <c r="H113" i="37"/>
  <c r="H111" i="37"/>
  <c r="H109" i="37"/>
  <c r="H107" i="37"/>
  <c r="H106" i="37"/>
  <c r="H104" i="37"/>
  <c r="H102" i="37"/>
  <c r="H100" i="37"/>
  <c r="H98" i="37"/>
  <c r="H96" i="37"/>
  <c r="H94" i="37"/>
  <c r="H92" i="37"/>
  <c r="H90" i="37"/>
  <c r="H88" i="37"/>
  <c r="H86" i="37"/>
  <c r="H84" i="37"/>
  <c r="H82" i="37"/>
  <c r="H80" i="37"/>
  <c r="H78" i="37"/>
  <c r="H76" i="37"/>
  <c r="H74" i="37"/>
  <c r="H72" i="37"/>
  <c r="H70" i="37"/>
  <c r="H68" i="37"/>
  <c r="H66" i="37"/>
  <c r="H64" i="37"/>
  <c r="H62" i="37"/>
  <c r="H60" i="37"/>
  <c r="H58" i="37"/>
  <c r="H56" i="37"/>
  <c r="H54" i="37"/>
  <c r="H52" i="37"/>
  <c r="H50" i="37"/>
  <c r="H48" i="37"/>
  <c r="H46" i="37"/>
  <c r="H44" i="37"/>
  <c r="H42" i="37"/>
  <c r="H40" i="37"/>
  <c r="H38" i="37"/>
  <c r="H36" i="37"/>
  <c r="H34" i="37"/>
  <c r="H32" i="37"/>
  <c r="H30" i="37"/>
  <c r="H28" i="37"/>
  <c r="H26" i="37"/>
  <c r="H24" i="37"/>
  <c r="H22" i="37"/>
  <c r="H20" i="37"/>
  <c r="H18" i="37"/>
  <c r="H17" i="37"/>
  <c r="H303" i="37" s="1"/>
  <c r="I19" i="37"/>
  <c r="I21" i="37"/>
  <c r="I23" i="37"/>
  <c r="I25" i="37"/>
  <c r="I27" i="37"/>
  <c r="I29" i="37"/>
  <c r="I31" i="37"/>
  <c r="P16" i="37" s="1"/>
  <c r="O16" i="37" s="1"/>
  <c r="O17" i="37" s="1"/>
  <c r="I33" i="37"/>
  <c r="I35" i="37"/>
  <c r="I37" i="37"/>
  <c r="I39" i="37"/>
  <c r="I41" i="37"/>
  <c r="I43" i="37"/>
  <c r="I45" i="37"/>
  <c r="I47" i="37"/>
  <c r="I49" i="37"/>
  <c r="I51" i="37"/>
  <c r="I53" i="37"/>
  <c r="I55" i="37"/>
  <c r="I57" i="37"/>
  <c r="I59" i="37"/>
  <c r="I61" i="37"/>
  <c r="I63" i="37"/>
  <c r="I65" i="37"/>
  <c r="I67" i="37"/>
  <c r="I69" i="37"/>
  <c r="I71" i="37"/>
  <c r="I73" i="37"/>
  <c r="I75" i="37"/>
  <c r="I77" i="37"/>
  <c r="I79" i="37"/>
  <c r="I81" i="37"/>
  <c r="I83" i="37"/>
  <c r="I85" i="37"/>
  <c r="I87" i="37"/>
  <c r="I89" i="37"/>
  <c r="I91" i="37"/>
  <c r="I93" i="37"/>
  <c r="I95" i="37"/>
  <c r="I97" i="37"/>
  <c r="I99" i="37"/>
  <c r="I101" i="37"/>
  <c r="I103" i="37"/>
  <c r="I105" i="37"/>
  <c r="I108" i="37"/>
  <c r="I110" i="37"/>
  <c r="I112" i="37"/>
  <c r="I114" i="37"/>
  <c r="I116" i="37"/>
  <c r="I118" i="37"/>
  <c r="I121" i="37"/>
  <c r="I123" i="37"/>
  <c r="I125" i="37"/>
  <c r="I127" i="37"/>
  <c r="I129" i="37"/>
  <c r="I131" i="37"/>
  <c r="I133" i="37"/>
  <c r="I136" i="37"/>
  <c r="I138" i="37"/>
  <c r="I140" i="37"/>
  <c r="I142" i="37"/>
  <c r="I144" i="37"/>
  <c r="I146" i="37"/>
  <c r="I148" i="37"/>
  <c r="I150" i="37"/>
  <c r="I152" i="37"/>
  <c r="I154" i="37"/>
  <c r="I156" i="37"/>
  <c r="I158" i="37"/>
  <c r="I160" i="37"/>
  <c r="I162" i="37"/>
  <c r="I164" i="37"/>
  <c r="I166" i="37"/>
  <c r="I168" i="37"/>
  <c r="I170" i="37"/>
  <c r="I172" i="37"/>
  <c r="I174" i="37"/>
  <c r="I176" i="37"/>
  <c r="I178" i="37"/>
  <c r="I180" i="37"/>
  <c r="I182" i="37"/>
  <c r="I184" i="37"/>
  <c r="I186" i="37"/>
  <c r="I188" i="37"/>
  <c r="I190" i="37"/>
  <c r="I192" i="37"/>
  <c r="I194" i="37"/>
  <c r="I196" i="37"/>
  <c r="I198" i="37"/>
  <c r="I200" i="37"/>
  <c r="I202" i="37"/>
  <c r="I204" i="37"/>
  <c r="I207" i="37"/>
  <c r="I209" i="37"/>
  <c r="I211" i="37"/>
  <c r="I213" i="37"/>
  <c r="I215" i="37"/>
  <c r="I217" i="37"/>
  <c r="I219" i="37"/>
  <c r="I221" i="37"/>
  <c r="I223" i="37"/>
  <c r="I225" i="37"/>
  <c r="I227" i="37"/>
  <c r="I229" i="37"/>
  <c r="I231" i="37"/>
  <c r="I233" i="37"/>
  <c r="I235" i="37"/>
  <c r="I237" i="37"/>
  <c r="I239" i="37"/>
  <c r="I241" i="37"/>
  <c r="I243" i="37"/>
  <c r="I245" i="37"/>
  <c r="I247" i="37"/>
  <c r="I249" i="37"/>
  <c r="I251" i="37"/>
  <c r="I253" i="37"/>
  <c r="I255" i="37"/>
  <c r="I257" i="37"/>
  <c r="I259" i="37"/>
  <c r="I261" i="37"/>
  <c r="I263" i="37"/>
  <c r="I265" i="37"/>
  <c r="I267" i="37"/>
  <c r="I269" i="37"/>
  <c r="I271" i="37"/>
  <c r="I273" i="37"/>
  <c r="I275" i="37"/>
  <c r="I277" i="37"/>
  <c r="I279" i="37"/>
  <c r="I281" i="37"/>
  <c r="I283" i="37"/>
  <c r="I285" i="37"/>
  <c r="I287" i="37"/>
  <c r="I289" i="37"/>
  <c r="I291" i="37"/>
  <c r="I293" i="37"/>
  <c r="I295" i="37"/>
  <c r="I297" i="37"/>
  <c r="I299" i="37"/>
  <c r="I301" i="37"/>
  <c r="I164" i="34"/>
  <c r="I166" i="34"/>
  <c r="I168" i="34"/>
  <c r="I170" i="34"/>
  <c r="I172" i="34"/>
  <c r="I174" i="34"/>
  <c r="I176" i="34"/>
  <c r="I178" i="34"/>
  <c r="I180" i="34"/>
  <c r="I182" i="34"/>
  <c r="I184" i="34"/>
  <c r="I186" i="34"/>
  <c r="I188" i="34"/>
  <c r="I190" i="34"/>
  <c r="I192" i="34"/>
  <c r="I194" i="34"/>
  <c r="I196" i="34"/>
  <c r="I198" i="34"/>
  <c r="I200" i="34"/>
  <c r="I202" i="34"/>
  <c r="I204" i="34"/>
  <c r="I207" i="34"/>
  <c r="I209" i="34"/>
  <c r="I211" i="34"/>
  <c r="I213" i="34"/>
  <c r="I215" i="34"/>
  <c r="I217" i="34"/>
  <c r="I219" i="34"/>
  <c r="I221" i="34"/>
  <c r="I223" i="34"/>
  <c r="I225" i="34"/>
  <c r="I227" i="34"/>
  <c r="I229" i="34"/>
  <c r="I231" i="34"/>
  <c r="I233" i="34"/>
  <c r="I235" i="34"/>
  <c r="I237" i="34"/>
  <c r="I239" i="34"/>
  <c r="I241" i="34"/>
  <c r="I243" i="34"/>
  <c r="I245" i="34"/>
  <c r="I247" i="34"/>
  <c r="I249" i="34"/>
  <c r="I251" i="34"/>
  <c r="I253" i="34"/>
  <c r="I255" i="34"/>
  <c r="I257" i="34"/>
  <c r="I259" i="34"/>
  <c r="I261" i="34"/>
  <c r="I263" i="34"/>
  <c r="I265" i="34"/>
  <c r="I267" i="34"/>
  <c r="I269" i="34"/>
  <c r="I271" i="34"/>
  <c r="I273" i="34"/>
  <c r="I275" i="34"/>
  <c r="I277" i="34"/>
  <c r="I279" i="34"/>
  <c r="I281" i="34"/>
  <c r="I283" i="34"/>
  <c r="I285" i="34"/>
  <c r="I287" i="34"/>
  <c r="I289" i="34"/>
  <c r="I291" i="34"/>
  <c r="I293" i="34"/>
  <c r="I295" i="34"/>
  <c r="I297" i="34"/>
  <c r="I299" i="34"/>
  <c r="I301" i="34"/>
  <c r="I18" i="37"/>
  <c r="I20" i="37"/>
  <c r="I22" i="37"/>
  <c r="I24" i="37"/>
  <c r="I26" i="37"/>
  <c r="I28" i="37"/>
  <c r="I30" i="37"/>
  <c r="I32" i="37"/>
  <c r="I34" i="37"/>
  <c r="I36" i="37"/>
  <c r="I38" i="37"/>
  <c r="I40" i="37"/>
  <c r="I42" i="37"/>
  <c r="I44" i="37"/>
  <c r="I46" i="37"/>
  <c r="I48" i="37"/>
  <c r="I50" i="37"/>
  <c r="I52" i="37"/>
  <c r="I54" i="37"/>
  <c r="I56" i="37"/>
  <c r="I58" i="37"/>
  <c r="I60" i="37"/>
  <c r="I62" i="37"/>
  <c r="I64" i="37"/>
  <c r="I66" i="37"/>
  <c r="I68" i="37"/>
  <c r="I70" i="37"/>
  <c r="I72" i="37"/>
  <c r="I74" i="37"/>
  <c r="I76" i="37"/>
  <c r="I78" i="37"/>
  <c r="I80" i="37"/>
  <c r="I82" i="37"/>
  <c r="I84" i="37"/>
  <c r="I86" i="37"/>
  <c r="I88" i="37"/>
  <c r="I90" i="37"/>
  <c r="I92" i="37"/>
  <c r="I94" i="37"/>
  <c r="I96" i="37"/>
  <c r="I98" i="37"/>
  <c r="I100" i="37"/>
  <c r="I102" i="37"/>
  <c r="I104" i="37"/>
  <c r="I106" i="37"/>
  <c r="I107" i="37"/>
  <c r="I109" i="37"/>
  <c r="I111" i="37"/>
  <c r="I113" i="37"/>
  <c r="I115" i="37"/>
  <c r="I117" i="37"/>
  <c r="I119" i="37"/>
  <c r="I120" i="37"/>
  <c r="I122" i="37"/>
  <c r="I124" i="37"/>
  <c r="I126" i="37"/>
  <c r="I128" i="37"/>
  <c r="I130" i="37"/>
  <c r="I132" i="37"/>
  <c r="I134" i="37"/>
  <c r="I135" i="37"/>
  <c r="I137" i="37"/>
  <c r="I139" i="37"/>
  <c r="I141" i="37"/>
  <c r="I143" i="37"/>
  <c r="I145" i="37"/>
  <c r="I147" i="37"/>
  <c r="I149" i="37"/>
  <c r="I151" i="37"/>
  <c r="I153" i="37"/>
  <c r="I155" i="37"/>
  <c r="I157" i="37"/>
  <c r="I159" i="37"/>
  <c r="I161" i="37"/>
  <c r="I163" i="37"/>
  <c r="I165" i="37"/>
  <c r="I167" i="37"/>
  <c r="I169" i="37"/>
  <c r="I171" i="37"/>
  <c r="I173" i="37"/>
  <c r="I175" i="37"/>
  <c r="I177" i="37"/>
  <c r="I179" i="37"/>
  <c r="I181" i="37"/>
  <c r="I183" i="37"/>
  <c r="I185" i="37"/>
  <c r="I187" i="37"/>
  <c r="I189" i="37"/>
  <c r="I191" i="37"/>
  <c r="I193" i="37"/>
  <c r="I195" i="37"/>
  <c r="I197" i="37"/>
  <c r="I199" i="37"/>
  <c r="I201" i="37"/>
  <c r="I203" i="37"/>
  <c r="I205" i="37"/>
  <c r="I206" i="37"/>
  <c r="I208" i="37"/>
  <c r="I210" i="37"/>
  <c r="I212" i="37"/>
  <c r="I214" i="37"/>
  <c r="I216" i="37"/>
  <c r="I218" i="37"/>
  <c r="I220" i="37"/>
  <c r="I222" i="37"/>
  <c r="I224" i="37"/>
  <c r="I226" i="37"/>
  <c r="I228" i="37"/>
  <c r="I230" i="37"/>
  <c r="I232" i="37"/>
  <c r="I234" i="37"/>
  <c r="I236" i="37"/>
  <c r="I238" i="37"/>
  <c r="I240" i="37"/>
  <c r="I242" i="37"/>
  <c r="I244" i="37"/>
  <c r="I246" i="37"/>
  <c r="I248" i="37"/>
  <c r="I250" i="37"/>
  <c r="I252" i="37"/>
  <c r="I254" i="37"/>
  <c r="I256" i="37"/>
  <c r="I258" i="37"/>
  <c r="I260" i="37"/>
  <c r="I262" i="37"/>
  <c r="I264" i="37"/>
  <c r="I266" i="37"/>
  <c r="I268" i="37"/>
  <c r="I270" i="37"/>
  <c r="I272" i="37"/>
  <c r="I274" i="37"/>
  <c r="I276" i="37"/>
  <c r="I278" i="37"/>
  <c r="I280" i="37"/>
  <c r="I282" i="37"/>
  <c r="I284" i="37"/>
  <c r="I286" i="37"/>
  <c r="I288" i="37"/>
  <c r="I290" i="37"/>
  <c r="I292" i="37"/>
  <c r="I294" i="37"/>
  <c r="I296" i="37"/>
  <c r="I298" i="37"/>
  <c r="I300" i="37"/>
  <c r="I302" i="37"/>
  <c r="G306" i="34"/>
  <c r="G309" i="34" s="1"/>
  <c r="I17" i="37"/>
  <c r="I303" i="37" s="1"/>
  <c r="G306" i="37"/>
  <c r="G309" i="37" s="1"/>
  <c r="G303" i="38"/>
  <c r="G10" i="38" s="1"/>
  <c r="G11" i="38" s="1"/>
  <c r="H301" i="39"/>
  <c r="H299" i="39"/>
  <c r="H297" i="39"/>
  <c r="H295" i="39"/>
  <c r="H293" i="39"/>
  <c r="H291" i="39"/>
  <c r="H289" i="39"/>
  <c r="H287" i="39"/>
  <c r="H285" i="39"/>
  <c r="H283" i="39"/>
  <c r="H281" i="39"/>
  <c r="H279" i="39"/>
  <c r="H277" i="39"/>
  <c r="H275" i="39"/>
  <c r="H273" i="39"/>
  <c r="H271" i="39"/>
  <c r="H269" i="39"/>
  <c r="H267" i="39"/>
  <c r="H265" i="39"/>
  <c r="H263" i="39"/>
  <c r="H261" i="39"/>
  <c r="H259" i="39"/>
  <c r="H258" i="39"/>
  <c r="I258" i="39" s="1"/>
  <c r="H256" i="39"/>
  <c r="I256" i="39" s="1"/>
  <c r="H254" i="39"/>
  <c r="I254" i="39" s="1"/>
  <c r="H252" i="39"/>
  <c r="I252" i="39" s="1"/>
  <c r="H250" i="39"/>
  <c r="I250" i="39" s="1"/>
  <c r="H248" i="39"/>
  <c r="I248" i="39" s="1"/>
  <c r="H246" i="39"/>
  <c r="I246" i="39" s="1"/>
  <c r="H244" i="39"/>
  <c r="I244" i="39" s="1"/>
  <c r="H242" i="39"/>
  <c r="I242" i="39" s="1"/>
  <c r="H240" i="39"/>
  <c r="I240" i="39" s="1"/>
  <c r="H238" i="39"/>
  <c r="I238" i="39" s="1"/>
  <c r="H236" i="39"/>
  <c r="I236" i="39" s="1"/>
  <c r="H234" i="39"/>
  <c r="I234" i="39" s="1"/>
  <c r="H232" i="39"/>
  <c r="I232" i="39" s="1"/>
  <c r="H230" i="39"/>
  <c r="I230" i="39" s="1"/>
  <c r="H228" i="39"/>
  <c r="I228" i="39" s="1"/>
  <c r="H226" i="39"/>
  <c r="I226" i="39" s="1"/>
  <c r="H224" i="39"/>
  <c r="I224" i="39" s="1"/>
  <c r="H223" i="39"/>
  <c r="I223" i="39" s="1"/>
  <c r="H221" i="39"/>
  <c r="I221" i="39" s="1"/>
  <c r="H219" i="39"/>
  <c r="I219" i="39" s="1"/>
  <c r="H217" i="39"/>
  <c r="I217" i="39" s="1"/>
  <c r="H215" i="39"/>
  <c r="I215" i="39" s="1"/>
  <c r="H213" i="39"/>
  <c r="I213" i="39" s="1"/>
  <c r="H211" i="39"/>
  <c r="I211" i="39" s="1"/>
  <c r="H209" i="39"/>
  <c r="I209" i="39" s="1"/>
  <c r="H207" i="39"/>
  <c r="I207" i="39" s="1"/>
  <c r="H204" i="39"/>
  <c r="I204" i="39" s="1"/>
  <c r="H202" i="39"/>
  <c r="I202" i="39" s="1"/>
  <c r="H200" i="39"/>
  <c r="I200" i="39" s="1"/>
  <c r="H198" i="39"/>
  <c r="I198" i="39" s="1"/>
  <c r="H196" i="39"/>
  <c r="I196" i="39" s="1"/>
  <c r="H194" i="39"/>
  <c r="I194" i="39" s="1"/>
  <c r="H192" i="39"/>
  <c r="I192" i="39" s="1"/>
  <c r="H190" i="39"/>
  <c r="I190" i="39" s="1"/>
  <c r="H188" i="39"/>
  <c r="I188" i="39" s="1"/>
  <c r="H186" i="39"/>
  <c r="I186" i="39" s="1"/>
  <c r="H184" i="39"/>
  <c r="I184" i="39" s="1"/>
  <c r="H182" i="39"/>
  <c r="I182" i="39" s="1"/>
  <c r="H180" i="39"/>
  <c r="I180" i="39" s="1"/>
  <c r="H178" i="39"/>
  <c r="I178" i="39" s="1"/>
  <c r="H176" i="39"/>
  <c r="I176" i="39" s="1"/>
  <c r="H174" i="39"/>
  <c r="I174" i="39" s="1"/>
  <c r="H172" i="39"/>
  <c r="I172" i="39" s="1"/>
  <c r="H170" i="39"/>
  <c r="I170" i="39" s="1"/>
  <c r="H168" i="39"/>
  <c r="I168" i="39" s="1"/>
  <c r="H166" i="39"/>
  <c r="I166" i="39" s="1"/>
  <c r="H164" i="39"/>
  <c r="I164" i="39" s="1"/>
  <c r="H162" i="39"/>
  <c r="I162" i="39" s="1"/>
  <c r="H160" i="39"/>
  <c r="I160" i="39" s="1"/>
  <c r="H158" i="39"/>
  <c r="I158" i="39" s="1"/>
  <c r="H156" i="39"/>
  <c r="I156" i="39" s="1"/>
  <c r="H154" i="39"/>
  <c r="I154" i="39" s="1"/>
  <c r="H152" i="39"/>
  <c r="I152" i="39" s="1"/>
  <c r="H150" i="39"/>
  <c r="I150" i="39" s="1"/>
  <c r="H148" i="39"/>
  <c r="I148" i="39" s="1"/>
  <c r="H146" i="39"/>
  <c r="I146" i="39" s="1"/>
  <c r="H144" i="39"/>
  <c r="I144" i="39" s="1"/>
  <c r="H142" i="39"/>
  <c r="I142" i="39" s="1"/>
  <c r="H140" i="39"/>
  <c r="I140" i="39" s="1"/>
  <c r="H138" i="39"/>
  <c r="I138" i="39" s="1"/>
  <c r="H136" i="39"/>
  <c r="I136" i="39" s="1"/>
  <c r="H133" i="39"/>
  <c r="I133" i="39" s="1"/>
  <c r="H131" i="39"/>
  <c r="I131" i="39" s="1"/>
  <c r="H129" i="39"/>
  <c r="I129" i="39" s="1"/>
  <c r="H127" i="39"/>
  <c r="I127" i="39" s="1"/>
  <c r="H125" i="39"/>
  <c r="I125" i="39" s="1"/>
  <c r="H123" i="39"/>
  <c r="I123" i="39" s="1"/>
  <c r="H121" i="39"/>
  <c r="I121" i="39" s="1"/>
  <c r="H118" i="39"/>
  <c r="I118" i="39" s="1"/>
  <c r="H116" i="39"/>
  <c r="I116" i="39" s="1"/>
  <c r="H114" i="39"/>
  <c r="I114" i="39" s="1"/>
  <c r="H112" i="39"/>
  <c r="I112" i="39" s="1"/>
  <c r="H110" i="39"/>
  <c r="I110" i="39" s="1"/>
  <c r="H108" i="39"/>
  <c r="I108" i="39" s="1"/>
  <c r="H105" i="39"/>
  <c r="I105" i="39" s="1"/>
  <c r="H103" i="39"/>
  <c r="I103" i="39" s="1"/>
  <c r="H101" i="39"/>
  <c r="I101" i="39" s="1"/>
  <c r="H99" i="39"/>
  <c r="I99" i="39" s="1"/>
  <c r="H97" i="39"/>
  <c r="I97" i="39" s="1"/>
  <c r="H95" i="39"/>
  <c r="I95" i="39" s="1"/>
  <c r="H93" i="39"/>
  <c r="I93" i="39" s="1"/>
  <c r="H91" i="39"/>
  <c r="I91" i="39" s="1"/>
  <c r="H89" i="39"/>
  <c r="I89" i="39" s="1"/>
  <c r="H87" i="39"/>
  <c r="I87" i="39" s="1"/>
  <c r="H85" i="39"/>
  <c r="I85" i="39" s="1"/>
  <c r="H83" i="39"/>
  <c r="I83" i="39" s="1"/>
  <c r="H81" i="39"/>
  <c r="I81" i="39" s="1"/>
  <c r="H79" i="39"/>
  <c r="I79" i="39" s="1"/>
  <c r="H77" i="39"/>
  <c r="I77" i="39" s="1"/>
  <c r="H75" i="39"/>
  <c r="I75" i="39" s="1"/>
  <c r="H73" i="39"/>
  <c r="I73" i="39" s="1"/>
  <c r="H71" i="39"/>
  <c r="I71" i="39" s="1"/>
  <c r="H69" i="39"/>
  <c r="I69" i="39" s="1"/>
  <c r="H67" i="39"/>
  <c r="I67" i="39" s="1"/>
  <c r="H65" i="39"/>
  <c r="I65" i="39" s="1"/>
  <c r="H63" i="39"/>
  <c r="I63" i="39" s="1"/>
  <c r="H61" i="39"/>
  <c r="I61" i="39" s="1"/>
  <c r="H59" i="39"/>
  <c r="I59" i="39" s="1"/>
  <c r="H57" i="39"/>
  <c r="I57" i="39" s="1"/>
  <c r="H55" i="39"/>
  <c r="I55" i="39" s="1"/>
  <c r="H53" i="39"/>
  <c r="I53" i="39" s="1"/>
  <c r="H51" i="39"/>
  <c r="I51" i="39" s="1"/>
  <c r="H49" i="39"/>
  <c r="I49" i="39" s="1"/>
  <c r="H47" i="39"/>
  <c r="I47" i="39" s="1"/>
  <c r="H45" i="39"/>
  <c r="I45" i="39" s="1"/>
  <c r="H43" i="39"/>
  <c r="I43" i="39" s="1"/>
  <c r="H41" i="39"/>
  <c r="I41" i="39" s="1"/>
  <c r="H39" i="39"/>
  <c r="I39" i="39" s="1"/>
  <c r="H37" i="39"/>
  <c r="I37" i="39" s="1"/>
  <c r="H35" i="39"/>
  <c r="I35" i="39" s="1"/>
  <c r="H33" i="39"/>
  <c r="I33" i="39" s="1"/>
  <c r="H31" i="39"/>
  <c r="I31" i="39" s="1"/>
  <c r="P16" i="39" s="1"/>
  <c r="O16" i="39" s="1"/>
  <c r="O17" i="39" s="1"/>
  <c r="H29" i="39"/>
  <c r="I29" i="39" s="1"/>
  <c r="H27" i="39"/>
  <c r="I27" i="39" s="1"/>
  <c r="H25" i="39"/>
  <c r="I25" i="39" s="1"/>
  <c r="H23" i="39"/>
  <c r="I23" i="39" s="1"/>
  <c r="H21" i="39"/>
  <c r="I21" i="39" s="1"/>
  <c r="H19" i="39"/>
  <c r="I19" i="39" s="1"/>
  <c r="H302" i="39"/>
  <c r="H300" i="39"/>
  <c r="H298" i="39"/>
  <c r="H296" i="39"/>
  <c r="H294" i="39"/>
  <c r="H292" i="39"/>
  <c r="H290" i="39"/>
  <c r="H288" i="39"/>
  <c r="H286" i="39"/>
  <c r="H284" i="39"/>
  <c r="H282" i="39"/>
  <c r="H280" i="39"/>
  <c r="H278" i="39"/>
  <c r="H276" i="39"/>
  <c r="H274" i="39"/>
  <c r="H272" i="39"/>
  <c r="H270" i="39"/>
  <c r="H268" i="39"/>
  <c r="H266" i="39"/>
  <c r="H264" i="39"/>
  <c r="H262" i="39"/>
  <c r="H260" i="39"/>
  <c r="H257" i="39"/>
  <c r="H255" i="39"/>
  <c r="H253" i="39"/>
  <c r="H251" i="39"/>
  <c r="H249" i="39"/>
  <c r="H247" i="39"/>
  <c r="H245" i="39"/>
  <c r="H243" i="39"/>
  <c r="H241" i="39"/>
  <c r="H239" i="39"/>
  <c r="H237" i="39"/>
  <c r="H235" i="39"/>
  <c r="H233" i="39"/>
  <c r="H231" i="39"/>
  <c r="H229" i="39"/>
  <c r="H227" i="39"/>
  <c r="H225" i="39"/>
  <c r="H222" i="39"/>
  <c r="H220" i="39"/>
  <c r="H218" i="39"/>
  <c r="H216" i="39"/>
  <c r="H214" i="39"/>
  <c r="H212" i="39"/>
  <c r="H210" i="39"/>
  <c r="H208" i="39"/>
  <c r="H206" i="39"/>
  <c r="H205" i="39"/>
  <c r="H203" i="39"/>
  <c r="H201" i="39"/>
  <c r="H199" i="39"/>
  <c r="H197" i="39"/>
  <c r="H195" i="39"/>
  <c r="H193" i="39"/>
  <c r="H191" i="39"/>
  <c r="H189" i="39"/>
  <c r="H187" i="39"/>
  <c r="H185" i="39"/>
  <c r="H183" i="39"/>
  <c r="H181" i="39"/>
  <c r="H179" i="39"/>
  <c r="H177" i="39"/>
  <c r="H175" i="39"/>
  <c r="H173" i="39"/>
  <c r="H171" i="39"/>
  <c r="H169" i="39"/>
  <c r="H167" i="39"/>
  <c r="H165" i="39"/>
  <c r="H163" i="39"/>
  <c r="H161" i="39"/>
  <c r="H159" i="39"/>
  <c r="H157" i="39"/>
  <c r="H155" i="39"/>
  <c r="H153" i="39"/>
  <c r="H151" i="39"/>
  <c r="H149" i="39"/>
  <c r="H147" i="39"/>
  <c r="H145" i="39"/>
  <c r="H143" i="39"/>
  <c r="H141" i="39"/>
  <c r="H139" i="39"/>
  <c r="H137" i="39"/>
  <c r="H135" i="39"/>
  <c r="H134" i="39"/>
  <c r="H132" i="39"/>
  <c r="H130" i="39"/>
  <c r="H128" i="39"/>
  <c r="H126" i="39"/>
  <c r="H124" i="39"/>
  <c r="H122" i="39"/>
  <c r="H120" i="39"/>
  <c r="H119" i="39"/>
  <c r="H117" i="39"/>
  <c r="H115" i="39"/>
  <c r="H113" i="39"/>
  <c r="H111" i="39"/>
  <c r="H109" i="39"/>
  <c r="H107" i="39"/>
  <c r="H106" i="39"/>
  <c r="H104" i="39"/>
  <c r="H102" i="39"/>
  <c r="H100" i="39"/>
  <c r="H98" i="39"/>
  <c r="H96" i="39"/>
  <c r="H94" i="39"/>
  <c r="H92" i="39"/>
  <c r="H90" i="39"/>
  <c r="H88" i="39"/>
  <c r="H86" i="39"/>
  <c r="H84" i="39"/>
  <c r="H82" i="39"/>
  <c r="H80" i="39"/>
  <c r="H78" i="39"/>
  <c r="H76" i="39"/>
  <c r="H74" i="39"/>
  <c r="H72" i="39"/>
  <c r="H70" i="39"/>
  <c r="H68" i="39"/>
  <c r="H66" i="39"/>
  <c r="H64" i="39"/>
  <c r="H62" i="39"/>
  <c r="H60" i="39"/>
  <c r="H58" i="39"/>
  <c r="H56" i="39"/>
  <c r="H54" i="39"/>
  <c r="H52" i="39"/>
  <c r="H50" i="39"/>
  <c r="H48" i="39"/>
  <c r="H46" i="39"/>
  <c r="H44" i="39"/>
  <c r="H42" i="39"/>
  <c r="H40" i="39"/>
  <c r="H38" i="39"/>
  <c r="H36" i="39"/>
  <c r="H34" i="39"/>
  <c r="H32" i="39"/>
  <c r="H30" i="39"/>
  <c r="H28" i="39"/>
  <c r="H26" i="39"/>
  <c r="H24" i="39"/>
  <c r="H22" i="39"/>
  <c r="H20" i="39"/>
  <c r="H18" i="39"/>
  <c r="H17" i="39"/>
  <c r="I18" i="39"/>
  <c r="I20" i="39"/>
  <c r="I22" i="39"/>
  <c r="I24" i="39"/>
  <c r="I26" i="39"/>
  <c r="I28" i="39"/>
  <c r="I30" i="39"/>
  <c r="I32" i="39"/>
  <c r="I34" i="39"/>
  <c r="I36" i="39"/>
  <c r="I38" i="39"/>
  <c r="I40" i="39"/>
  <c r="I42" i="39"/>
  <c r="I44" i="39"/>
  <c r="I46" i="39"/>
  <c r="I48" i="39"/>
  <c r="I50" i="39"/>
  <c r="I52" i="39"/>
  <c r="I54" i="39"/>
  <c r="I56" i="39"/>
  <c r="I58" i="39"/>
  <c r="I60" i="39"/>
  <c r="I62" i="39"/>
  <c r="I64" i="39"/>
  <c r="I66" i="39"/>
  <c r="I68" i="39"/>
  <c r="I70" i="39"/>
  <c r="I72" i="39"/>
  <c r="I74" i="39"/>
  <c r="I76" i="39"/>
  <c r="I78" i="39"/>
  <c r="I80" i="39"/>
  <c r="I82" i="39"/>
  <c r="I84" i="39"/>
  <c r="I86" i="39"/>
  <c r="I88" i="39"/>
  <c r="I90" i="39"/>
  <c r="I92" i="39"/>
  <c r="I94" i="39"/>
  <c r="I96" i="39"/>
  <c r="I98" i="39"/>
  <c r="I100" i="39"/>
  <c r="I102" i="39"/>
  <c r="I104" i="39"/>
  <c r="I106" i="39"/>
  <c r="I107" i="39"/>
  <c r="I109" i="39"/>
  <c r="I111" i="39"/>
  <c r="I113" i="39"/>
  <c r="I115" i="39"/>
  <c r="I117" i="39"/>
  <c r="I119" i="39"/>
  <c r="I120" i="39"/>
  <c r="I122" i="39"/>
  <c r="I124" i="39"/>
  <c r="I126" i="39"/>
  <c r="I128" i="39"/>
  <c r="I130" i="39"/>
  <c r="I132" i="39"/>
  <c r="I134" i="39"/>
  <c r="I135" i="39"/>
  <c r="I137" i="39"/>
  <c r="I139" i="39"/>
  <c r="I141" i="39"/>
  <c r="I143" i="39"/>
  <c r="I145" i="39"/>
  <c r="I147" i="39"/>
  <c r="I149" i="39"/>
  <c r="I151" i="39"/>
  <c r="I153" i="39"/>
  <c r="I155" i="39"/>
  <c r="I157" i="39"/>
  <c r="I159" i="39"/>
  <c r="I161" i="39"/>
  <c r="I163" i="39"/>
  <c r="I165" i="39"/>
  <c r="I167" i="39"/>
  <c r="I169" i="39"/>
  <c r="I171" i="39"/>
  <c r="I173" i="39"/>
  <c r="I175" i="39"/>
  <c r="I177" i="39"/>
  <c r="I179" i="39"/>
  <c r="I181" i="39"/>
  <c r="I183" i="39"/>
  <c r="I185" i="39"/>
  <c r="I187" i="39"/>
  <c r="I189" i="39"/>
  <c r="I191" i="39"/>
  <c r="I193" i="39"/>
  <c r="I195" i="39"/>
  <c r="I197" i="39"/>
  <c r="I199" i="39"/>
  <c r="I201" i="39"/>
  <c r="I203" i="39"/>
  <c r="I205" i="39"/>
  <c r="I206" i="39"/>
  <c r="I208" i="39"/>
  <c r="I210" i="39"/>
  <c r="I212" i="39"/>
  <c r="I214" i="39"/>
  <c r="I216" i="39"/>
  <c r="I218" i="39"/>
  <c r="I220" i="39"/>
  <c r="I222" i="39"/>
  <c r="I225" i="39"/>
  <c r="I227" i="39"/>
  <c r="I229" i="39"/>
  <c r="I231" i="39"/>
  <c r="I233" i="39"/>
  <c r="I235" i="39"/>
  <c r="I237" i="39"/>
  <c r="I239" i="39"/>
  <c r="I241" i="39"/>
  <c r="I243" i="39"/>
  <c r="I245" i="39"/>
  <c r="I247" i="39"/>
  <c r="I249" i="39"/>
  <c r="I251" i="39"/>
  <c r="I253" i="39"/>
  <c r="I255" i="39"/>
  <c r="I257" i="39"/>
  <c r="I259" i="39"/>
  <c r="I261" i="39"/>
  <c r="I263" i="39"/>
  <c r="I265" i="39"/>
  <c r="I267" i="39"/>
  <c r="I269" i="39"/>
  <c r="I271" i="39"/>
  <c r="I273" i="39"/>
  <c r="I275" i="39"/>
  <c r="I277" i="39"/>
  <c r="I279" i="39"/>
  <c r="I281" i="39"/>
  <c r="I283" i="39"/>
  <c r="I285" i="39"/>
  <c r="I287" i="39"/>
  <c r="I289" i="39"/>
  <c r="I291" i="39"/>
  <c r="I293" i="39"/>
  <c r="I295" i="39"/>
  <c r="I297" i="39"/>
  <c r="I299" i="39"/>
  <c r="I301" i="39"/>
  <c r="I17" i="39"/>
  <c r="I260" i="39"/>
  <c r="I262" i="39"/>
  <c r="I264" i="39"/>
  <c r="I266" i="39"/>
  <c r="I268" i="39"/>
  <c r="I270" i="39"/>
  <c r="I272" i="39"/>
  <c r="I274" i="39"/>
  <c r="I276" i="39"/>
  <c r="I278" i="39"/>
  <c r="I280" i="39"/>
  <c r="I282" i="39"/>
  <c r="I284" i="39"/>
  <c r="I286" i="39"/>
  <c r="I288" i="39"/>
  <c r="I290" i="39"/>
  <c r="I292" i="39"/>
  <c r="I294" i="39"/>
  <c r="I296" i="39"/>
  <c r="I298" i="39"/>
  <c r="I300" i="39"/>
  <c r="I302" i="39"/>
  <c r="G306" i="39"/>
  <c r="G309" i="39" s="1"/>
  <c r="G303" i="40"/>
  <c r="G10" i="40" s="1"/>
  <c r="G11" i="40" s="1"/>
  <c r="G306" i="40"/>
  <c r="G309" i="40" s="1"/>
  <c r="P16" i="30" l="1"/>
  <c r="O16" i="30" s="1"/>
  <c r="O17" i="30" s="1"/>
  <c r="H302" i="40"/>
  <c r="I302" i="40" s="1"/>
  <c r="H300" i="40"/>
  <c r="I300" i="40" s="1"/>
  <c r="H298" i="40"/>
  <c r="I298" i="40" s="1"/>
  <c r="H296" i="40"/>
  <c r="I296" i="40" s="1"/>
  <c r="H294" i="40"/>
  <c r="I294" i="40" s="1"/>
  <c r="H293" i="40"/>
  <c r="I293" i="40" s="1"/>
  <c r="H291" i="40"/>
  <c r="I291" i="40" s="1"/>
  <c r="H289" i="40"/>
  <c r="I289" i="40" s="1"/>
  <c r="H287" i="40"/>
  <c r="I287" i="40" s="1"/>
  <c r="H285" i="40"/>
  <c r="I285" i="40" s="1"/>
  <c r="H283" i="40"/>
  <c r="I283" i="40" s="1"/>
  <c r="H281" i="40"/>
  <c r="I281" i="40" s="1"/>
  <c r="H279" i="40"/>
  <c r="I279" i="40" s="1"/>
  <c r="H277" i="40"/>
  <c r="I277" i="40" s="1"/>
  <c r="H275" i="40"/>
  <c r="I275" i="40" s="1"/>
  <c r="H273" i="40"/>
  <c r="I273" i="40" s="1"/>
  <c r="H271" i="40"/>
  <c r="I271" i="40" s="1"/>
  <c r="H269" i="40"/>
  <c r="I269" i="40" s="1"/>
  <c r="H301" i="40"/>
  <c r="I301" i="40" s="1"/>
  <c r="H299" i="40"/>
  <c r="I299" i="40" s="1"/>
  <c r="H297" i="40"/>
  <c r="I297" i="40" s="1"/>
  <c r="H295" i="40"/>
  <c r="I295" i="40" s="1"/>
  <c r="H292" i="40"/>
  <c r="I292" i="40" s="1"/>
  <c r="H290" i="40"/>
  <c r="I290" i="40" s="1"/>
  <c r="H288" i="40"/>
  <c r="I288" i="40" s="1"/>
  <c r="H286" i="40"/>
  <c r="I286" i="40" s="1"/>
  <c r="H284" i="40"/>
  <c r="I284" i="40" s="1"/>
  <c r="H282" i="40"/>
  <c r="I282" i="40" s="1"/>
  <c r="H280" i="40"/>
  <c r="I280" i="40" s="1"/>
  <c r="H278" i="40"/>
  <c r="I278" i="40" s="1"/>
  <c r="H276" i="40"/>
  <c r="I276" i="40" s="1"/>
  <c r="H274" i="40"/>
  <c r="I274" i="40" s="1"/>
  <c r="H272" i="40"/>
  <c r="I272" i="40" s="1"/>
  <c r="H270" i="40"/>
  <c r="I270" i="40" s="1"/>
  <c r="H268" i="40"/>
  <c r="I268" i="40" s="1"/>
  <c r="H266" i="40"/>
  <c r="I266" i="40" s="1"/>
  <c r="H264" i="40"/>
  <c r="I264" i="40" s="1"/>
  <c r="H262" i="40"/>
  <c r="I262" i="40" s="1"/>
  <c r="H260" i="40"/>
  <c r="I260" i="40" s="1"/>
  <c r="H258" i="40"/>
  <c r="I258" i="40" s="1"/>
  <c r="H256" i="40"/>
  <c r="I256" i="40" s="1"/>
  <c r="H254" i="40"/>
  <c r="I254" i="40" s="1"/>
  <c r="H252" i="40"/>
  <c r="I252" i="40" s="1"/>
  <c r="H250" i="40"/>
  <c r="I250" i="40" s="1"/>
  <c r="H248" i="40"/>
  <c r="I248" i="40" s="1"/>
  <c r="H246" i="40"/>
  <c r="I246" i="40" s="1"/>
  <c r="H244" i="40"/>
  <c r="I244" i="40" s="1"/>
  <c r="H242" i="40"/>
  <c r="I242" i="40" s="1"/>
  <c r="H240" i="40"/>
  <c r="I240" i="40" s="1"/>
  <c r="H238" i="40"/>
  <c r="I238" i="40" s="1"/>
  <c r="H236" i="40"/>
  <c r="I236" i="40" s="1"/>
  <c r="H234" i="40"/>
  <c r="I234" i="40" s="1"/>
  <c r="H232" i="40"/>
  <c r="I232" i="40" s="1"/>
  <c r="H230" i="40"/>
  <c r="I230" i="40" s="1"/>
  <c r="H267" i="40"/>
  <c r="I267" i="40" s="1"/>
  <c r="H265" i="40"/>
  <c r="I265" i="40" s="1"/>
  <c r="H263" i="40"/>
  <c r="I263" i="40" s="1"/>
  <c r="H261" i="40"/>
  <c r="I261" i="40" s="1"/>
  <c r="H259" i="40"/>
  <c r="I259" i="40" s="1"/>
  <c r="H257" i="40"/>
  <c r="I257" i="40" s="1"/>
  <c r="H255" i="40"/>
  <c r="I255" i="40" s="1"/>
  <c r="H253" i="40"/>
  <c r="I253" i="40" s="1"/>
  <c r="H251" i="40"/>
  <c r="I251" i="40" s="1"/>
  <c r="H249" i="40"/>
  <c r="I249" i="40" s="1"/>
  <c r="H247" i="40"/>
  <c r="I247" i="40" s="1"/>
  <c r="H245" i="40"/>
  <c r="I245" i="40" s="1"/>
  <c r="H243" i="40"/>
  <c r="I243" i="40" s="1"/>
  <c r="H241" i="40"/>
  <c r="I241" i="40" s="1"/>
  <c r="H239" i="40"/>
  <c r="I239" i="40" s="1"/>
  <c r="H237" i="40"/>
  <c r="I237" i="40" s="1"/>
  <c r="H235" i="40"/>
  <c r="I235" i="40" s="1"/>
  <c r="H233" i="40"/>
  <c r="I233" i="40" s="1"/>
  <c r="H231" i="40"/>
  <c r="I231" i="40" s="1"/>
  <c r="H228" i="40"/>
  <c r="I228" i="40" s="1"/>
  <c r="H226" i="40"/>
  <c r="I226" i="40" s="1"/>
  <c r="H224" i="40"/>
  <c r="I224" i="40" s="1"/>
  <c r="H223" i="40"/>
  <c r="I223" i="40" s="1"/>
  <c r="H221" i="40"/>
  <c r="I221" i="40" s="1"/>
  <c r="H219" i="40"/>
  <c r="I219" i="40" s="1"/>
  <c r="H217" i="40"/>
  <c r="I217" i="40" s="1"/>
  <c r="H215" i="40"/>
  <c r="I215" i="40" s="1"/>
  <c r="H213" i="40"/>
  <c r="I213" i="40" s="1"/>
  <c r="H211" i="40"/>
  <c r="I211" i="40" s="1"/>
  <c r="H209" i="40"/>
  <c r="I209" i="40" s="1"/>
  <c r="H207" i="40"/>
  <c r="I207" i="40" s="1"/>
  <c r="H204" i="40"/>
  <c r="I204" i="40" s="1"/>
  <c r="H202" i="40"/>
  <c r="I202" i="40" s="1"/>
  <c r="H229" i="40"/>
  <c r="I229" i="40" s="1"/>
  <c r="H227" i="40"/>
  <c r="I227" i="40" s="1"/>
  <c r="H225" i="40"/>
  <c r="I225" i="40" s="1"/>
  <c r="H222" i="40"/>
  <c r="I222" i="40" s="1"/>
  <c r="H220" i="40"/>
  <c r="I220" i="40" s="1"/>
  <c r="H205" i="40"/>
  <c r="I205" i="40" s="1"/>
  <c r="H203" i="40"/>
  <c r="I203" i="40" s="1"/>
  <c r="H201" i="40"/>
  <c r="I201" i="40" s="1"/>
  <c r="H199" i="40"/>
  <c r="I199" i="40" s="1"/>
  <c r="H197" i="40"/>
  <c r="I197" i="40" s="1"/>
  <c r="H195" i="40"/>
  <c r="I195" i="40" s="1"/>
  <c r="H193" i="40"/>
  <c r="I193" i="40" s="1"/>
  <c r="H191" i="40"/>
  <c r="I191" i="40" s="1"/>
  <c r="H189" i="40"/>
  <c r="I189" i="40" s="1"/>
  <c r="H187" i="40"/>
  <c r="I187" i="40" s="1"/>
  <c r="H185" i="40"/>
  <c r="I185" i="40" s="1"/>
  <c r="H183" i="40"/>
  <c r="I183" i="40" s="1"/>
  <c r="H181" i="40"/>
  <c r="I181" i="40" s="1"/>
  <c r="H179" i="40"/>
  <c r="I179" i="40" s="1"/>
  <c r="H177" i="40"/>
  <c r="I177" i="40" s="1"/>
  <c r="H175" i="40"/>
  <c r="I175" i="40" s="1"/>
  <c r="H173" i="40"/>
  <c r="I173" i="40" s="1"/>
  <c r="H171" i="40"/>
  <c r="I171" i="40" s="1"/>
  <c r="H169" i="40"/>
  <c r="I169" i="40" s="1"/>
  <c r="H167" i="40"/>
  <c r="I167" i="40" s="1"/>
  <c r="H165" i="40"/>
  <c r="I165" i="40" s="1"/>
  <c r="H163" i="40"/>
  <c r="I163" i="40" s="1"/>
  <c r="H161" i="40"/>
  <c r="I161" i="40" s="1"/>
  <c r="H159" i="40"/>
  <c r="I159" i="40" s="1"/>
  <c r="H157" i="40"/>
  <c r="I157" i="40" s="1"/>
  <c r="H155" i="40"/>
  <c r="I155" i="40" s="1"/>
  <c r="H153" i="40"/>
  <c r="I153" i="40" s="1"/>
  <c r="H151" i="40"/>
  <c r="I151" i="40" s="1"/>
  <c r="H148" i="40"/>
  <c r="I148" i="40" s="1"/>
  <c r="H146" i="40"/>
  <c r="I146" i="40" s="1"/>
  <c r="H144" i="40"/>
  <c r="I144" i="40" s="1"/>
  <c r="H142" i="40"/>
  <c r="I142" i="40" s="1"/>
  <c r="H140" i="40"/>
  <c r="I140" i="40" s="1"/>
  <c r="H138" i="40"/>
  <c r="I138" i="40" s="1"/>
  <c r="H136" i="40"/>
  <c r="I136" i="40" s="1"/>
  <c r="H133" i="40"/>
  <c r="I133" i="40" s="1"/>
  <c r="H131" i="40"/>
  <c r="I131" i="40" s="1"/>
  <c r="H129" i="40"/>
  <c r="I129" i="40" s="1"/>
  <c r="H127" i="40"/>
  <c r="I127" i="40" s="1"/>
  <c r="H125" i="40"/>
  <c r="I125" i="40" s="1"/>
  <c r="H123" i="40"/>
  <c r="I123" i="40" s="1"/>
  <c r="H121" i="40"/>
  <c r="I121" i="40" s="1"/>
  <c r="H118" i="40"/>
  <c r="I118" i="40" s="1"/>
  <c r="H116" i="40"/>
  <c r="I116" i="40" s="1"/>
  <c r="H114" i="40"/>
  <c r="I114" i="40" s="1"/>
  <c r="H112" i="40"/>
  <c r="I112" i="40" s="1"/>
  <c r="H110" i="40"/>
  <c r="I110" i="40" s="1"/>
  <c r="H108" i="40"/>
  <c r="I108" i="40" s="1"/>
  <c r="H106" i="40"/>
  <c r="I106" i="40" s="1"/>
  <c r="H104" i="40"/>
  <c r="I104" i="40" s="1"/>
  <c r="H101" i="40"/>
  <c r="I101" i="40" s="1"/>
  <c r="H99" i="40"/>
  <c r="I99" i="40" s="1"/>
  <c r="H97" i="40"/>
  <c r="I97" i="40" s="1"/>
  <c r="H95" i="40"/>
  <c r="I95" i="40" s="1"/>
  <c r="H93" i="40"/>
  <c r="I93" i="40" s="1"/>
  <c r="H91" i="40"/>
  <c r="I91" i="40" s="1"/>
  <c r="H89" i="40"/>
  <c r="I89" i="40" s="1"/>
  <c r="H87" i="40"/>
  <c r="I87" i="40" s="1"/>
  <c r="H85" i="40"/>
  <c r="I85" i="40" s="1"/>
  <c r="H83" i="40"/>
  <c r="I83" i="40" s="1"/>
  <c r="H81" i="40"/>
  <c r="I81" i="40" s="1"/>
  <c r="H79" i="40"/>
  <c r="I79" i="40" s="1"/>
  <c r="H77" i="40"/>
  <c r="I77" i="40" s="1"/>
  <c r="H75" i="40"/>
  <c r="I75" i="40" s="1"/>
  <c r="H73" i="40"/>
  <c r="I73" i="40" s="1"/>
  <c r="H218" i="40"/>
  <c r="I218" i="40" s="1"/>
  <c r="H216" i="40"/>
  <c r="I216" i="40" s="1"/>
  <c r="H214" i="40"/>
  <c r="I214" i="40" s="1"/>
  <c r="H212" i="40"/>
  <c r="I212" i="40" s="1"/>
  <c r="H210" i="40"/>
  <c r="I210" i="40" s="1"/>
  <c r="H208" i="40"/>
  <c r="I208" i="40" s="1"/>
  <c r="H206" i="40"/>
  <c r="I206" i="40" s="1"/>
  <c r="H200" i="40"/>
  <c r="I200" i="40" s="1"/>
  <c r="H198" i="40"/>
  <c r="I198" i="40" s="1"/>
  <c r="H196" i="40"/>
  <c r="I196" i="40" s="1"/>
  <c r="H194" i="40"/>
  <c r="I194" i="40" s="1"/>
  <c r="H192" i="40"/>
  <c r="I192" i="40" s="1"/>
  <c r="H190" i="40"/>
  <c r="I190" i="40" s="1"/>
  <c r="H188" i="40"/>
  <c r="I188" i="40" s="1"/>
  <c r="H186" i="40"/>
  <c r="I186" i="40" s="1"/>
  <c r="H184" i="40"/>
  <c r="I184" i="40" s="1"/>
  <c r="H182" i="40"/>
  <c r="I182" i="40" s="1"/>
  <c r="H180" i="40"/>
  <c r="I180" i="40" s="1"/>
  <c r="H178" i="40"/>
  <c r="I178" i="40" s="1"/>
  <c r="H176" i="40"/>
  <c r="I176" i="40" s="1"/>
  <c r="H174" i="40"/>
  <c r="I174" i="40" s="1"/>
  <c r="H172" i="40"/>
  <c r="I172" i="40" s="1"/>
  <c r="H170" i="40"/>
  <c r="I170" i="40" s="1"/>
  <c r="H168" i="40"/>
  <c r="I168" i="40" s="1"/>
  <c r="H166" i="40"/>
  <c r="I166" i="40" s="1"/>
  <c r="H164" i="40"/>
  <c r="I164" i="40" s="1"/>
  <c r="H162" i="40"/>
  <c r="I162" i="40" s="1"/>
  <c r="H160" i="40"/>
  <c r="I160" i="40" s="1"/>
  <c r="H158" i="40"/>
  <c r="I158" i="40" s="1"/>
  <c r="H156" i="40"/>
  <c r="I156" i="40" s="1"/>
  <c r="H154" i="40"/>
  <c r="I154" i="40" s="1"/>
  <c r="H152" i="40"/>
  <c r="I152" i="40" s="1"/>
  <c r="H150" i="40"/>
  <c r="I150" i="40" s="1"/>
  <c r="H149" i="40"/>
  <c r="I149" i="40" s="1"/>
  <c r="H147" i="40"/>
  <c r="I147" i="40" s="1"/>
  <c r="H145" i="40"/>
  <c r="I145" i="40" s="1"/>
  <c r="H143" i="40"/>
  <c r="I143" i="40" s="1"/>
  <c r="H141" i="40"/>
  <c r="I141" i="40" s="1"/>
  <c r="H139" i="40"/>
  <c r="I139" i="40" s="1"/>
  <c r="H137" i="40"/>
  <c r="I137" i="40" s="1"/>
  <c r="H135" i="40"/>
  <c r="I135" i="40" s="1"/>
  <c r="H134" i="40"/>
  <c r="I134" i="40" s="1"/>
  <c r="H132" i="40"/>
  <c r="I132" i="40" s="1"/>
  <c r="H130" i="40"/>
  <c r="I130" i="40" s="1"/>
  <c r="H128" i="40"/>
  <c r="I128" i="40" s="1"/>
  <c r="H126" i="40"/>
  <c r="I126" i="40" s="1"/>
  <c r="H124" i="40"/>
  <c r="I124" i="40" s="1"/>
  <c r="H122" i="40"/>
  <c r="I122" i="40" s="1"/>
  <c r="H120" i="40"/>
  <c r="I120" i="40" s="1"/>
  <c r="H119" i="40"/>
  <c r="I119" i="40" s="1"/>
  <c r="H117" i="40"/>
  <c r="I117" i="40" s="1"/>
  <c r="H115" i="40"/>
  <c r="I115" i="40" s="1"/>
  <c r="H113" i="40"/>
  <c r="I113" i="40" s="1"/>
  <c r="H111" i="40"/>
  <c r="I111" i="40" s="1"/>
  <c r="H109" i="40"/>
  <c r="I109" i="40" s="1"/>
  <c r="H107" i="40"/>
  <c r="I107" i="40" s="1"/>
  <c r="H105" i="40"/>
  <c r="I105" i="40" s="1"/>
  <c r="H103" i="40"/>
  <c r="I103" i="40" s="1"/>
  <c r="H102" i="40"/>
  <c r="I102" i="40" s="1"/>
  <c r="H100" i="40"/>
  <c r="I100" i="40" s="1"/>
  <c r="H98" i="40"/>
  <c r="I98" i="40" s="1"/>
  <c r="H96" i="40"/>
  <c r="I96" i="40" s="1"/>
  <c r="H94" i="40"/>
  <c r="I94" i="40" s="1"/>
  <c r="H92" i="40"/>
  <c r="I92" i="40" s="1"/>
  <c r="H90" i="40"/>
  <c r="I90" i="40" s="1"/>
  <c r="H88" i="40"/>
  <c r="I88" i="40" s="1"/>
  <c r="H86" i="40"/>
  <c r="I86" i="40" s="1"/>
  <c r="H84" i="40"/>
  <c r="I84" i="40" s="1"/>
  <c r="H82" i="40"/>
  <c r="I82" i="40" s="1"/>
  <c r="H80" i="40"/>
  <c r="I80" i="40" s="1"/>
  <c r="H78" i="40"/>
  <c r="I78" i="40" s="1"/>
  <c r="H76" i="40"/>
  <c r="I76" i="40" s="1"/>
  <c r="H74" i="40"/>
  <c r="I74" i="40" s="1"/>
  <c r="H71" i="40"/>
  <c r="I71" i="40" s="1"/>
  <c r="H69" i="40"/>
  <c r="I69" i="40" s="1"/>
  <c r="H67" i="40"/>
  <c r="I67" i="40" s="1"/>
  <c r="H65" i="40"/>
  <c r="I65" i="40" s="1"/>
  <c r="H63" i="40"/>
  <c r="I63" i="40" s="1"/>
  <c r="H61" i="40"/>
  <c r="I61" i="40" s="1"/>
  <c r="H59" i="40"/>
  <c r="I59" i="40" s="1"/>
  <c r="H57" i="40"/>
  <c r="I57" i="40" s="1"/>
  <c r="H55" i="40"/>
  <c r="I55" i="40" s="1"/>
  <c r="H53" i="40"/>
  <c r="I53" i="40" s="1"/>
  <c r="H51" i="40"/>
  <c r="I51" i="40" s="1"/>
  <c r="H49" i="40"/>
  <c r="I49" i="40" s="1"/>
  <c r="H47" i="40"/>
  <c r="I47" i="40" s="1"/>
  <c r="H45" i="40"/>
  <c r="I45" i="40" s="1"/>
  <c r="H43" i="40"/>
  <c r="I43" i="40" s="1"/>
  <c r="H41" i="40"/>
  <c r="I41" i="40" s="1"/>
  <c r="H39" i="40"/>
  <c r="I39" i="40" s="1"/>
  <c r="H37" i="40"/>
  <c r="I37" i="40" s="1"/>
  <c r="H35" i="40"/>
  <c r="I35" i="40" s="1"/>
  <c r="H33" i="40"/>
  <c r="I33" i="40" s="1"/>
  <c r="H31" i="40"/>
  <c r="I31" i="40" s="1"/>
  <c r="P16" i="40" s="1"/>
  <c r="O16" i="40" s="1"/>
  <c r="O17" i="40" s="1"/>
  <c r="H29" i="40"/>
  <c r="I29" i="40" s="1"/>
  <c r="H27" i="40"/>
  <c r="I27" i="40" s="1"/>
  <c r="H25" i="40"/>
  <c r="I25" i="40" s="1"/>
  <c r="H23" i="40"/>
  <c r="I23" i="40" s="1"/>
  <c r="H21" i="40"/>
  <c r="I21" i="40" s="1"/>
  <c r="H19" i="40"/>
  <c r="I19" i="40" s="1"/>
  <c r="H72" i="40"/>
  <c r="I72" i="40" s="1"/>
  <c r="H70" i="40"/>
  <c r="I70" i="40" s="1"/>
  <c r="H68" i="40"/>
  <c r="I68" i="40" s="1"/>
  <c r="H66" i="40"/>
  <c r="I66" i="40" s="1"/>
  <c r="H64" i="40"/>
  <c r="I64" i="40" s="1"/>
  <c r="H62" i="40"/>
  <c r="I62" i="40" s="1"/>
  <c r="H60" i="40"/>
  <c r="I60" i="40" s="1"/>
  <c r="H58" i="40"/>
  <c r="I58" i="40" s="1"/>
  <c r="H56" i="40"/>
  <c r="I56" i="40" s="1"/>
  <c r="H54" i="40"/>
  <c r="I54" i="40" s="1"/>
  <c r="H52" i="40"/>
  <c r="I52" i="40" s="1"/>
  <c r="H50" i="40"/>
  <c r="I50" i="40" s="1"/>
  <c r="H48" i="40"/>
  <c r="I48" i="40" s="1"/>
  <c r="H46" i="40"/>
  <c r="I46" i="40" s="1"/>
  <c r="H44" i="40"/>
  <c r="I44" i="40" s="1"/>
  <c r="H42" i="40"/>
  <c r="I42" i="40" s="1"/>
  <c r="H40" i="40"/>
  <c r="I40" i="40" s="1"/>
  <c r="H38" i="40"/>
  <c r="I38" i="40" s="1"/>
  <c r="H36" i="40"/>
  <c r="I36" i="40" s="1"/>
  <c r="H34" i="40"/>
  <c r="I34" i="40" s="1"/>
  <c r="H32" i="40"/>
  <c r="I32" i="40" s="1"/>
  <c r="H30" i="40"/>
  <c r="I30" i="40" s="1"/>
  <c r="H28" i="40"/>
  <c r="I28" i="40" s="1"/>
  <c r="H26" i="40"/>
  <c r="I26" i="40" s="1"/>
  <c r="H24" i="40"/>
  <c r="I24" i="40" s="1"/>
  <c r="H22" i="40"/>
  <c r="I22" i="40" s="1"/>
  <c r="H20" i="40"/>
  <c r="I20" i="40" s="1"/>
  <c r="H18" i="40"/>
  <c r="I18" i="40" s="1"/>
  <c r="H17" i="40"/>
  <c r="H301" i="32"/>
  <c r="I301" i="32" s="1"/>
  <c r="H299" i="32"/>
  <c r="I299" i="32" s="1"/>
  <c r="H297" i="32"/>
  <c r="I297" i="32" s="1"/>
  <c r="H295" i="32"/>
  <c r="I295" i="32" s="1"/>
  <c r="H293" i="32"/>
  <c r="I293" i="32" s="1"/>
  <c r="H291" i="32"/>
  <c r="I291" i="32" s="1"/>
  <c r="H289" i="32"/>
  <c r="I289" i="32" s="1"/>
  <c r="H287" i="32"/>
  <c r="I287" i="32" s="1"/>
  <c r="H285" i="32"/>
  <c r="I285" i="32" s="1"/>
  <c r="H283" i="32"/>
  <c r="I283" i="32" s="1"/>
  <c r="H281" i="32"/>
  <c r="I281" i="32" s="1"/>
  <c r="H279" i="32"/>
  <c r="I279" i="32" s="1"/>
  <c r="H277" i="32"/>
  <c r="I277" i="32" s="1"/>
  <c r="H275" i="32"/>
  <c r="I275" i="32" s="1"/>
  <c r="H273" i="32"/>
  <c r="I273" i="32" s="1"/>
  <c r="H271" i="32"/>
  <c r="I271" i="32" s="1"/>
  <c r="H269" i="32"/>
  <c r="I269" i="32" s="1"/>
  <c r="H267" i="32"/>
  <c r="I267" i="32" s="1"/>
  <c r="H265" i="32"/>
  <c r="I265" i="32" s="1"/>
  <c r="H263" i="32"/>
  <c r="I263" i="32" s="1"/>
  <c r="H261" i="32"/>
  <c r="I261" i="32" s="1"/>
  <c r="H259" i="32"/>
  <c r="I259" i="32" s="1"/>
  <c r="H257" i="32"/>
  <c r="I257" i="32" s="1"/>
  <c r="H255" i="32"/>
  <c r="I255" i="32" s="1"/>
  <c r="H253" i="32"/>
  <c r="I253" i="32" s="1"/>
  <c r="H251" i="32"/>
  <c r="I251" i="32" s="1"/>
  <c r="H249" i="32"/>
  <c r="I249" i="32" s="1"/>
  <c r="H247" i="32"/>
  <c r="I247" i="32" s="1"/>
  <c r="H245" i="32"/>
  <c r="I245" i="32" s="1"/>
  <c r="H243" i="32"/>
  <c r="I243" i="32" s="1"/>
  <c r="H241" i="32"/>
  <c r="I241" i="32" s="1"/>
  <c r="H239" i="32"/>
  <c r="I239" i="32" s="1"/>
  <c r="H237" i="32"/>
  <c r="I237" i="32" s="1"/>
  <c r="H235" i="32"/>
  <c r="I235" i="32" s="1"/>
  <c r="H233" i="32"/>
  <c r="I233" i="32" s="1"/>
  <c r="H231" i="32"/>
  <c r="I231" i="32" s="1"/>
  <c r="H229" i="32"/>
  <c r="I229" i="32" s="1"/>
  <c r="H227" i="32"/>
  <c r="I227" i="32" s="1"/>
  <c r="H225" i="32"/>
  <c r="I225" i="32" s="1"/>
  <c r="H223" i="32"/>
  <c r="I223" i="32" s="1"/>
  <c r="H221" i="32"/>
  <c r="I221" i="32" s="1"/>
  <c r="H219" i="32"/>
  <c r="I219" i="32" s="1"/>
  <c r="H217" i="32"/>
  <c r="I217" i="32" s="1"/>
  <c r="H215" i="32"/>
  <c r="I215" i="32" s="1"/>
  <c r="H213" i="32"/>
  <c r="I213" i="32" s="1"/>
  <c r="H211" i="32"/>
  <c r="I211" i="32" s="1"/>
  <c r="H209" i="32"/>
  <c r="I209" i="32" s="1"/>
  <c r="H207" i="32"/>
  <c r="I207" i="32" s="1"/>
  <c r="H204" i="32"/>
  <c r="I204" i="32" s="1"/>
  <c r="H202" i="32"/>
  <c r="I202" i="32" s="1"/>
  <c r="H200" i="32"/>
  <c r="I200" i="32" s="1"/>
  <c r="H198" i="32"/>
  <c r="I198" i="32" s="1"/>
  <c r="H196" i="32"/>
  <c r="I196" i="32" s="1"/>
  <c r="H195" i="32"/>
  <c r="I195" i="32" s="1"/>
  <c r="H193" i="32"/>
  <c r="I193" i="32" s="1"/>
  <c r="H191" i="32"/>
  <c r="I191" i="32" s="1"/>
  <c r="H189" i="32"/>
  <c r="I189" i="32" s="1"/>
  <c r="H187" i="32"/>
  <c r="I187" i="32" s="1"/>
  <c r="H185" i="32"/>
  <c r="I185" i="32" s="1"/>
  <c r="H183" i="32"/>
  <c r="I183" i="32" s="1"/>
  <c r="H181" i="32"/>
  <c r="I181" i="32" s="1"/>
  <c r="H179" i="32"/>
  <c r="I179" i="32" s="1"/>
  <c r="H177" i="32"/>
  <c r="I177" i="32" s="1"/>
  <c r="H175" i="32"/>
  <c r="I175" i="32" s="1"/>
  <c r="H173" i="32"/>
  <c r="I173" i="32" s="1"/>
  <c r="H171" i="32"/>
  <c r="I171" i="32" s="1"/>
  <c r="H169" i="32"/>
  <c r="I169" i="32" s="1"/>
  <c r="H167" i="32"/>
  <c r="I167" i="32" s="1"/>
  <c r="H165" i="32"/>
  <c r="I165" i="32" s="1"/>
  <c r="H163" i="32"/>
  <c r="I163" i="32" s="1"/>
  <c r="H161" i="32"/>
  <c r="I161" i="32" s="1"/>
  <c r="H159" i="32"/>
  <c r="I159" i="32" s="1"/>
  <c r="H157" i="32"/>
  <c r="I157" i="32" s="1"/>
  <c r="H155" i="32"/>
  <c r="I155" i="32" s="1"/>
  <c r="H153" i="32"/>
  <c r="I153" i="32" s="1"/>
  <c r="H151" i="32"/>
  <c r="I151" i="32" s="1"/>
  <c r="H149" i="32"/>
  <c r="I149" i="32" s="1"/>
  <c r="H147" i="32"/>
  <c r="I147" i="32" s="1"/>
  <c r="H145" i="32"/>
  <c r="I145" i="32" s="1"/>
  <c r="H143" i="32"/>
  <c r="I143" i="32" s="1"/>
  <c r="H141" i="32"/>
  <c r="I141" i="32" s="1"/>
  <c r="H139" i="32"/>
  <c r="I139" i="32" s="1"/>
  <c r="H137" i="32"/>
  <c r="I137" i="32" s="1"/>
  <c r="H135" i="32"/>
  <c r="I135" i="32" s="1"/>
  <c r="H134" i="32"/>
  <c r="I134" i="32" s="1"/>
  <c r="H132" i="32"/>
  <c r="I132" i="32" s="1"/>
  <c r="H130" i="32"/>
  <c r="I130" i="32" s="1"/>
  <c r="H128" i="32"/>
  <c r="I128" i="32" s="1"/>
  <c r="H126" i="32"/>
  <c r="I126" i="32" s="1"/>
  <c r="H124" i="32"/>
  <c r="I124" i="32" s="1"/>
  <c r="H123" i="32"/>
  <c r="I123" i="32" s="1"/>
  <c r="H121" i="32"/>
  <c r="I121" i="32" s="1"/>
  <c r="H118" i="32"/>
  <c r="I118" i="32" s="1"/>
  <c r="H116" i="32"/>
  <c r="I116" i="32" s="1"/>
  <c r="H114" i="32"/>
  <c r="I114" i="32" s="1"/>
  <c r="H112" i="32"/>
  <c r="I112" i="32" s="1"/>
  <c r="H110" i="32"/>
  <c r="I110" i="32" s="1"/>
  <c r="H108" i="32"/>
  <c r="I108" i="32" s="1"/>
  <c r="H105" i="32"/>
  <c r="I105" i="32" s="1"/>
  <c r="H103" i="32"/>
  <c r="I103" i="32" s="1"/>
  <c r="H101" i="32"/>
  <c r="I101" i="32" s="1"/>
  <c r="H99" i="32"/>
  <c r="I99" i="32" s="1"/>
  <c r="H98" i="32"/>
  <c r="I98" i="32" s="1"/>
  <c r="H96" i="32"/>
  <c r="I96" i="32" s="1"/>
  <c r="H94" i="32"/>
  <c r="I94" i="32" s="1"/>
  <c r="H93" i="32"/>
  <c r="I93" i="32" s="1"/>
  <c r="H91" i="32"/>
  <c r="I91" i="32" s="1"/>
  <c r="H89" i="32"/>
  <c r="I89" i="32" s="1"/>
  <c r="H87" i="32"/>
  <c r="I87" i="32" s="1"/>
  <c r="H85" i="32"/>
  <c r="I85" i="32" s="1"/>
  <c r="H83" i="32"/>
  <c r="I83" i="32" s="1"/>
  <c r="H81" i="32"/>
  <c r="I81" i="32" s="1"/>
  <c r="H79" i="32"/>
  <c r="I79" i="32" s="1"/>
  <c r="H77" i="32"/>
  <c r="I77" i="32" s="1"/>
  <c r="H75" i="32"/>
  <c r="I75" i="32" s="1"/>
  <c r="H73" i="32"/>
  <c r="I73" i="32" s="1"/>
  <c r="H71" i="32"/>
  <c r="I71" i="32" s="1"/>
  <c r="H69" i="32"/>
  <c r="I69" i="32" s="1"/>
  <c r="H67" i="32"/>
  <c r="I67" i="32" s="1"/>
  <c r="H65" i="32"/>
  <c r="I65" i="32" s="1"/>
  <c r="H63" i="32"/>
  <c r="I63" i="32" s="1"/>
  <c r="H61" i="32"/>
  <c r="I61" i="32" s="1"/>
  <c r="H59" i="32"/>
  <c r="I59" i="32" s="1"/>
  <c r="H57" i="32"/>
  <c r="I57" i="32" s="1"/>
  <c r="H55" i="32"/>
  <c r="I55" i="32" s="1"/>
  <c r="H53" i="32"/>
  <c r="I53" i="32" s="1"/>
  <c r="H51" i="32"/>
  <c r="I51" i="32" s="1"/>
  <c r="H49" i="32"/>
  <c r="I49" i="32" s="1"/>
  <c r="H47" i="32"/>
  <c r="I47" i="32" s="1"/>
  <c r="H45" i="32"/>
  <c r="I45" i="32" s="1"/>
  <c r="H43" i="32"/>
  <c r="I43" i="32" s="1"/>
  <c r="H41" i="32"/>
  <c r="I41" i="32" s="1"/>
  <c r="H39" i="32"/>
  <c r="I39" i="32" s="1"/>
  <c r="H37" i="32"/>
  <c r="I37" i="32" s="1"/>
  <c r="H35" i="32"/>
  <c r="I35" i="32" s="1"/>
  <c r="H33" i="32"/>
  <c r="I33" i="32" s="1"/>
  <c r="H31" i="32"/>
  <c r="I31" i="32" s="1"/>
  <c r="H29" i="32"/>
  <c r="I29" i="32" s="1"/>
  <c r="H27" i="32"/>
  <c r="I27" i="32" s="1"/>
  <c r="H25" i="32"/>
  <c r="I25" i="32" s="1"/>
  <c r="H23" i="32"/>
  <c r="I23" i="32" s="1"/>
  <c r="H21" i="32"/>
  <c r="I21" i="32" s="1"/>
  <c r="H19" i="32"/>
  <c r="I19" i="32" s="1"/>
  <c r="H302" i="32"/>
  <c r="I302" i="32" s="1"/>
  <c r="H300" i="32"/>
  <c r="I300" i="32" s="1"/>
  <c r="H298" i="32"/>
  <c r="I298" i="32" s="1"/>
  <c r="H296" i="32"/>
  <c r="I296" i="32" s="1"/>
  <c r="H294" i="32"/>
  <c r="I294" i="32" s="1"/>
  <c r="H292" i="32"/>
  <c r="I292" i="32" s="1"/>
  <c r="H290" i="32"/>
  <c r="I290" i="32" s="1"/>
  <c r="H288" i="32"/>
  <c r="I288" i="32" s="1"/>
  <c r="H286" i="32"/>
  <c r="I286" i="32" s="1"/>
  <c r="H284" i="32"/>
  <c r="I284" i="32" s="1"/>
  <c r="H282" i="32"/>
  <c r="I282" i="32" s="1"/>
  <c r="H280" i="32"/>
  <c r="I280" i="32" s="1"/>
  <c r="H278" i="32"/>
  <c r="I278" i="32" s="1"/>
  <c r="H276" i="32"/>
  <c r="I276" i="32" s="1"/>
  <c r="H274" i="32"/>
  <c r="I274" i="32" s="1"/>
  <c r="H272" i="32"/>
  <c r="I272" i="32" s="1"/>
  <c r="H270" i="32"/>
  <c r="I270" i="32" s="1"/>
  <c r="H268" i="32"/>
  <c r="I268" i="32" s="1"/>
  <c r="H266" i="32"/>
  <c r="I266" i="32" s="1"/>
  <c r="H264" i="32"/>
  <c r="I264" i="32" s="1"/>
  <c r="H262" i="32"/>
  <c r="I262" i="32" s="1"/>
  <c r="H260" i="32"/>
  <c r="I260" i="32" s="1"/>
  <c r="H258" i="32"/>
  <c r="I258" i="32" s="1"/>
  <c r="H256" i="32"/>
  <c r="I256" i="32" s="1"/>
  <c r="H254" i="32"/>
  <c r="I254" i="32" s="1"/>
  <c r="H252" i="32"/>
  <c r="I252" i="32" s="1"/>
  <c r="H250" i="32"/>
  <c r="I250" i="32" s="1"/>
  <c r="H248" i="32"/>
  <c r="I248" i="32" s="1"/>
  <c r="H246" i="32"/>
  <c r="I246" i="32" s="1"/>
  <c r="H244" i="32"/>
  <c r="I244" i="32" s="1"/>
  <c r="H242" i="32"/>
  <c r="I242" i="32" s="1"/>
  <c r="H240" i="32"/>
  <c r="I240" i="32" s="1"/>
  <c r="H238" i="32"/>
  <c r="I238" i="32" s="1"/>
  <c r="H236" i="32"/>
  <c r="I236" i="32" s="1"/>
  <c r="H234" i="32"/>
  <c r="I234" i="32" s="1"/>
  <c r="H232" i="32"/>
  <c r="I232" i="32" s="1"/>
  <c r="H230" i="32"/>
  <c r="I230" i="32" s="1"/>
  <c r="H228" i="32"/>
  <c r="I228" i="32" s="1"/>
  <c r="H226" i="32"/>
  <c r="I226" i="32" s="1"/>
  <c r="H224" i="32"/>
  <c r="I224" i="32" s="1"/>
  <c r="H222" i="32"/>
  <c r="I222" i="32" s="1"/>
  <c r="H220" i="32"/>
  <c r="I220" i="32" s="1"/>
  <c r="H218" i="32"/>
  <c r="I218" i="32" s="1"/>
  <c r="H216" i="32"/>
  <c r="I216" i="32" s="1"/>
  <c r="H214" i="32"/>
  <c r="I214" i="32" s="1"/>
  <c r="H212" i="32"/>
  <c r="I212" i="32" s="1"/>
  <c r="H210" i="32"/>
  <c r="I210" i="32" s="1"/>
  <c r="H208" i="32"/>
  <c r="I208" i="32" s="1"/>
  <c r="H206" i="32"/>
  <c r="I206" i="32" s="1"/>
  <c r="H194" i="32"/>
  <c r="I194" i="32" s="1"/>
  <c r="H192" i="32"/>
  <c r="I192" i="32" s="1"/>
  <c r="H190" i="32"/>
  <c r="I190" i="32" s="1"/>
  <c r="H188" i="32"/>
  <c r="I188" i="32" s="1"/>
  <c r="H186" i="32"/>
  <c r="I186" i="32" s="1"/>
  <c r="H184" i="32"/>
  <c r="I184" i="32" s="1"/>
  <c r="H182" i="32"/>
  <c r="I182" i="32" s="1"/>
  <c r="H180" i="32"/>
  <c r="I180" i="32" s="1"/>
  <c r="H178" i="32"/>
  <c r="I178" i="32" s="1"/>
  <c r="H176" i="32"/>
  <c r="I176" i="32" s="1"/>
  <c r="H174" i="32"/>
  <c r="I174" i="32" s="1"/>
  <c r="H172" i="32"/>
  <c r="I172" i="32" s="1"/>
  <c r="H170" i="32"/>
  <c r="I170" i="32" s="1"/>
  <c r="H168" i="32"/>
  <c r="I168" i="32" s="1"/>
  <c r="H166" i="32"/>
  <c r="I166" i="32" s="1"/>
  <c r="H164" i="32"/>
  <c r="I164" i="32" s="1"/>
  <c r="H162" i="32"/>
  <c r="I162" i="32" s="1"/>
  <c r="H160" i="32"/>
  <c r="I160" i="32" s="1"/>
  <c r="H158" i="32"/>
  <c r="I158" i="32" s="1"/>
  <c r="H156" i="32"/>
  <c r="I156" i="32" s="1"/>
  <c r="H154" i="32"/>
  <c r="I154" i="32" s="1"/>
  <c r="H152" i="32"/>
  <c r="I152" i="32" s="1"/>
  <c r="H150" i="32"/>
  <c r="I150" i="32" s="1"/>
  <c r="H148" i="32"/>
  <c r="I148" i="32" s="1"/>
  <c r="H146" i="32"/>
  <c r="I146" i="32" s="1"/>
  <c r="H144" i="32"/>
  <c r="I144" i="32" s="1"/>
  <c r="H142" i="32"/>
  <c r="I142" i="32" s="1"/>
  <c r="H140" i="32"/>
  <c r="I140" i="32" s="1"/>
  <c r="H138" i="32"/>
  <c r="I138" i="32" s="1"/>
  <c r="H136" i="32"/>
  <c r="I136" i="32" s="1"/>
  <c r="H122" i="32"/>
  <c r="I122" i="32" s="1"/>
  <c r="H120" i="32"/>
  <c r="I120" i="32" s="1"/>
  <c r="H106" i="32"/>
  <c r="I106" i="32" s="1"/>
  <c r="H104" i="32"/>
  <c r="I104" i="32" s="1"/>
  <c r="H102" i="32"/>
  <c r="I102" i="32" s="1"/>
  <c r="H100" i="32"/>
  <c r="I100" i="32" s="1"/>
  <c r="H92" i="32"/>
  <c r="I92" i="32" s="1"/>
  <c r="H90" i="32"/>
  <c r="I90" i="32" s="1"/>
  <c r="H88" i="32"/>
  <c r="I88" i="32" s="1"/>
  <c r="H86" i="32"/>
  <c r="I86" i="32" s="1"/>
  <c r="H84" i="32"/>
  <c r="I84" i="32" s="1"/>
  <c r="H82" i="32"/>
  <c r="I82" i="32" s="1"/>
  <c r="H80" i="32"/>
  <c r="I80" i="32" s="1"/>
  <c r="H78" i="32"/>
  <c r="I78" i="32" s="1"/>
  <c r="H76" i="32"/>
  <c r="I76" i="32" s="1"/>
  <c r="H74" i="32"/>
  <c r="I74" i="32" s="1"/>
  <c r="H72" i="32"/>
  <c r="I72" i="32" s="1"/>
  <c r="H70" i="32"/>
  <c r="I70" i="32" s="1"/>
  <c r="H68" i="32"/>
  <c r="I68" i="32" s="1"/>
  <c r="H66" i="32"/>
  <c r="I66" i="32" s="1"/>
  <c r="H64" i="32"/>
  <c r="I64" i="32" s="1"/>
  <c r="H62" i="32"/>
  <c r="I62" i="32" s="1"/>
  <c r="H60" i="32"/>
  <c r="I60" i="32" s="1"/>
  <c r="H58" i="32"/>
  <c r="I58" i="32" s="1"/>
  <c r="H56" i="32"/>
  <c r="I56" i="32" s="1"/>
  <c r="H54" i="32"/>
  <c r="I54" i="32" s="1"/>
  <c r="H52" i="32"/>
  <c r="I52" i="32" s="1"/>
  <c r="H50" i="32"/>
  <c r="I50" i="32" s="1"/>
  <c r="H48" i="32"/>
  <c r="I48" i="32" s="1"/>
  <c r="H46" i="32"/>
  <c r="I46" i="32" s="1"/>
  <c r="H44" i="32"/>
  <c r="I44" i="32" s="1"/>
  <c r="H42" i="32"/>
  <c r="I42" i="32" s="1"/>
  <c r="H40" i="32"/>
  <c r="I40" i="32" s="1"/>
  <c r="H38" i="32"/>
  <c r="I38" i="32" s="1"/>
  <c r="H36" i="32"/>
  <c r="I36" i="32" s="1"/>
  <c r="H34" i="32"/>
  <c r="I34" i="32" s="1"/>
  <c r="H32" i="32"/>
  <c r="I32" i="32" s="1"/>
  <c r="H30" i="32"/>
  <c r="I30" i="32" s="1"/>
  <c r="H28" i="32"/>
  <c r="I28" i="32" s="1"/>
  <c r="H26" i="32"/>
  <c r="I26" i="32" s="1"/>
  <c r="H24" i="32"/>
  <c r="I24" i="32" s="1"/>
  <c r="H22" i="32"/>
  <c r="I22" i="32" s="1"/>
  <c r="H20" i="32"/>
  <c r="I20" i="32" s="1"/>
  <c r="H18" i="32"/>
  <c r="I18" i="32" s="1"/>
  <c r="H205" i="32"/>
  <c r="I205" i="32" s="1"/>
  <c r="H203" i="32"/>
  <c r="I203" i="32" s="1"/>
  <c r="H201" i="32"/>
  <c r="I201" i="32" s="1"/>
  <c r="H199" i="32"/>
  <c r="I199" i="32" s="1"/>
  <c r="H197" i="32"/>
  <c r="I197" i="32" s="1"/>
  <c r="H133" i="32"/>
  <c r="I133" i="32" s="1"/>
  <c r="H131" i="32"/>
  <c r="I131" i="32" s="1"/>
  <c r="H129" i="32"/>
  <c r="I129" i="32" s="1"/>
  <c r="H127" i="32"/>
  <c r="I127" i="32" s="1"/>
  <c r="H125" i="32"/>
  <c r="I125" i="32" s="1"/>
  <c r="H119" i="32"/>
  <c r="I119" i="32" s="1"/>
  <c r="H117" i="32"/>
  <c r="I117" i="32" s="1"/>
  <c r="H115" i="32"/>
  <c r="I115" i="32" s="1"/>
  <c r="H113" i="32"/>
  <c r="I113" i="32" s="1"/>
  <c r="H111" i="32"/>
  <c r="I111" i="32" s="1"/>
  <c r="H109" i="32"/>
  <c r="I109" i="32" s="1"/>
  <c r="H107" i="32"/>
  <c r="I107" i="32" s="1"/>
  <c r="H97" i="32"/>
  <c r="I97" i="32" s="1"/>
  <c r="H95" i="32"/>
  <c r="I95" i="32" s="1"/>
  <c r="H17" i="32"/>
  <c r="H303" i="34"/>
  <c r="I17" i="34"/>
  <c r="I303" i="34" s="1"/>
  <c r="H303" i="30"/>
  <c r="L166" i="30"/>
  <c r="I166" i="30"/>
  <c r="I303" i="29"/>
  <c r="P16" i="29"/>
  <c r="O16" i="29" s="1"/>
  <c r="O17" i="29" s="1"/>
  <c r="I303" i="39"/>
  <c r="H303" i="39"/>
  <c r="H301" i="38"/>
  <c r="I301" i="38" s="1"/>
  <c r="H299" i="38"/>
  <c r="I299" i="38" s="1"/>
  <c r="H297" i="38"/>
  <c r="I297" i="38" s="1"/>
  <c r="H295" i="38"/>
  <c r="I295" i="38" s="1"/>
  <c r="H293" i="38"/>
  <c r="I293" i="38" s="1"/>
  <c r="H291" i="38"/>
  <c r="I291" i="38" s="1"/>
  <c r="H289" i="38"/>
  <c r="I289" i="38" s="1"/>
  <c r="H287" i="38"/>
  <c r="I287" i="38" s="1"/>
  <c r="H285" i="38"/>
  <c r="I285" i="38" s="1"/>
  <c r="H283" i="38"/>
  <c r="I283" i="38" s="1"/>
  <c r="H281" i="38"/>
  <c r="I281" i="38" s="1"/>
  <c r="H279" i="38"/>
  <c r="I279" i="38" s="1"/>
  <c r="H277" i="38"/>
  <c r="I277" i="38" s="1"/>
  <c r="H275" i="38"/>
  <c r="I275" i="38" s="1"/>
  <c r="H273" i="38"/>
  <c r="I273" i="38" s="1"/>
  <c r="H271" i="38"/>
  <c r="I271" i="38" s="1"/>
  <c r="H269" i="38"/>
  <c r="I269" i="38" s="1"/>
  <c r="H267" i="38"/>
  <c r="I267" i="38" s="1"/>
  <c r="H265" i="38"/>
  <c r="I265" i="38" s="1"/>
  <c r="H263" i="38"/>
  <c r="I263" i="38" s="1"/>
  <c r="H261" i="38"/>
  <c r="I261" i="38" s="1"/>
  <c r="H259" i="38"/>
  <c r="I259" i="38" s="1"/>
  <c r="H257" i="38"/>
  <c r="I257" i="38" s="1"/>
  <c r="H302" i="38"/>
  <c r="I302" i="38" s="1"/>
  <c r="H300" i="38"/>
  <c r="I300" i="38" s="1"/>
  <c r="H298" i="38"/>
  <c r="I298" i="38" s="1"/>
  <c r="H296" i="38"/>
  <c r="I296" i="38" s="1"/>
  <c r="H294" i="38"/>
  <c r="I294" i="38" s="1"/>
  <c r="H292" i="38"/>
  <c r="I292" i="38" s="1"/>
  <c r="H255" i="38"/>
  <c r="I255" i="38" s="1"/>
  <c r="H253" i="38"/>
  <c r="I253" i="38" s="1"/>
  <c r="H251" i="38"/>
  <c r="I251" i="38" s="1"/>
  <c r="H249" i="38"/>
  <c r="I249" i="38" s="1"/>
  <c r="H247" i="38"/>
  <c r="I247" i="38" s="1"/>
  <c r="H245" i="38"/>
  <c r="I245" i="38" s="1"/>
  <c r="H243" i="38"/>
  <c r="I243" i="38" s="1"/>
  <c r="H241" i="38"/>
  <c r="I241" i="38" s="1"/>
  <c r="H239" i="38"/>
  <c r="I239" i="38" s="1"/>
  <c r="H237" i="38"/>
  <c r="I237" i="38" s="1"/>
  <c r="H235" i="38"/>
  <c r="I235" i="38" s="1"/>
  <c r="H233" i="38"/>
  <c r="I233" i="38" s="1"/>
  <c r="H231" i="38"/>
  <c r="I231" i="38" s="1"/>
  <c r="H229" i="38"/>
  <c r="I229" i="38" s="1"/>
  <c r="H227" i="38"/>
  <c r="I227" i="38" s="1"/>
  <c r="H225" i="38"/>
  <c r="I225" i="38" s="1"/>
  <c r="H223" i="38"/>
  <c r="I223" i="38" s="1"/>
  <c r="H221" i="38"/>
  <c r="I221" i="38" s="1"/>
  <c r="H219" i="38"/>
  <c r="I219" i="38" s="1"/>
  <c r="H217" i="38"/>
  <c r="I217" i="38" s="1"/>
  <c r="H215" i="38"/>
  <c r="I215" i="38" s="1"/>
  <c r="H213" i="38"/>
  <c r="I213" i="38" s="1"/>
  <c r="H211" i="38"/>
  <c r="I211" i="38" s="1"/>
  <c r="H209" i="38"/>
  <c r="I209" i="38" s="1"/>
  <c r="H207" i="38"/>
  <c r="I207" i="38" s="1"/>
  <c r="H204" i="38"/>
  <c r="I204" i="38" s="1"/>
  <c r="H202" i="38"/>
  <c r="I202" i="38" s="1"/>
  <c r="H200" i="38"/>
  <c r="I200" i="38" s="1"/>
  <c r="H198" i="38"/>
  <c r="I198" i="38" s="1"/>
  <c r="H196" i="38"/>
  <c r="I196" i="38" s="1"/>
  <c r="H194" i="38"/>
  <c r="I194" i="38" s="1"/>
  <c r="H192" i="38"/>
  <c r="I192" i="38" s="1"/>
  <c r="H190" i="38"/>
  <c r="I190" i="38" s="1"/>
  <c r="H188" i="38"/>
  <c r="I188" i="38" s="1"/>
  <c r="H186" i="38"/>
  <c r="I186" i="38" s="1"/>
  <c r="H184" i="38"/>
  <c r="I184" i="38" s="1"/>
  <c r="H182" i="38"/>
  <c r="I182" i="38" s="1"/>
  <c r="H180" i="38"/>
  <c r="I180" i="38" s="1"/>
  <c r="H178" i="38"/>
  <c r="I178" i="38" s="1"/>
  <c r="H176" i="38"/>
  <c r="I176" i="38" s="1"/>
  <c r="H174" i="38"/>
  <c r="I174" i="38" s="1"/>
  <c r="H172" i="38"/>
  <c r="I172" i="38" s="1"/>
  <c r="H170" i="38"/>
  <c r="I170" i="38" s="1"/>
  <c r="H168" i="38"/>
  <c r="I168" i="38" s="1"/>
  <c r="H166" i="38"/>
  <c r="I166" i="38" s="1"/>
  <c r="H164" i="38"/>
  <c r="I164" i="38" s="1"/>
  <c r="H162" i="38"/>
  <c r="I162" i="38" s="1"/>
  <c r="H160" i="38"/>
  <c r="I160" i="38" s="1"/>
  <c r="H158" i="38"/>
  <c r="I158" i="38" s="1"/>
  <c r="H156" i="38"/>
  <c r="I156" i="38" s="1"/>
  <c r="H154" i="38"/>
  <c r="I154" i="38" s="1"/>
  <c r="H152" i="38"/>
  <c r="I152" i="38" s="1"/>
  <c r="H150" i="38"/>
  <c r="I150" i="38" s="1"/>
  <c r="H148" i="38"/>
  <c r="I148" i="38" s="1"/>
  <c r="H146" i="38"/>
  <c r="I146" i="38" s="1"/>
  <c r="H144" i="38"/>
  <c r="I144" i="38" s="1"/>
  <c r="H142" i="38"/>
  <c r="I142" i="38" s="1"/>
  <c r="H140" i="38"/>
  <c r="I140" i="38" s="1"/>
  <c r="H138" i="38"/>
  <c r="I138" i="38" s="1"/>
  <c r="H136" i="38"/>
  <c r="I136" i="38" s="1"/>
  <c r="H133" i="38"/>
  <c r="I133" i="38" s="1"/>
  <c r="H131" i="38"/>
  <c r="I131" i="38" s="1"/>
  <c r="H129" i="38"/>
  <c r="I129" i="38" s="1"/>
  <c r="H127" i="38"/>
  <c r="I127" i="38" s="1"/>
  <c r="H125" i="38"/>
  <c r="I125" i="38" s="1"/>
  <c r="H123" i="38"/>
  <c r="I123" i="38" s="1"/>
  <c r="H121" i="38"/>
  <c r="I121" i="38" s="1"/>
  <c r="H118" i="38"/>
  <c r="I118" i="38" s="1"/>
  <c r="H116" i="38"/>
  <c r="I116" i="38" s="1"/>
  <c r="H114" i="38"/>
  <c r="I114" i="38" s="1"/>
  <c r="H112" i="38"/>
  <c r="I112" i="38" s="1"/>
  <c r="H110" i="38"/>
  <c r="I110" i="38" s="1"/>
  <c r="H108" i="38"/>
  <c r="I108" i="38" s="1"/>
  <c r="H105" i="38"/>
  <c r="I105" i="38" s="1"/>
  <c r="H103" i="38"/>
  <c r="I103" i="38" s="1"/>
  <c r="H101" i="38"/>
  <c r="I101" i="38" s="1"/>
  <c r="H99" i="38"/>
  <c r="I99" i="38" s="1"/>
  <c r="H97" i="38"/>
  <c r="I97" i="38" s="1"/>
  <c r="H95" i="38"/>
  <c r="I95" i="38" s="1"/>
  <c r="H93" i="38"/>
  <c r="I93" i="38" s="1"/>
  <c r="H91" i="38"/>
  <c r="I91" i="38" s="1"/>
  <c r="H89" i="38"/>
  <c r="I89" i="38" s="1"/>
  <c r="H87" i="38"/>
  <c r="I87" i="38" s="1"/>
  <c r="H85" i="38"/>
  <c r="I85" i="38" s="1"/>
  <c r="H83" i="38"/>
  <c r="I83" i="38" s="1"/>
  <c r="H81" i="38"/>
  <c r="I81" i="38" s="1"/>
  <c r="H79" i="38"/>
  <c r="I79" i="38" s="1"/>
  <c r="H77" i="38"/>
  <c r="I77" i="38" s="1"/>
  <c r="H75" i="38"/>
  <c r="I75" i="38" s="1"/>
  <c r="H73" i="38"/>
  <c r="I73" i="38" s="1"/>
  <c r="H290" i="38"/>
  <c r="I290" i="38" s="1"/>
  <c r="H288" i="38"/>
  <c r="I288" i="38" s="1"/>
  <c r="H286" i="38"/>
  <c r="I286" i="38" s="1"/>
  <c r="H284" i="38"/>
  <c r="I284" i="38" s="1"/>
  <c r="H282" i="38"/>
  <c r="I282" i="38" s="1"/>
  <c r="H280" i="38"/>
  <c r="I280" i="38" s="1"/>
  <c r="H278" i="38"/>
  <c r="I278" i="38" s="1"/>
  <c r="H276" i="38"/>
  <c r="I276" i="38" s="1"/>
  <c r="H274" i="38"/>
  <c r="I274" i="38" s="1"/>
  <c r="H272" i="38"/>
  <c r="I272" i="38" s="1"/>
  <c r="H270" i="38"/>
  <c r="I270" i="38" s="1"/>
  <c r="H268" i="38"/>
  <c r="I268" i="38" s="1"/>
  <c r="H266" i="38"/>
  <c r="I266" i="38" s="1"/>
  <c r="H264" i="38"/>
  <c r="I264" i="38" s="1"/>
  <c r="H262" i="38"/>
  <c r="I262" i="38" s="1"/>
  <c r="H260" i="38"/>
  <c r="I260" i="38" s="1"/>
  <c r="H258" i="38"/>
  <c r="I258" i="38" s="1"/>
  <c r="H256" i="38"/>
  <c r="I256" i="38" s="1"/>
  <c r="H254" i="38"/>
  <c r="I254" i="38" s="1"/>
  <c r="H252" i="38"/>
  <c r="I252" i="38" s="1"/>
  <c r="H250" i="38"/>
  <c r="I250" i="38" s="1"/>
  <c r="H248" i="38"/>
  <c r="I248" i="38" s="1"/>
  <c r="H246" i="38"/>
  <c r="I246" i="38" s="1"/>
  <c r="H244" i="38"/>
  <c r="I244" i="38" s="1"/>
  <c r="H242" i="38"/>
  <c r="I242" i="38" s="1"/>
  <c r="H240" i="38"/>
  <c r="I240" i="38" s="1"/>
  <c r="H238" i="38"/>
  <c r="I238" i="38" s="1"/>
  <c r="H236" i="38"/>
  <c r="I236" i="38" s="1"/>
  <c r="H234" i="38"/>
  <c r="I234" i="38" s="1"/>
  <c r="H232" i="38"/>
  <c r="I232" i="38" s="1"/>
  <c r="H230" i="38"/>
  <c r="I230" i="38" s="1"/>
  <c r="H228" i="38"/>
  <c r="I228" i="38" s="1"/>
  <c r="H226" i="38"/>
  <c r="I226" i="38" s="1"/>
  <c r="H224" i="38"/>
  <c r="I224" i="38" s="1"/>
  <c r="H222" i="38"/>
  <c r="I222" i="38" s="1"/>
  <c r="H220" i="38"/>
  <c r="I220" i="38" s="1"/>
  <c r="H218" i="38"/>
  <c r="I218" i="38" s="1"/>
  <c r="H216" i="38"/>
  <c r="I216" i="38" s="1"/>
  <c r="H214" i="38"/>
  <c r="I214" i="38" s="1"/>
  <c r="H212" i="38"/>
  <c r="I212" i="38" s="1"/>
  <c r="H210" i="38"/>
  <c r="I210" i="38" s="1"/>
  <c r="H208" i="38"/>
  <c r="I208" i="38" s="1"/>
  <c r="H206" i="38"/>
  <c r="I206" i="38" s="1"/>
  <c r="H205" i="38"/>
  <c r="I205" i="38" s="1"/>
  <c r="H203" i="38"/>
  <c r="I203" i="38" s="1"/>
  <c r="H201" i="38"/>
  <c r="I201" i="38" s="1"/>
  <c r="H199" i="38"/>
  <c r="I199" i="38" s="1"/>
  <c r="H197" i="38"/>
  <c r="I197" i="38" s="1"/>
  <c r="H195" i="38"/>
  <c r="I195" i="38" s="1"/>
  <c r="H193" i="38"/>
  <c r="I193" i="38" s="1"/>
  <c r="H191" i="38"/>
  <c r="I191" i="38" s="1"/>
  <c r="H189" i="38"/>
  <c r="I189" i="38" s="1"/>
  <c r="H187" i="38"/>
  <c r="I187" i="38" s="1"/>
  <c r="H185" i="38"/>
  <c r="I185" i="38" s="1"/>
  <c r="H183" i="38"/>
  <c r="I183" i="38" s="1"/>
  <c r="H181" i="38"/>
  <c r="I181" i="38" s="1"/>
  <c r="H179" i="38"/>
  <c r="I179" i="38" s="1"/>
  <c r="H177" i="38"/>
  <c r="I177" i="38" s="1"/>
  <c r="H175" i="38"/>
  <c r="I175" i="38" s="1"/>
  <c r="H173" i="38"/>
  <c r="I173" i="38" s="1"/>
  <c r="H171" i="38"/>
  <c r="I171" i="38" s="1"/>
  <c r="H169" i="38"/>
  <c r="I169" i="38" s="1"/>
  <c r="H167" i="38"/>
  <c r="I167" i="38" s="1"/>
  <c r="H165" i="38"/>
  <c r="I165" i="38" s="1"/>
  <c r="H163" i="38"/>
  <c r="I163" i="38" s="1"/>
  <c r="H161" i="38"/>
  <c r="I161" i="38" s="1"/>
  <c r="H159" i="38"/>
  <c r="I159" i="38" s="1"/>
  <c r="H157" i="38"/>
  <c r="I157" i="38" s="1"/>
  <c r="H155" i="38"/>
  <c r="I155" i="38" s="1"/>
  <c r="H153" i="38"/>
  <c r="I153" i="38" s="1"/>
  <c r="H151" i="38"/>
  <c r="I151" i="38" s="1"/>
  <c r="H149" i="38"/>
  <c r="I149" i="38" s="1"/>
  <c r="H147" i="38"/>
  <c r="I147" i="38" s="1"/>
  <c r="H145" i="38"/>
  <c r="I145" i="38" s="1"/>
  <c r="H143" i="38"/>
  <c r="I143" i="38" s="1"/>
  <c r="H141" i="38"/>
  <c r="I141" i="38" s="1"/>
  <c r="H139" i="38"/>
  <c r="I139" i="38" s="1"/>
  <c r="H137" i="38"/>
  <c r="I137" i="38" s="1"/>
  <c r="H135" i="38"/>
  <c r="I135" i="38" s="1"/>
  <c r="H134" i="38"/>
  <c r="I134" i="38" s="1"/>
  <c r="H132" i="38"/>
  <c r="I132" i="38" s="1"/>
  <c r="H130" i="38"/>
  <c r="I130" i="38" s="1"/>
  <c r="H128" i="38"/>
  <c r="I128" i="38" s="1"/>
  <c r="H126" i="38"/>
  <c r="I126" i="38" s="1"/>
  <c r="H124" i="38"/>
  <c r="I124" i="38" s="1"/>
  <c r="H122" i="38"/>
  <c r="I122" i="38" s="1"/>
  <c r="H120" i="38"/>
  <c r="I120" i="38" s="1"/>
  <c r="H119" i="38"/>
  <c r="I119" i="38" s="1"/>
  <c r="H117" i="38"/>
  <c r="I117" i="38" s="1"/>
  <c r="H115" i="38"/>
  <c r="I115" i="38" s="1"/>
  <c r="H113" i="38"/>
  <c r="I113" i="38" s="1"/>
  <c r="H111" i="38"/>
  <c r="I111" i="38" s="1"/>
  <c r="H109" i="38"/>
  <c r="I109" i="38" s="1"/>
  <c r="H107" i="38"/>
  <c r="I107" i="38" s="1"/>
  <c r="H106" i="38"/>
  <c r="I106" i="38" s="1"/>
  <c r="H104" i="38"/>
  <c r="I104" i="38" s="1"/>
  <c r="H102" i="38"/>
  <c r="I102" i="38" s="1"/>
  <c r="H100" i="38"/>
  <c r="I100" i="38" s="1"/>
  <c r="H98" i="38"/>
  <c r="I98" i="38" s="1"/>
  <c r="H96" i="38"/>
  <c r="I96" i="38" s="1"/>
  <c r="H94" i="38"/>
  <c r="I94" i="38" s="1"/>
  <c r="H92" i="38"/>
  <c r="I92" i="38" s="1"/>
  <c r="H90" i="38"/>
  <c r="I90" i="38" s="1"/>
  <c r="H88" i="38"/>
  <c r="I88" i="38" s="1"/>
  <c r="H86" i="38"/>
  <c r="I86" i="38" s="1"/>
  <c r="H84" i="38"/>
  <c r="I84" i="38" s="1"/>
  <c r="H82" i="38"/>
  <c r="I82" i="38" s="1"/>
  <c r="H80" i="38"/>
  <c r="I80" i="38" s="1"/>
  <c r="H78" i="38"/>
  <c r="I78" i="38" s="1"/>
  <c r="H76" i="38"/>
  <c r="I76" i="38" s="1"/>
  <c r="H74" i="38"/>
  <c r="I74" i="38" s="1"/>
  <c r="H71" i="38"/>
  <c r="I71" i="38" s="1"/>
  <c r="H69" i="38"/>
  <c r="I69" i="38" s="1"/>
  <c r="H67" i="38"/>
  <c r="I67" i="38" s="1"/>
  <c r="H65" i="38"/>
  <c r="I65" i="38" s="1"/>
  <c r="H63" i="38"/>
  <c r="I63" i="38" s="1"/>
  <c r="H61" i="38"/>
  <c r="I61" i="38" s="1"/>
  <c r="H59" i="38"/>
  <c r="I59" i="38" s="1"/>
  <c r="H57" i="38"/>
  <c r="I57" i="38" s="1"/>
  <c r="H55" i="38"/>
  <c r="I55" i="38" s="1"/>
  <c r="H53" i="38"/>
  <c r="I53" i="38" s="1"/>
  <c r="H51" i="38"/>
  <c r="I51" i="38" s="1"/>
  <c r="H49" i="38"/>
  <c r="I49" i="38" s="1"/>
  <c r="H47" i="38"/>
  <c r="I47" i="38" s="1"/>
  <c r="H45" i="38"/>
  <c r="I45" i="38" s="1"/>
  <c r="H43" i="38"/>
  <c r="I43" i="38" s="1"/>
  <c r="H41" i="38"/>
  <c r="I41" i="38" s="1"/>
  <c r="H39" i="38"/>
  <c r="I39" i="38" s="1"/>
  <c r="H37" i="38"/>
  <c r="I37" i="38" s="1"/>
  <c r="H35" i="38"/>
  <c r="I35" i="38" s="1"/>
  <c r="H33" i="38"/>
  <c r="I33" i="38" s="1"/>
  <c r="H31" i="38"/>
  <c r="I31" i="38" s="1"/>
  <c r="P16" i="38" s="1"/>
  <c r="O16" i="38" s="1"/>
  <c r="O17" i="38" s="1"/>
  <c r="H29" i="38"/>
  <c r="I29" i="38" s="1"/>
  <c r="H27" i="38"/>
  <c r="I27" i="38" s="1"/>
  <c r="H25" i="38"/>
  <c r="I25" i="38" s="1"/>
  <c r="H23" i="38"/>
  <c r="I23" i="38" s="1"/>
  <c r="H21" i="38"/>
  <c r="I21" i="38" s="1"/>
  <c r="H19" i="38"/>
  <c r="I19" i="38" s="1"/>
  <c r="H72" i="38"/>
  <c r="I72" i="38" s="1"/>
  <c r="H70" i="38"/>
  <c r="I70" i="38" s="1"/>
  <c r="H68" i="38"/>
  <c r="I68" i="38" s="1"/>
  <c r="H66" i="38"/>
  <c r="I66" i="38" s="1"/>
  <c r="H64" i="38"/>
  <c r="I64" i="38" s="1"/>
  <c r="H62" i="38"/>
  <c r="I62" i="38" s="1"/>
  <c r="H60" i="38"/>
  <c r="I60" i="38" s="1"/>
  <c r="H58" i="38"/>
  <c r="I58" i="38" s="1"/>
  <c r="H56" i="38"/>
  <c r="I56" i="38" s="1"/>
  <c r="H54" i="38"/>
  <c r="I54" i="38" s="1"/>
  <c r="H52" i="38"/>
  <c r="I52" i="38" s="1"/>
  <c r="H50" i="38"/>
  <c r="I50" i="38" s="1"/>
  <c r="H48" i="38"/>
  <c r="I48" i="38" s="1"/>
  <c r="H46" i="38"/>
  <c r="I46" i="38" s="1"/>
  <c r="H44" i="38"/>
  <c r="I44" i="38" s="1"/>
  <c r="H42" i="38"/>
  <c r="I42" i="38" s="1"/>
  <c r="H40" i="38"/>
  <c r="I40" i="38" s="1"/>
  <c r="H38" i="38"/>
  <c r="I38" i="38" s="1"/>
  <c r="H36" i="38"/>
  <c r="I36" i="38" s="1"/>
  <c r="H34" i="38"/>
  <c r="I34" i="38" s="1"/>
  <c r="H32" i="38"/>
  <c r="I32" i="38" s="1"/>
  <c r="H30" i="38"/>
  <c r="I30" i="38" s="1"/>
  <c r="H28" i="38"/>
  <c r="I28" i="38" s="1"/>
  <c r="H26" i="38"/>
  <c r="I26" i="38" s="1"/>
  <c r="H24" i="38"/>
  <c r="I24" i="38" s="1"/>
  <c r="H22" i="38"/>
  <c r="I22" i="38" s="1"/>
  <c r="H20" i="38"/>
  <c r="I20" i="38" s="1"/>
  <c r="H18" i="38"/>
  <c r="I18" i="38" s="1"/>
  <c r="H17" i="38"/>
  <c r="H301" i="33"/>
  <c r="I301" i="33" s="1"/>
  <c r="H299" i="33"/>
  <c r="I299" i="33" s="1"/>
  <c r="H297" i="33"/>
  <c r="I297" i="33" s="1"/>
  <c r="H295" i="33"/>
  <c r="I295" i="33" s="1"/>
  <c r="H293" i="33"/>
  <c r="I293" i="33" s="1"/>
  <c r="H291" i="33"/>
  <c r="I291" i="33" s="1"/>
  <c r="H289" i="33"/>
  <c r="I289" i="33" s="1"/>
  <c r="H287" i="33"/>
  <c r="I287" i="33" s="1"/>
  <c r="H285" i="33"/>
  <c r="I285" i="33" s="1"/>
  <c r="H283" i="33"/>
  <c r="I283" i="33" s="1"/>
  <c r="H281" i="33"/>
  <c r="I281" i="33" s="1"/>
  <c r="H279" i="33"/>
  <c r="I279" i="33" s="1"/>
  <c r="H277" i="33"/>
  <c r="I277" i="33" s="1"/>
  <c r="H275" i="33"/>
  <c r="I275" i="33" s="1"/>
  <c r="H273" i="33"/>
  <c r="I273" i="33" s="1"/>
  <c r="H271" i="33"/>
  <c r="I271" i="33" s="1"/>
  <c r="H269" i="33"/>
  <c r="I269" i="33" s="1"/>
  <c r="H267" i="33"/>
  <c r="I267" i="33" s="1"/>
  <c r="H265" i="33"/>
  <c r="I265" i="33" s="1"/>
  <c r="H263" i="33"/>
  <c r="I263" i="33" s="1"/>
  <c r="H261" i="33"/>
  <c r="I261" i="33" s="1"/>
  <c r="H259" i="33"/>
  <c r="I259" i="33" s="1"/>
  <c r="H257" i="33"/>
  <c r="I257" i="33" s="1"/>
  <c r="H255" i="33"/>
  <c r="I255" i="33" s="1"/>
  <c r="H253" i="33"/>
  <c r="I253" i="33" s="1"/>
  <c r="H251" i="33"/>
  <c r="I251" i="33" s="1"/>
  <c r="H249" i="33"/>
  <c r="I249" i="33" s="1"/>
  <c r="H247" i="33"/>
  <c r="I247" i="33" s="1"/>
  <c r="H245" i="33"/>
  <c r="I245" i="33" s="1"/>
  <c r="H243" i="33"/>
  <c r="I243" i="33" s="1"/>
  <c r="H241" i="33"/>
  <c r="I241" i="33" s="1"/>
  <c r="H239" i="33"/>
  <c r="I239" i="33" s="1"/>
  <c r="H237" i="33"/>
  <c r="I237" i="33" s="1"/>
  <c r="H235" i="33"/>
  <c r="I235" i="33" s="1"/>
  <c r="H233" i="33"/>
  <c r="I233" i="33" s="1"/>
  <c r="H231" i="33"/>
  <c r="I231" i="33" s="1"/>
  <c r="H229" i="33"/>
  <c r="I229" i="33" s="1"/>
  <c r="H227" i="33"/>
  <c r="I227" i="33" s="1"/>
  <c r="H225" i="33"/>
  <c r="I225" i="33" s="1"/>
  <c r="H223" i="33"/>
  <c r="I223" i="33" s="1"/>
  <c r="H221" i="33"/>
  <c r="I221" i="33" s="1"/>
  <c r="H219" i="33"/>
  <c r="I219" i="33" s="1"/>
  <c r="H217" i="33"/>
  <c r="I217" i="33" s="1"/>
  <c r="H215" i="33"/>
  <c r="I215" i="33" s="1"/>
  <c r="H213" i="33"/>
  <c r="I213" i="33" s="1"/>
  <c r="H211" i="33"/>
  <c r="I211" i="33" s="1"/>
  <c r="H209" i="33"/>
  <c r="I209" i="33" s="1"/>
  <c r="H207" i="33"/>
  <c r="I207" i="33" s="1"/>
  <c r="H204" i="33"/>
  <c r="I204" i="33" s="1"/>
  <c r="H202" i="33"/>
  <c r="I202" i="33" s="1"/>
  <c r="H200" i="33"/>
  <c r="I200" i="33" s="1"/>
  <c r="H198" i="33"/>
  <c r="I198" i="33" s="1"/>
  <c r="H196" i="33"/>
  <c r="I196" i="33" s="1"/>
  <c r="H195" i="33"/>
  <c r="I195" i="33" s="1"/>
  <c r="H193" i="33"/>
  <c r="I193" i="33" s="1"/>
  <c r="H191" i="33"/>
  <c r="I191" i="33" s="1"/>
  <c r="H189" i="33"/>
  <c r="I189" i="33" s="1"/>
  <c r="H187" i="33"/>
  <c r="I187" i="33" s="1"/>
  <c r="H185" i="33"/>
  <c r="I185" i="33" s="1"/>
  <c r="H183" i="33"/>
  <c r="I183" i="33" s="1"/>
  <c r="H181" i="33"/>
  <c r="I181" i="33" s="1"/>
  <c r="H179" i="33"/>
  <c r="I179" i="33" s="1"/>
  <c r="H177" i="33"/>
  <c r="I177" i="33" s="1"/>
  <c r="H175" i="33"/>
  <c r="I175" i="33" s="1"/>
  <c r="H173" i="33"/>
  <c r="I173" i="33" s="1"/>
  <c r="H171" i="33"/>
  <c r="I171" i="33" s="1"/>
  <c r="H169" i="33"/>
  <c r="I169" i="33" s="1"/>
  <c r="H167" i="33"/>
  <c r="I167" i="33" s="1"/>
  <c r="H165" i="33"/>
  <c r="I165" i="33" s="1"/>
  <c r="H163" i="33"/>
  <c r="I163" i="33" s="1"/>
  <c r="H161" i="33"/>
  <c r="I161" i="33" s="1"/>
  <c r="H159" i="33"/>
  <c r="I159" i="33" s="1"/>
  <c r="H157" i="33"/>
  <c r="I157" i="33" s="1"/>
  <c r="H155" i="33"/>
  <c r="I155" i="33" s="1"/>
  <c r="H153" i="33"/>
  <c r="I153" i="33" s="1"/>
  <c r="H151" i="33"/>
  <c r="I151" i="33" s="1"/>
  <c r="H149" i="33"/>
  <c r="I149" i="33" s="1"/>
  <c r="H147" i="33"/>
  <c r="I147" i="33" s="1"/>
  <c r="H145" i="33"/>
  <c r="I145" i="33" s="1"/>
  <c r="H143" i="33"/>
  <c r="I143" i="33" s="1"/>
  <c r="H141" i="33"/>
  <c r="I141" i="33" s="1"/>
  <c r="H139" i="33"/>
  <c r="I139" i="33" s="1"/>
  <c r="H137" i="33"/>
  <c r="I137" i="33" s="1"/>
  <c r="H135" i="33"/>
  <c r="I135" i="33" s="1"/>
  <c r="H134" i="33"/>
  <c r="I134" i="33" s="1"/>
  <c r="H132" i="33"/>
  <c r="I132" i="33" s="1"/>
  <c r="H130" i="33"/>
  <c r="I130" i="33" s="1"/>
  <c r="H128" i="33"/>
  <c r="I128" i="33" s="1"/>
  <c r="H126" i="33"/>
  <c r="I126" i="33" s="1"/>
  <c r="H124" i="33"/>
  <c r="I124" i="33" s="1"/>
  <c r="H123" i="33"/>
  <c r="I123" i="33" s="1"/>
  <c r="H121" i="33"/>
  <c r="I121" i="33" s="1"/>
  <c r="H118" i="33"/>
  <c r="I118" i="33" s="1"/>
  <c r="H116" i="33"/>
  <c r="I116" i="33" s="1"/>
  <c r="H114" i="33"/>
  <c r="I114" i="33" s="1"/>
  <c r="H112" i="33"/>
  <c r="I112" i="33" s="1"/>
  <c r="H110" i="33"/>
  <c r="I110" i="33" s="1"/>
  <c r="H108" i="33"/>
  <c r="I108" i="33" s="1"/>
  <c r="H105" i="33"/>
  <c r="I105" i="33" s="1"/>
  <c r="H103" i="33"/>
  <c r="I103" i="33" s="1"/>
  <c r="H101" i="33"/>
  <c r="I101" i="33" s="1"/>
  <c r="H99" i="33"/>
  <c r="I99" i="33" s="1"/>
  <c r="H97" i="33"/>
  <c r="I97" i="33" s="1"/>
  <c r="H95" i="33"/>
  <c r="I95" i="33" s="1"/>
  <c r="H93" i="33"/>
  <c r="I93" i="33" s="1"/>
  <c r="H91" i="33"/>
  <c r="I91" i="33" s="1"/>
  <c r="H89" i="33"/>
  <c r="I89" i="33" s="1"/>
  <c r="H87" i="33"/>
  <c r="I87" i="33" s="1"/>
  <c r="H85" i="33"/>
  <c r="I85" i="33" s="1"/>
  <c r="H83" i="33"/>
  <c r="I83" i="33" s="1"/>
  <c r="H81" i="33"/>
  <c r="I81" i="33" s="1"/>
  <c r="H79" i="33"/>
  <c r="I79" i="33" s="1"/>
  <c r="H77" i="33"/>
  <c r="I77" i="33" s="1"/>
  <c r="H75" i="33"/>
  <c r="I75" i="33" s="1"/>
  <c r="H73" i="33"/>
  <c r="I73" i="33" s="1"/>
  <c r="H71" i="33"/>
  <c r="I71" i="33" s="1"/>
  <c r="H69" i="33"/>
  <c r="I69" i="33" s="1"/>
  <c r="H67" i="33"/>
  <c r="I67" i="33" s="1"/>
  <c r="H65" i="33"/>
  <c r="I65" i="33" s="1"/>
  <c r="H63" i="33"/>
  <c r="I63" i="33" s="1"/>
  <c r="H61" i="33"/>
  <c r="I61" i="33" s="1"/>
  <c r="H59" i="33"/>
  <c r="I59" i="33" s="1"/>
  <c r="H57" i="33"/>
  <c r="I57" i="33" s="1"/>
  <c r="H55" i="33"/>
  <c r="I55" i="33" s="1"/>
  <c r="H53" i="33"/>
  <c r="I53" i="33" s="1"/>
  <c r="H51" i="33"/>
  <c r="I51" i="33" s="1"/>
  <c r="H49" i="33"/>
  <c r="I49" i="33" s="1"/>
  <c r="H47" i="33"/>
  <c r="I47" i="33" s="1"/>
  <c r="H45" i="33"/>
  <c r="I45" i="33" s="1"/>
  <c r="H43" i="33"/>
  <c r="I43" i="33" s="1"/>
  <c r="H41" i="33"/>
  <c r="I41" i="33" s="1"/>
  <c r="H39" i="33"/>
  <c r="I39" i="33" s="1"/>
  <c r="H37" i="33"/>
  <c r="I37" i="33" s="1"/>
  <c r="H35" i="33"/>
  <c r="I35" i="33" s="1"/>
  <c r="H33" i="33"/>
  <c r="I33" i="33" s="1"/>
  <c r="H31" i="33"/>
  <c r="I31" i="33" s="1"/>
  <c r="H29" i="33"/>
  <c r="I29" i="33" s="1"/>
  <c r="H27" i="33"/>
  <c r="I27" i="33" s="1"/>
  <c r="H25" i="33"/>
  <c r="I25" i="33" s="1"/>
  <c r="H23" i="33"/>
  <c r="I23" i="33" s="1"/>
  <c r="H21" i="33"/>
  <c r="I21" i="33" s="1"/>
  <c r="H19" i="33"/>
  <c r="I19" i="33" s="1"/>
  <c r="H205" i="33"/>
  <c r="I205" i="33" s="1"/>
  <c r="H203" i="33"/>
  <c r="I203" i="33" s="1"/>
  <c r="H201" i="33"/>
  <c r="I201" i="33" s="1"/>
  <c r="H199" i="33"/>
  <c r="I199" i="33" s="1"/>
  <c r="H197" i="33"/>
  <c r="I197" i="33" s="1"/>
  <c r="H133" i="33"/>
  <c r="I133" i="33" s="1"/>
  <c r="H131" i="33"/>
  <c r="I131" i="33" s="1"/>
  <c r="H129" i="33"/>
  <c r="I129" i="33" s="1"/>
  <c r="H127" i="33"/>
  <c r="I127" i="33" s="1"/>
  <c r="H125" i="33"/>
  <c r="I125" i="33" s="1"/>
  <c r="H119" i="33"/>
  <c r="I119" i="33" s="1"/>
  <c r="H117" i="33"/>
  <c r="I117" i="33" s="1"/>
  <c r="H115" i="33"/>
  <c r="I115" i="33" s="1"/>
  <c r="H113" i="33"/>
  <c r="I113" i="33" s="1"/>
  <c r="H111" i="33"/>
  <c r="I111" i="33" s="1"/>
  <c r="H109" i="33"/>
  <c r="I109" i="33" s="1"/>
  <c r="H107" i="33"/>
  <c r="I107" i="33" s="1"/>
  <c r="H17" i="33"/>
  <c r="H302" i="33"/>
  <c r="I302" i="33" s="1"/>
  <c r="H300" i="33"/>
  <c r="I300" i="33" s="1"/>
  <c r="H298" i="33"/>
  <c r="I298" i="33" s="1"/>
  <c r="H296" i="33"/>
  <c r="I296" i="33" s="1"/>
  <c r="H294" i="33"/>
  <c r="I294" i="33" s="1"/>
  <c r="H292" i="33"/>
  <c r="I292" i="33" s="1"/>
  <c r="H290" i="33"/>
  <c r="I290" i="33" s="1"/>
  <c r="H288" i="33"/>
  <c r="I288" i="33" s="1"/>
  <c r="H286" i="33"/>
  <c r="I286" i="33" s="1"/>
  <c r="H284" i="33"/>
  <c r="I284" i="33" s="1"/>
  <c r="H282" i="33"/>
  <c r="I282" i="33" s="1"/>
  <c r="H280" i="33"/>
  <c r="I280" i="33" s="1"/>
  <c r="H278" i="33"/>
  <c r="I278" i="33" s="1"/>
  <c r="H276" i="33"/>
  <c r="I276" i="33" s="1"/>
  <c r="H274" i="33"/>
  <c r="I274" i="33" s="1"/>
  <c r="H272" i="33"/>
  <c r="I272" i="33" s="1"/>
  <c r="H270" i="33"/>
  <c r="I270" i="33" s="1"/>
  <c r="H268" i="33"/>
  <c r="I268" i="33" s="1"/>
  <c r="H266" i="33"/>
  <c r="I266" i="33" s="1"/>
  <c r="H264" i="33"/>
  <c r="I264" i="33" s="1"/>
  <c r="H262" i="33"/>
  <c r="I262" i="33" s="1"/>
  <c r="H260" i="33"/>
  <c r="I260" i="33" s="1"/>
  <c r="H258" i="33"/>
  <c r="I258" i="33" s="1"/>
  <c r="H256" i="33"/>
  <c r="I256" i="33" s="1"/>
  <c r="H254" i="33"/>
  <c r="I254" i="33" s="1"/>
  <c r="H252" i="33"/>
  <c r="I252" i="33" s="1"/>
  <c r="H250" i="33"/>
  <c r="I250" i="33" s="1"/>
  <c r="H248" i="33"/>
  <c r="I248" i="33" s="1"/>
  <c r="H246" i="33"/>
  <c r="I246" i="33" s="1"/>
  <c r="H244" i="33"/>
  <c r="I244" i="33" s="1"/>
  <c r="H242" i="33"/>
  <c r="I242" i="33" s="1"/>
  <c r="H240" i="33"/>
  <c r="I240" i="33" s="1"/>
  <c r="H238" i="33"/>
  <c r="I238" i="33" s="1"/>
  <c r="H236" i="33"/>
  <c r="I236" i="33" s="1"/>
  <c r="H234" i="33"/>
  <c r="I234" i="33" s="1"/>
  <c r="H232" i="33"/>
  <c r="I232" i="33" s="1"/>
  <c r="H230" i="33"/>
  <c r="I230" i="33" s="1"/>
  <c r="H228" i="33"/>
  <c r="I228" i="33" s="1"/>
  <c r="H226" i="33"/>
  <c r="I226" i="33" s="1"/>
  <c r="H224" i="33"/>
  <c r="I224" i="33" s="1"/>
  <c r="H222" i="33"/>
  <c r="I222" i="33" s="1"/>
  <c r="H220" i="33"/>
  <c r="I220" i="33" s="1"/>
  <c r="H218" i="33"/>
  <c r="I218" i="33" s="1"/>
  <c r="H216" i="33"/>
  <c r="I216" i="33" s="1"/>
  <c r="H214" i="33"/>
  <c r="I214" i="33" s="1"/>
  <c r="H212" i="33"/>
  <c r="I212" i="33" s="1"/>
  <c r="H210" i="33"/>
  <c r="I210" i="33" s="1"/>
  <c r="H208" i="33"/>
  <c r="I208" i="33" s="1"/>
  <c r="H206" i="33"/>
  <c r="I206" i="33" s="1"/>
  <c r="H194" i="33"/>
  <c r="I194" i="33" s="1"/>
  <c r="H192" i="33"/>
  <c r="I192" i="33" s="1"/>
  <c r="H190" i="33"/>
  <c r="I190" i="33" s="1"/>
  <c r="H188" i="33"/>
  <c r="I188" i="33" s="1"/>
  <c r="H186" i="33"/>
  <c r="I186" i="33" s="1"/>
  <c r="H184" i="33"/>
  <c r="I184" i="33" s="1"/>
  <c r="H182" i="33"/>
  <c r="I182" i="33" s="1"/>
  <c r="H180" i="33"/>
  <c r="I180" i="33" s="1"/>
  <c r="H178" i="33"/>
  <c r="I178" i="33" s="1"/>
  <c r="H176" i="33"/>
  <c r="I176" i="33" s="1"/>
  <c r="H174" i="33"/>
  <c r="I174" i="33" s="1"/>
  <c r="H172" i="33"/>
  <c r="I172" i="33" s="1"/>
  <c r="H170" i="33"/>
  <c r="I170" i="33" s="1"/>
  <c r="H168" i="33"/>
  <c r="I168" i="33" s="1"/>
  <c r="H166" i="33"/>
  <c r="I166" i="33" s="1"/>
  <c r="H164" i="33"/>
  <c r="I164" i="33" s="1"/>
  <c r="H162" i="33"/>
  <c r="I162" i="33" s="1"/>
  <c r="H160" i="33"/>
  <c r="I160" i="33" s="1"/>
  <c r="H158" i="33"/>
  <c r="I158" i="33" s="1"/>
  <c r="H156" i="33"/>
  <c r="I156" i="33" s="1"/>
  <c r="H154" i="33"/>
  <c r="I154" i="33" s="1"/>
  <c r="H152" i="33"/>
  <c r="I152" i="33" s="1"/>
  <c r="H150" i="33"/>
  <c r="I150" i="33" s="1"/>
  <c r="H148" i="33"/>
  <c r="I148" i="33" s="1"/>
  <c r="H146" i="33"/>
  <c r="I146" i="33" s="1"/>
  <c r="H144" i="33"/>
  <c r="I144" i="33" s="1"/>
  <c r="H142" i="33"/>
  <c r="I142" i="33" s="1"/>
  <c r="H140" i="33"/>
  <c r="I140" i="33" s="1"/>
  <c r="H138" i="33"/>
  <c r="I138" i="33" s="1"/>
  <c r="H136" i="33"/>
  <c r="I136" i="33" s="1"/>
  <c r="H122" i="33"/>
  <c r="I122" i="33" s="1"/>
  <c r="H120" i="33"/>
  <c r="I120" i="33" s="1"/>
  <c r="H106" i="33"/>
  <c r="I106" i="33" s="1"/>
  <c r="H104" i="33"/>
  <c r="I104" i="33" s="1"/>
  <c r="H102" i="33"/>
  <c r="I102" i="33" s="1"/>
  <c r="H100" i="33"/>
  <c r="I100" i="33" s="1"/>
  <c r="H98" i="33"/>
  <c r="I98" i="33" s="1"/>
  <c r="H96" i="33"/>
  <c r="I96" i="33" s="1"/>
  <c r="H94" i="33"/>
  <c r="I94" i="33" s="1"/>
  <c r="H92" i="33"/>
  <c r="I92" i="33" s="1"/>
  <c r="H90" i="33"/>
  <c r="I90" i="33" s="1"/>
  <c r="H88" i="33"/>
  <c r="I88" i="33" s="1"/>
  <c r="H86" i="33"/>
  <c r="I86" i="33" s="1"/>
  <c r="H84" i="33"/>
  <c r="I84" i="33" s="1"/>
  <c r="H82" i="33"/>
  <c r="I82" i="33" s="1"/>
  <c r="H80" i="33"/>
  <c r="I80" i="33" s="1"/>
  <c r="H78" i="33"/>
  <c r="I78" i="33" s="1"/>
  <c r="H76" i="33"/>
  <c r="I76" i="33" s="1"/>
  <c r="H74" i="33"/>
  <c r="I74" i="33" s="1"/>
  <c r="H72" i="33"/>
  <c r="I72" i="33" s="1"/>
  <c r="H70" i="33"/>
  <c r="I70" i="33" s="1"/>
  <c r="H68" i="33"/>
  <c r="I68" i="33" s="1"/>
  <c r="H66" i="33"/>
  <c r="I66" i="33" s="1"/>
  <c r="H64" i="33"/>
  <c r="I64" i="33" s="1"/>
  <c r="H62" i="33"/>
  <c r="I62" i="33" s="1"/>
  <c r="H60" i="33"/>
  <c r="I60" i="33" s="1"/>
  <c r="H58" i="33"/>
  <c r="I58" i="33" s="1"/>
  <c r="H56" i="33"/>
  <c r="I56" i="33" s="1"/>
  <c r="H54" i="33"/>
  <c r="I54" i="33" s="1"/>
  <c r="H52" i="33"/>
  <c r="I52" i="33" s="1"/>
  <c r="H50" i="33"/>
  <c r="I50" i="33" s="1"/>
  <c r="H48" i="33"/>
  <c r="I48" i="33" s="1"/>
  <c r="H46" i="33"/>
  <c r="I46" i="33" s="1"/>
  <c r="H44" i="33"/>
  <c r="I44" i="33" s="1"/>
  <c r="H42" i="33"/>
  <c r="I42" i="33" s="1"/>
  <c r="H40" i="33"/>
  <c r="I40" i="33" s="1"/>
  <c r="H38" i="33"/>
  <c r="I38" i="33" s="1"/>
  <c r="H36" i="33"/>
  <c r="I36" i="33" s="1"/>
  <c r="H34" i="33"/>
  <c r="I34" i="33" s="1"/>
  <c r="H32" i="33"/>
  <c r="I32" i="33" s="1"/>
  <c r="H30" i="33"/>
  <c r="I30" i="33" s="1"/>
  <c r="H28" i="33"/>
  <c r="I28" i="33" s="1"/>
  <c r="H26" i="33"/>
  <c r="I26" i="33" s="1"/>
  <c r="H24" i="33"/>
  <c r="I24" i="33" s="1"/>
  <c r="H22" i="33"/>
  <c r="I22" i="33" s="1"/>
  <c r="H20" i="33"/>
  <c r="I20" i="33" s="1"/>
  <c r="H18" i="33"/>
  <c r="I18" i="33" s="1"/>
  <c r="I307" i="30"/>
  <c r="I309" i="30" s="1"/>
  <c r="G309" i="30"/>
  <c r="I303" i="30"/>
  <c r="H303" i="29"/>
  <c r="H303" i="33" l="1"/>
  <c r="I17" i="33"/>
  <c r="I303" i="33" s="1"/>
  <c r="P16" i="33"/>
  <c r="O16" i="33" s="1"/>
  <c r="O17" i="33" s="1"/>
  <c r="H303" i="38"/>
  <c r="I17" i="38"/>
  <c r="I303" i="38" s="1"/>
  <c r="P16" i="32"/>
  <c r="O16" i="32" s="1"/>
  <c r="O17" i="32" s="1"/>
  <c r="H303" i="32"/>
  <c r="I17" i="32"/>
  <c r="I303" i="32" s="1"/>
  <c r="H303" i="40"/>
  <c r="I17" i="40"/>
  <c r="I303" i="40" s="1"/>
</calcChain>
</file>

<file path=xl/comments1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
</t>
        </r>
      </text>
    </comment>
    <comment ref="F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послала на выходных аварийку для протокола по факту неисправности счетчика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есть комментарий</t>
        </r>
      </text>
    </comment>
    <comment ref="F1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поставила норматив без расчета на отопительный период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договорились, что посчитаю по среднему=норматив
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E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F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19.04.19
</t>
        </r>
        <r>
          <rPr>
            <b/>
            <sz val="9"/>
            <color indexed="81"/>
            <rFont val="Tahoma"/>
            <family val="2"/>
            <charset val="204"/>
          </rPr>
          <t>0,0028 ???????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19.04.2019   </t>
        </r>
        <r>
          <rPr>
            <b/>
            <sz val="9"/>
            <color indexed="81"/>
            <rFont val="Tahoma"/>
            <family val="2"/>
            <charset val="204"/>
          </rPr>
          <t>9,231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19.04.2019  </t>
        </r>
        <r>
          <rPr>
            <b/>
            <sz val="9"/>
            <color indexed="81"/>
            <rFont val="Tahoma"/>
            <family val="2"/>
            <charset val="204"/>
          </rPr>
          <t>14,782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19.04.2019  </t>
        </r>
        <r>
          <rPr>
            <b/>
            <sz val="9"/>
            <color indexed="81"/>
            <rFont val="Tahoma"/>
            <family val="2"/>
            <charset val="204"/>
          </rPr>
          <t>17,382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19.04.19
</t>
        </r>
        <r>
          <rPr>
            <b/>
            <sz val="9"/>
            <color indexed="81"/>
            <rFont val="Tahoma"/>
            <family val="2"/>
            <charset val="204"/>
          </rPr>
          <t>0,0028 ???????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</t>
        </r>
        <r>
          <rPr>
            <b/>
            <sz val="9"/>
            <color indexed="81"/>
            <rFont val="Tahoma"/>
            <family val="2"/>
            <charset val="204"/>
          </rPr>
          <t>9,922 МВт ??????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 </t>
        </r>
        <r>
          <rPr>
            <b/>
            <sz val="9"/>
            <color indexed="81"/>
            <rFont val="Tahoma"/>
            <family val="2"/>
            <charset val="204"/>
          </rPr>
          <t>9,231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25.10.2019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25.10.2019  </t>
        </r>
        <r>
          <rPr>
            <b/>
            <sz val="9"/>
            <color indexed="81"/>
            <rFont val="Tahoma"/>
            <family val="2"/>
            <charset val="204"/>
          </rPr>
          <t>17,754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24.11.19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24.11.2019   </t>
        </r>
        <r>
          <rPr>
            <b/>
            <sz val="9"/>
            <color indexed="81"/>
            <rFont val="Tahoma"/>
            <family val="2"/>
            <charset val="204"/>
          </rPr>
          <t>9,233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4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24.12.19  </t>
        </r>
        <r>
          <rPr>
            <b/>
            <sz val="9"/>
            <color indexed="81"/>
            <rFont val="Tahoma"/>
            <family val="2"/>
            <charset val="204"/>
          </rPr>
          <t>4,400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24.12.19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
</t>
        </r>
        <r>
          <rPr>
            <b/>
            <sz val="9"/>
            <color indexed="81"/>
            <rFont val="Tahoma"/>
            <family val="2"/>
            <charset val="204"/>
          </rPr>
          <t>0,895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
</t>
        </r>
        <r>
          <rPr>
            <b/>
            <sz val="9"/>
            <color indexed="81"/>
            <rFont val="Tahoma"/>
            <family val="2"/>
            <charset val="204"/>
          </rPr>
          <t>3,613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24.12.19
</t>
        </r>
        <r>
          <rPr>
            <b/>
            <sz val="9"/>
            <color indexed="81"/>
            <rFont val="Tahoma"/>
            <family val="2"/>
            <charset val="204"/>
          </rPr>
          <t>31,178 ??????????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   </t>
        </r>
        <r>
          <rPr>
            <b/>
            <sz val="9"/>
            <color indexed="81"/>
            <rFont val="Tahoma"/>
            <family val="2"/>
            <charset val="204"/>
          </rPr>
          <t>9,255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24.12.2019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24.12.19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15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
</t>
        </r>
        <r>
          <rPr>
            <b/>
            <sz val="9"/>
            <color indexed="81"/>
            <rFont val="Tahoma"/>
            <family val="2"/>
            <charset val="204"/>
          </rPr>
          <t>1,484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
</t>
        </r>
        <r>
          <rPr>
            <b/>
            <sz val="9"/>
            <color indexed="81"/>
            <rFont val="Tahoma"/>
            <family val="2"/>
            <charset val="204"/>
          </rPr>
          <t>3,637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   </t>
        </r>
        <r>
          <rPr>
            <b/>
            <sz val="9"/>
            <color indexed="81"/>
            <rFont val="Tahoma"/>
            <family val="2"/>
            <charset val="204"/>
          </rPr>
          <t>9,332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23.01.2020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23.01.20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6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
</t>
        </r>
        <r>
          <rPr>
            <b/>
            <sz val="9"/>
            <color indexed="81"/>
            <rFont val="Tahoma"/>
            <family val="2"/>
            <charset val="204"/>
          </rPr>
          <t>1,666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
</t>
        </r>
        <r>
          <rPr>
            <b/>
            <sz val="9"/>
            <color indexed="81"/>
            <rFont val="Tahoma"/>
            <family val="2"/>
            <charset val="204"/>
          </rPr>
          <t>3,648 ????????</t>
        </r>
      </text>
    </comment>
    <comment ref="G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по среднему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22.02.20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7.xml><?xml version="1.0" encoding="utf-8"?>
<comments xmlns="http://schemas.openxmlformats.org/spreadsheetml/2006/main">
  <authors>
    <author>Автор</author>
  </authors>
  <commentLis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22.03.20  </t>
        </r>
        <r>
          <rPr>
            <b/>
            <sz val="9"/>
            <color indexed="81"/>
            <rFont val="Tahoma"/>
            <family val="2"/>
            <charset val="204"/>
          </rPr>
          <t>9,414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
</t>
        </r>
        <r>
          <rPr>
            <b/>
            <sz val="9"/>
            <color indexed="81"/>
            <rFont val="Tahoma"/>
            <family val="2"/>
            <charset val="204"/>
          </rPr>
          <t>1,926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
</t>
        </r>
        <r>
          <rPr>
            <b/>
            <sz val="9"/>
            <color indexed="81"/>
            <rFont val="Tahoma"/>
            <family val="2"/>
            <charset val="204"/>
          </rPr>
          <t>3,648 ????????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22.03.2020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22.03.20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кв.кв. 193-195</t>
        </r>
      </text>
    </comment>
  </commentList>
</comments>
</file>

<file path=xl/comments18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  </t>
        </r>
        <r>
          <rPr>
            <b/>
            <sz val="9"/>
            <color indexed="81"/>
            <rFont val="Tahoma"/>
            <family val="2"/>
            <charset val="204"/>
          </rPr>
          <t>9,639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13,622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24.04.20  </t>
        </r>
        <r>
          <rPr>
            <b/>
            <sz val="9"/>
            <color indexed="81"/>
            <rFont val="Tahoma"/>
            <family val="2"/>
            <charset val="204"/>
          </rPr>
          <t>4,438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23.01.20
  </t>
        </r>
        <r>
          <rPr>
            <b/>
            <sz val="9"/>
            <color indexed="81"/>
            <rFont val="Tahoma"/>
            <family val="2"/>
            <charset val="204"/>
          </rPr>
          <t>5,412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14,670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
</t>
        </r>
        <r>
          <rPr>
            <b/>
            <sz val="9"/>
            <color indexed="81"/>
            <rFont val="Tahoma"/>
            <family val="2"/>
            <charset val="204"/>
          </rPr>
          <t>2,154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
</t>
        </r>
        <r>
          <rPr>
            <b/>
            <sz val="9"/>
            <color indexed="81"/>
            <rFont val="Tahoma"/>
            <family val="2"/>
            <charset val="204"/>
          </rPr>
          <t>3,669 ????????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3,286 </t>
        </r>
        <r>
          <rPr>
            <sz val="9"/>
            <color indexed="81"/>
            <rFont val="Tahoma"/>
            <family val="2"/>
            <charset val="204"/>
          </rPr>
          <t>В марте было расчитано по среднему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18,843 </t>
        </r>
        <r>
          <rPr>
            <sz val="9"/>
            <color indexed="81"/>
            <rFont val="Tahoma"/>
            <family val="2"/>
            <charset val="204"/>
          </rPr>
          <t>В февр и марте расчитано по среднему</t>
        </r>
      </text>
    </commen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 средний расход</t>
        </r>
      </text>
    </comment>
    <comment ref="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добавлен средний расход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29434</t>
        </r>
      </text>
    </comment>
    <comment ref="F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26,813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8,923</t>
        </r>
      </text>
    </comment>
    <comment ref="F2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27,649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  </t>
        </r>
        <r>
          <rPr>
            <b/>
            <sz val="9"/>
            <color indexed="81"/>
            <rFont val="Tahoma"/>
            <family val="2"/>
            <charset val="204"/>
          </rPr>
          <t>9,352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аварийка сняла 24.04.20
</t>
        </r>
        <r>
          <rPr>
            <b/>
            <sz val="9"/>
            <color indexed="81"/>
            <rFont val="Tahoma"/>
            <family val="2"/>
            <charset val="204"/>
          </rPr>
          <t>7,226 ???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19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3,286 </t>
        </r>
        <r>
          <rPr>
            <sz val="9"/>
            <color indexed="81"/>
            <rFont val="Tahoma"/>
            <family val="2"/>
            <charset val="204"/>
          </rPr>
          <t>В марте было расчитано по среднему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 xml:space="preserve">18,843 </t>
        </r>
        <r>
          <rPr>
            <sz val="9"/>
            <color indexed="81"/>
            <rFont val="Tahoma"/>
            <family val="2"/>
            <charset val="204"/>
          </rPr>
          <t>В февр и марте расчитано по среднему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E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
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нормативу</t>
        </r>
      </text>
    </comment>
    <comment ref="F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послала на выходных аварийку для протокола по факту неисправности счетчика</t>
        </r>
      </text>
    </comment>
    <comment ref="F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есть комментарий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E12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поставила норматив без расчета на отопительный период</t>
        </r>
      </text>
    </comment>
    <comment ref="F126" authorId="0">
      <text>
        <r>
          <rPr>
            <b/>
            <sz val="8"/>
            <color indexed="81"/>
            <rFont val="Tahoma"/>
            <family val="2"/>
            <charset val="204"/>
          </rPr>
          <t>Автор:прибавила среднемесячный расход исходя из отоп периода за де16,ян-фев17</t>
        </r>
      </text>
    </comment>
    <comment ref="F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26.12.17 - 2,864</t>
        </r>
      </text>
    </comment>
    <comment ref="F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договорились, что посчитаю по среднему=норматив
</t>
        </r>
      </text>
    </comment>
    <comment ref="F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R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за февраль 17</t>
        </r>
      </text>
    </comment>
    <comment ref="F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M20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R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за март 17</t>
        </r>
      </text>
    </comment>
    <comment ref="F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E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11,315 = 23.12.17</t>
        </r>
      </text>
    </comment>
    <comment ref="F28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24.02.18=9,906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F30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написали у Кристины в Парковой по офисам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20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снято 05.05
.2020 </t>
        </r>
        <r>
          <rPr>
            <b/>
            <sz val="9"/>
            <color indexed="81"/>
            <rFont val="Tahoma"/>
            <family val="2"/>
            <charset val="204"/>
          </rPr>
          <t>13,622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05.05.2020
</t>
        </r>
        <r>
          <rPr>
            <b/>
            <sz val="9"/>
            <color indexed="81"/>
            <rFont val="Tahoma"/>
            <family val="2"/>
            <charset val="204"/>
          </rPr>
          <t>3,669 ????????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24.10.2020 </t>
        </r>
        <r>
          <rPr>
            <b/>
            <sz val="9"/>
            <color indexed="81"/>
            <rFont val="Tahoma"/>
            <family val="2"/>
            <charset val="204"/>
          </rPr>
          <t>26,813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24.04.2020 </t>
        </r>
        <r>
          <rPr>
            <b/>
            <sz val="9"/>
            <color indexed="81"/>
            <rFont val="Tahoma"/>
            <family val="2"/>
            <charset val="204"/>
          </rPr>
          <t>8,923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9,353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24.10.20 </t>
        </r>
        <r>
          <rPr>
            <b/>
            <sz val="9"/>
            <color indexed="81"/>
            <rFont val="Tahoma"/>
            <family val="2"/>
            <charset val="204"/>
          </rPr>
          <t>22,922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1.xml><?xml version="1.0" encoding="utf-8"?>
<comments xmlns="http://schemas.openxmlformats.org/spreadsheetml/2006/main">
  <authors>
    <author>Автор</author>
  </authors>
  <commentList>
    <comment ref="C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 Согласно реестра   Была 64,9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изменилась площ.согласно реестра
Была 50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изменена площ.согласно реестру
Было 48,9</t>
        </r>
      </text>
    </comment>
    <comment ref="F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изменение площ.согласно реестру с апр.2020
Было 93,5</t>
        </r>
      </text>
    </comment>
    <comment ref="C27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Изменен.площ.согласно реестру. С апр.2020
Было 50,7</t>
        </r>
      </text>
    </comment>
    <comment ref="F27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снято  35,225
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 </t>
        </r>
        <r>
          <rPr>
            <b/>
            <sz val="9"/>
            <color indexed="81"/>
            <rFont val="Tahoma"/>
            <family val="2"/>
            <charset val="204"/>
          </rPr>
          <t>9,362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24.11.20 </t>
        </r>
        <r>
          <rPr>
            <b/>
            <sz val="9"/>
            <color indexed="81"/>
            <rFont val="Tahoma"/>
            <family val="2"/>
            <charset val="204"/>
          </rPr>
          <t>14,785</t>
        </r>
      </text>
    </comment>
    <comment ref="C29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Измен.площ.согласно реестру с апр.2020
Было 79,7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2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 36,795
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возможно, перепутаны счетчики 279 кв. и 280-я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3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4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G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G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G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минус ЯНВАРЬ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G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G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G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показания)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кол-во Гкал за декабрь (пропустила показания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дек. И янв.</t>
        </r>
      </text>
    </comment>
    <comment ref="G2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Гкал за  январь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возможно, перепутаны счетчики 279 кв. и 280-я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5.xml><?xml version="1.0" encoding="utf-8"?>
<comments xmlns="http://schemas.openxmlformats.org/spreadsheetml/2006/main">
  <authors>
    <author>Автор</author>
  </authors>
  <commentLis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C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начисления за февраль.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B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252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C3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305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6.xml><?xml version="1.0" encoding="utf-8"?>
<comments xmlns="http://schemas.openxmlformats.org/spreadsheetml/2006/main">
  <authors>
    <author>Автор</author>
  </authors>
  <commentLis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средние показатели за янв-март 2021!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G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G10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за янв, февр,март</t>
        </r>
      </text>
    </comment>
    <comment ref="G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G14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уменьшены на начисл. За февр и март(0,713)</t>
        </r>
      </text>
    </comment>
    <comment ref="B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дек19-вев20+фев- март21 (за 23 дня)</t>
        </r>
      </text>
    </comment>
    <comment ref="G14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за дек20, янв21,февр21,март21</t>
        </r>
      </text>
    </comment>
    <comment ref="G15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начисл.за март</t>
        </r>
      </text>
    </comment>
    <comment ref="G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дек20 по март21 (за 23 дня)</t>
        </r>
      </text>
    </comment>
    <comment ref="F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</t>
        </r>
      </text>
    </comment>
    <comment ref="G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19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начисл.средн.0,217, уменьшено на 1,073 Гкал</t>
        </r>
      </text>
    </comment>
    <comment ref="G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B1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20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некорректно сняты показания!!!!</t>
        </r>
      </text>
    </comment>
    <comment ref="G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начисления марта</t>
        </r>
      </text>
    </comment>
    <comment ref="G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начисления марта</t>
        </r>
      </text>
    </comment>
    <comment ref="G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средний расчет за нояб20 по март21 (за 23 дня)</t>
        </r>
      </text>
    </comment>
    <comment ref="G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янв21 по март21 (за 23 дня)</t>
        </r>
      </text>
    </comment>
    <comment ref="G2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НАЧИСЛ. МАРТА</t>
        </r>
      </text>
    </comment>
    <comment ref="G24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 марта</t>
        </r>
      </text>
    </comment>
    <comment ref="G24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уменьш.на начисл.марта</t>
        </r>
      </text>
    </comment>
    <comment ref="G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250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C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G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янв21 по март21 (за 23 дня)</t>
        </r>
      </text>
    </comment>
    <comment ref="C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G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дек20 по март21 (за 23 дня)</t>
        </r>
      </text>
    </comment>
    <comment ref="G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G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C2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G3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средний расчет за нояб20 по март21 (за 23 дня)</t>
        </r>
      </text>
    </comment>
    <comment ref="A303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7.xml><?xml version="1.0" encoding="utf-8"?>
<comments xmlns="http://schemas.openxmlformats.org/spreadsheetml/2006/main">
  <authors>
    <author>Автор</author>
  </authors>
  <commentList>
    <comment ref="F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26.08.2021
</t>
        </r>
      </text>
    </comment>
    <comment ref="D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F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16.06.2021</t>
        </r>
      </text>
    </comment>
    <comment ref="F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 VALTEC VHM-T устан. 02.10.2021
№ст.сч.
6ZRI8844119422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F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01.06.2021</t>
        </r>
      </text>
    </comment>
    <comment ref="F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F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09.07.2021</t>
        </r>
      </text>
    </comment>
    <comment ref="B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F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30.06.2021</t>
        </r>
      </text>
    </comment>
    <comment ref="F6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11.06.2021 8,387 МВт</t>
        </r>
      </text>
    </comment>
    <comment ref="F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14.07.2021по протоколу 36,087?!?!</t>
        </r>
      </text>
    </comment>
    <comment ref="F6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02.08.2021 34,022 МВт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21.06.2021</t>
        </r>
      </text>
    </comment>
    <comment ref="F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G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34,344</t>
        </r>
      </text>
    </comment>
    <comment ref="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F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04.10.2021</t>
        </r>
      </text>
    </comment>
    <comment ref="F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показ.после поверки на 07.10.2021 32,662</t>
        </r>
      </text>
    </comment>
    <comment ref="D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F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25.08.2021</t>
        </r>
      </text>
    </comment>
    <comment ref="F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F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D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10.08.2021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F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F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03.08.2021</t>
        </r>
      </text>
    </comment>
    <comment ref="F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1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дату опломбировки 08.10.2021</t>
        </r>
      </text>
    </comment>
    <comment ref="F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24.06.2021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F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C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F1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согласно протоколу поверки на 24.06.2021</t>
        </r>
      </text>
    </comment>
    <comment ref="G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F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28.09.2021</t>
        </r>
      </text>
    </comment>
    <comment ref="F1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1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B19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F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нов.сч.Пульс СТК-15
№ст.сч. 6ZRI8846179208</t>
        </r>
      </text>
    </comment>
    <comment ref="B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H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некорректно сняты показания!!!!</t>
        </r>
      </text>
    </comment>
    <comment ref="F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B2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F2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24.08.2021</t>
        </r>
      </text>
    </comment>
    <comment ref="F2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F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F2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F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F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C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6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F2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D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F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B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F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</t>
        </r>
      </text>
    </comment>
    <comment ref="F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30.08.2021!
По протоколу 25,323</t>
        </r>
      </text>
    </comment>
    <comment ref="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D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23.08.2021</t>
        </r>
      </text>
    </comment>
    <comment ref="B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F2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2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D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F2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20.08.2021</t>
        </r>
      </text>
    </comment>
    <comment ref="F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A299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8.xml><?xml version="1.0" encoding="utf-8"?>
<comments xmlns="http://schemas.openxmlformats.org/spreadsheetml/2006/main">
  <authors>
    <author>Автор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F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
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16.06.2021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F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01.06.2021</t>
        </r>
      </text>
    </comment>
    <comment ref="F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F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09.07.2021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F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06.10.2021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30.06.2021</t>
        </r>
      </text>
    </comment>
    <comment ref="F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 8,387 МВт</t>
        </r>
      </text>
    </comment>
    <comment ref="F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14.07.2021по протоколу 36,087?!?!</t>
        </r>
      </text>
    </comment>
    <comment ref="F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02.08.2021 34,022 МВт</t>
        </r>
      </text>
    </comment>
    <comment ref="F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21.06.2021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04.10.2021</t>
        </r>
      </text>
    </comment>
    <comment ref="F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показ.после поверки на 07.10.2021 32,662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F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25.08.2021</t>
        </r>
      </text>
    </comment>
    <comment ref="F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F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10.08.2021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F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 новый счетчик и опломбирован 11.05.2021</t>
        </r>
      </text>
    </comment>
    <comment ref="F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30.09.2021</t>
        </r>
      </text>
    </comment>
    <comment ref="F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F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H11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уменьшаем на сумму нориатива в октябре.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F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07.10.2021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03.08.2021</t>
        </r>
      </text>
    </comment>
    <comment ref="F1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F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F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F1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показания после поверки на 09.08.2021</t>
        </r>
      </text>
    </comment>
    <comment ref="F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дату опломбировки 08.10.2021</t>
        </r>
      </text>
    </comment>
    <comment ref="F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24.09.2021</t>
        </r>
      </text>
    </comment>
    <comment ref="F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F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11.06.2021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24.06.2021</t>
        </r>
      </text>
    </comment>
    <comment ref="F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06.09.2021</t>
        </r>
      </text>
    </comment>
    <comment ref="F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08.10.2021</t>
        </r>
      </text>
    </comment>
    <comment ref="F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F1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1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согласно протоколу поверки на 24.06.2021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F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28.09.2021</t>
        </r>
      </text>
    </comment>
    <comment ref="F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15.09.2021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F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28.08.2021</t>
        </r>
      </text>
    </comment>
    <comment ref="F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F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04.08.2021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1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22.06.2021</t>
        </r>
      </text>
    </comment>
    <comment ref="F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</t>
        </r>
      </text>
    </comment>
    <comment ref="F1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F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27.05.2021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F2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05.10.2021</t>
        </r>
      </text>
    </comment>
    <comment ref="F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07.09.2021</t>
        </r>
      </text>
    </comment>
    <comment ref="F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11.08.2021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24.08.2021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01.09.2021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F2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F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F2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23.09.2021</t>
        </r>
      </text>
    </comment>
    <comment ref="F2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F2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13.09.2021</t>
        </r>
      </text>
    </comment>
    <comment ref="F2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16.09.2021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F2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26.08.2021</t>
        </r>
      </text>
    </comment>
    <comment ref="F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30.08.2021!
По протоколу 25,323</t>
        </r>
      </text>
    </comment>
    <comment ref="F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17.08.2021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F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23.08.2021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F2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06.07.2021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F2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09.09.2021</t>
        </r>
      </text>
    </comment>
    <comment ref="F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14.09.2021</t>
        </r>
      </text>
    </comment>
    <comment ref="F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15.06.2021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20.08.2021</t>
        </r>
      </text>
    </comment>
    <comment ref="F2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после поверки на 19.08.2021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29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
№ст.сч. 6ZRI8844081571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 Согласно реестра   Была 64,9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VALTEC VHM-T устан. 02.10.2021
№ст.сч.
6ZRI8844119422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"Берилл" СТЭУ 41 установлен 26.05.2021
№ст.сч. 6ZRI8844116439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 установлен 16.08.2021
№ст.сч. 6ZRI8844001314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
устан. 19.08.2021
№ст.сч. 6ZRI8844075168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 новй счетчик 12.10.21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нов.сч.Sanext Mono CU уст. 29.11.2021
№ ст.сч. 6ZRI8844081615</t>
        </r>
      </text>
    </comment>
    <comment ref="C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установка нового счетчика 09.10.21г.</t>
        </r>
      </text>
    </comment>
    <comment ref="H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и нояб</t>
        </r>
      </text>
    </comment>
    <comment ref="H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ср.показ.  Начисл. В окт </t>
        </r>
      </text>
    </comment>
    <comment ref="D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изменилась площ.согласно реестра
Была 50</t>
        </r>
      </text>
    </comment>
    <comment ref="B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25.08.2021
№ст.сч. 6ZRI8844015105</t>
        </r>
      </text>
    </comment>
    <comment ref="B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установлен 01.09.2021</t>
        </r>
      </text>
    </comment>
    <comment ref="B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VHM-T-15/1,5IP
c 07/10/2021
№ст.сч.8844014949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устан. 15.11.2021
№ст.сч. 6ZRI8844017991</t>
        </r>
      </text>
    </comment>
    <comment ref="D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03.09.2019
№ст.сч. 6ZRI8844017607</t>
        </r>
      </text>
    </comment>
    <comment ref="H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уменьшаем на сумму нориатива в октябре.
Коррект в декабре21   В КВАДРу-перерасч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 24.09.21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ЭКО НОМ СТУ 15.1 в ноябре 2021
№ ст.сч. 6ZRI8844012521</t>
        </r>
      </text>
    </comment>
    <comment ref="D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площ.согласно реестру
Было 48,9</t>
        </r>
      </text>
    </comment>
    <comment ref="B1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6ZRI8844012155</t>
        </r>
      </text>
    </comment>
    <comment ref="G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передали показ 06.12. 9,5 мвт</t>
        </r>
      </text>
    </comment>
    <comment ref="C1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установлен 26.09.21</t>
        </r>
      </text>
    </comment>
    <comment ref="B1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нов.сч.VHM-T установлен 16.06.2020
№ст.сч. 6ZRI8844011781</t>
        </r>
      </text>
    </comment>
    <comment ref="G1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показывает
НЕ РАБОТАЕТ</t>
        </r>
      </text>
    </comment>
    <comment ref="B1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Берилл СТЭУ 41 с 11.10.2021
№ст.сч.8844012285</t>
        </r>
      </text>
    </comment>
    <comment ref="B1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нов.сч.СТЭ31"Берилл" изг.02.09.2021
№ст.сч. 8844015101</t>
        </r>
      </text>
    </comment>
    <comment ref="B1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№ ст.сч 6ZRI8844012512</t>
        </r>
      </text>
    </comment>
    <comment ref="B1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нов.сч.VALTEC VHM-T
06.08.2021
№ст.сч. 6ZRI8844015689</t>
        </r>
      </text>
    </comment>
    <comment ref="B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нов.счетч.ЭКО НОМ СТУ 15.1 устан. 17.11.2021
№ ст.сч. 6ZRI8844016535</t>
        </r>
      </text>
    </comment>
    <comment ref="H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Уменьшено на ранее снятые пок.</t>
        </r>
      </text>
    </comment>
    <comment ref="B1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C1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18.10.21 - установлен новый счетчик</t>
        </r>
      </text>
    </comment>
    <comment ref="G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22.12.21  17270
Передал собств 19633
</t>
        </r>
      </text>
    </comment>
    <comment ref="B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СТК-15
№ст.сч. 6ZRI8846179208</t>
        </r>
      </text>
    </comment>
    <comment ref="B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установлен 15.03.2021
№ст.сч. 6ZRI8846179196</t>
        </r>
      </text>
    </comment>
    <comment ref="B2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6ZRI8844061701</t>
        </r>
      </text>
    </comment>
    <comment ref="B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ТСУ-15Д  20.09.2021
№ ст.сч. 6ZRI8844007939</t>
        </r>
      </text>
    </comment>
    <comment ref="B2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установлен 01.04.2021
№ст.сч. 6ZRI8844008361</t>
        </r>
      </text>
    </comment>
    <comment ref="B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нов.сч.СТЭУ41"Берилл" изг.28.09.2021
№ст.сч.8844007983</t>
        </r>
      </text>
    </comment>
    <comment ref="B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устан.нов.сч.СТЭ 31 БЕРИЛЛ 25.08.2021
№ст.сч.6ZRI8844061638</t>
        </r>
      </text>
    </comment>
    <comment ref="C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новй счетчик 08.10.21</t>
        </r>
      </text>
    </comment>
    <comment ref="D245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
с апр2020 площ.94,4 согласно реестру</t>
        </r>
      </text>
    </comment>
    <comment ref="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изменение площ.согласно реестру с апр.2020
Было 93,5</t>
        </r>
      </text>
    </comment>
    <comment ref="B2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Пульс СТК с 30.09.2021
№ст.сч. 8844061575</t>
        </r>
      </text>
    </comment>
    <comment ref="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Изменен.площ.согласно реестру. С апр.2020
Было 50,7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 12.10.2021 VHM-T
№ст.сч.6ZRI8844007338</t>
        </r>
      </text>
    </comment>
    <comment ref="F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</t>
        </r>
      </text>
    </comment>
    <comment ref="B2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СТЭ31"Берилл" изгот. 08.09.2021
№ст.сч.8844061759</t>
        </r>
      </text>
    </comment>
    <comment ref="D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Измен.площ.согласно реестру с апр.2020
Было 79,7</t>
        </r>
      </text>
    </comment>
    <comment ref="A298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24.03.18 </t>
        </r>
        <r>
          <rPr>
            <b/>
            <sz val="9"/>
            <color indexed="81"/>
            <rFont val="Tahoma"/>
            <family val="2"/>
            <charset val="204"/>
          </rPr>
          <t xml:space="preserve"> 1,378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>27.02.18 прочистка теп.сч.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24.03.18   </t>
        </r>
        <r>
          <rPr>
            <b/>
            <sz val="8"/>
            <color indexed="81"/>
            <rFont val="Tahoma"/>
            <family val="2"/>
            <charset val="204"/>
          </rPr>
          <t>8,098</t>
        </r>
      </text>
    </comment>
    <comment ref="G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посреднему за фев17-янв18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F116" authorId="0">
      <text>
        <r>
          <rPr>
            <sz val="8"/>
            <color indexed="81"/>
            <rFont val="Tahoma"/>
            <family val="2"/>
            <charset val="204"/>
          </rPr>
          <t xml:space="preserve">факт на 24.03.18   </t>
        </r>
        <r>
          <rPr>
            <b/>
            <sz val="8"/>
            <color indexed="81"/>
            <rFont val="Tahoma"/>
            <family val="2"/>
            <charset val="204"/>
          </rPr>
          <t xml:space="preserve">6,618
</t>
        </r>
        <r>
          <rPr>
            <sz val="8"/>
            <color indexed="81"/>
            <rFont val="Tahoma"/>
            <family val="2"/>
            <charset val="204"/>
          </rPr>
          <t>27.02.18 прочистка теп.сч.</t>
        </r>
      </text>
    </comment>
    <comment ref="G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янв-март18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24.03.18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F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24.03.18  6,364
счетчик прочищен в фев18 и поставлен обратно, начал считать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2" authorId="0">
      <text>
        <r>
          <rPr>
            <sz val="9"/>
            <color indexed="81"/>
            <rFont val="Tahoma"/>
            <family val="2"/>
            <charset val="204"/>
          </rPr>
          <t xml:space="preserve">
факт 7,704 на 24.03.18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33" authorId="0">
      <text>
        <r>
          <rPr>
            <sz val="9"/>
            <color indexed="81"/>
            <rFont val="Tahoma"/>
            <family val="2"/>
            <charset val="204"/>
          </rPr>
          <t xml:space="preserve">
факт7,899 на 24.03.18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24.03 - 3,189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24.03 - 12,390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дек16-апр17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F306" authorId="0">
      <text>
        <r>
          <rPr>
            <sz val="9"/>
            <color indexed="81"/>
            <rFont val="Tahoma"/>
            <family val="2"/>
            <charset val="204"/>
          </rPr>
          <t xml:space="preserve">
по нп 10, 14 распределено то, что начислено ПАО Квадра</t>
        </r>
      </text>
    </comment>
    <comment ref="F307" authorId="0">
      <text>
        <r>
          <rPr>
            <sz val="9"/>
            <color indexed="81"/>
            <rFont val="Tahoma"/>
            <family val="2"/>
            <charset val="204"/>
          </rPr>
          <t xml:space="preserve">
по нп 10, 14 распределено то, что начислено ПАО Квадра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16.04.18 </t>
        </r>
        <r>
          <rPr>
            <b/>
            <sz val="9"/>
            <color indexed="81"/>
            <rFont val="Tahoma"/>
            <family val="2"/>
            <charset val="204"/>
          </rPr>
          <t xml:space="preserve"> 1,392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21.04.18 -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21.04 - 12,390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G1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дек16-апр17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25.10.18 </t>
        </r>
        <r>
          <rPr>
            <b/>
            <sz val="9"/>
            <color indexed="81"/>
            <rFont val="Tahoma"/>
            <family val="2"/>
            <charset val="204"/>
          </rPr>
          <t xml:space="preserve"> 1,529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показ.= </t>
        </r>
        <r>
          <rPr>
            <b/>
            <sz val="9"/>
            <color indexed="81"/>
            <rFont val="Tahoma"/>
            <family val="2"/>
            <charset val="204"/>
          </rPr>
          <t>13,530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24.11.18 </t>
        </r>
        <r>
          <rPr>
            <b/>
            <sz val="9"/>
            <color indexed="81"/>
            <rFont val="Tahoma"/>
            <family val="2"/>
            <charset val="204"/>
          </rPr>
          <t xml:space="preserve"> 1,689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16.04.18  </t>
        </r>
        <r>
          <rPr>
            <b/>
            <sz val="8"/>
            <color indexed="81"/>
            <rFont val="Tahoma"/>
            <family val="2"/>
            <charset val="204"/>
          </rPr>
          <t>2,742</t>
        </r>
      </text>
    </comment>
    <comment ref="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 расчет по среднему за янв17-нояб17
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снятые показания = </t>
        </r>
        <r>
          <rPr>
            <b/>
            <sz val="9"/>
            <color indexed="81"/>
            <rFont val="Tahoma"/>
            <family val="2"/>
            <charset val="204"/>
          </rPr>
          <t>3,307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21.04 - </t>
        </r>
        <r>
          <rPr>
            <b/>
            <sz val="9"/>
            <color indexed="81"/>
            <rFont val="Tahoma"/>
            <family val="2"/>
            <charset val="204"/>
          </rPr>
          <t>3,273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показания=</t>
        </r>
        <r>
          <rPr>
            <b/>
            <sz val="9"/>
            <color indexed="81"/>
            <rFont val="Tahoma"/>
            <family val="2"/>
            <charset val="204"/>
          </rPr>
          <t xml:space="preserve"> 18,657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24.11.18=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24.11.18 показ = </t>
        </r>
        <r>
          <rPr>
            <b/>
            <sz val="9"/>
            <color indexed="81"/>
            <rFont val="Tahoma"/>
            <family val="2"/>
            <charset val="204"/>
          </rPr>
          <t>12,708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21.04.18 - </t>
        </r>
        <r>
          <rPr>
            <b/>
            <sz val="9"/>
            <color indexed="81"/>
            <rFont val="Tahoma"/>
            <family val="2"/>
            <charset val="204"/>
          </rPr>
          <t>10,728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F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</t>
        </r>
        <r>
          <rPr>
            <b/>
            <sz val="9"/>
            <color indexed="81"/>
            <rFont val="Tahoma"/>
            <family val="2"/>
            <charset val="204"/>
          </rPr>
          <t xml:space="preserve"> 7,762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показ.= </t>
        </r>
        <r>
          <rPr>
            <b/>
            <sz val="9"/>
            <color indexed="81"/>
            <rFont val="Tahoma"/>
            <family val="2"/>
            <charset val="204"/>
          </rPr>
          <t>13,530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факт на 24.11.18 </t>
        </r>
        <r>
          <rPr>
            <b/>
            <sz val="9"/>
            <color indexed="81"/>
            <rFont val="Tahoma"/>
            <family val="2"/>
            <charset val="204"/>
          </rPr>
          <t xml:space="preserve"> 1,689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23.12.18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6,613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снятые показания = </t>
        </r>
        <r>
          <rPr>
            <b/>
            <sz val="9"/>
            <color indexed="81"/>
            <rFont val="Tahoma"/>
            <family val="2"/>
            <charset val="204"/>
          </rPr>
          <t>3,307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23.12 - </t>
        </r>
        <r>
          <rPr>
            <b/>
            <sz val="9"/>
            <color indexed="81"/>
            <rFont val="Tahoma"/>
            <family val="2"/>
            <charset val="204"/>
          </rPr>
          <t>3,274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24.11.18 показания=</t>
        </r>
        <r>
          <rPr>
            <b/>
            <sz val="9"/>
            <color indexed="81"/>
            <rFont val="Tahoma"/>
            <family val="2"/>
            <charset val="204"/>
          </rPr>
          <t xml:space="preserve"> 18,657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E20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
</t>
        </r>
      </text>
    </comment>
    <comment ref="E20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24.11.18 показ = </t>
        </r>
        <r>
          <rPr>
            <b/>
            <sz val="9"/>
            <color indexed="81"/>
            <rFont val="Tahoma"/>
            <family val="2"/>
            <charset val="204"/>
          </rPr>
          <t>12,708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1,329
должны решить вопрос с подрядчиком , отдала 26.02 список Ларисе, от Миши нет толка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23.12.18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6,613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25.01 - </t>
        </r>
        <r>
          <rPr>
            <b/>
            <sz val="9"/>
            <color indexed="81"/>
            <rFont val="Tahoma"/>
            <family val="2"/>
            <charset val="204"/>
          </rPr>
          <t>3,315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B50" authorId="0">
      <text>
        <r>
          <rPr>
            <sz val="9"/>
            <color indexed="81"/>
            <rFont val="Tahoma"/>
            <family val="2"/>
            <charset val="204"/>
          </rPr>
          <t>старый сч 6ZRI8844105869
уст.новый 26.12.16</t>
        </r>
      </text>
    </comment>
    <comment ref="E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показания 7762</t>
        </r>
      </text>
    </comment>
    <comment ref="E9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24.02.18 =8,492</t>
        </r>
      </text>
    </comment>
    <comment ref="E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начислила по нормативу из рас12/7, </t>
        </r>
      </text>
    </comment>
    <comment ref="F98" authorId="0">
      <text>
        <r>
          <rPr>
            <sz val="9"/>
            <color indexed="81"/>
            <rFont val="Tahoma"/>
            <family val="2"/>
            <charset val="204"/>
          </rPr>
          <t xml:space="preserve">27.02.18 прочистка теп.сч.
Показ. 25.10.18 -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</text>
    </comment>
    <comment ref="G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25.10.18 показан </t>
        </r>
        <r>
          <rPr>
            <b/>
            <sz val="9"/>
            <color indexed="81"/>
            <rFont val="Tahoma"/>
            <family val="2"/>
            <charset val="204"/>
          </rPr>
          <t>12,446</t>
        </r>
        <r>
          <rPr>
            <sz val="9"/>
            <color indexed="81"/>
            <rFont val="Tahoma"/>
            <family val="2"/>
            <charset val="204"/>
          </rPr>
          <t xml:space="preserve">
на 21.04.18 </t>
        </r>
        <r>
          <rPr>
            <b/>
            <sz val="9"/>
            <color indexed="81"/>
            <rFont val="Tahoma"/>
            <family val="2"/>
            <charset val="204"/>
          </rPr>
          <t>11,567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Изменена S
была 46,7
стала 45,7</t>
        </r>
      </text>
    </comment>
    <comment ref="F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E1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среднему посчитано из расчета за 3 месяца</t>
        </r>
      </text>
    </comment>
    <comment ref="E12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прибавила среднемесячный расход исходя из отоп периода за де16,ян-фев17</t>
        </r>
      </text>
    </comment>
    <comment ref="F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факту на 23.02.19 показания </t>
        </r>
        <r>
          <rPr>
            <b/>
            <sz val="9"/>
            <color indexed="81"/>
            <rFont val="Tahoma"/>
            <family val="2"/>
            <charset val="204"/>
          </rPr>
          <t xml:space="preserve">3,613
в октябре </t>
        </r>
        <r>
          <rPr>
            <sz val="9"/>
            <color indexed="81"/>
            <rFont val="Tahoma"/>
            <family val="2"/>
            <charset val="204"/>
          </rPr>
          <t>ошибочно снято 3,673</t>
        </r>
      </text>
    </comment>
    <comment ref="E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E1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по среднемесячному расходу</t>
        </r>
      </text>
    </comment>
    <comment ref="F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СНЯТЫ ПОКАЗ 23.02.19
</t>
        </r>
        <r>
          <rPr>
            <b/>
            <sz val="9"/>
            <color indexed="81"/>
            <rFont val="Tahoma"/>
            <family val="2"/>
            <charset val="204"/>
          </rPr>
          <t>17532 кВт</t>
        </r>
      </text>
    </comment>
    <comment ref="E149" authorId="0">
      <text>
        <r>
          <rPr>
            <sz val="9"/>
            <color indexed="81"/>
            <rFont val="Tahoma"/>
            <family val="2"/>
            <charset val="204"/>
          </rPr>
          <t xml:space="preserve">
факт на 26.02.18 - 2,928
</t>
        </r>
      </text>
    </comment>
    <comment ref="F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 25.01 - </t>
        </r>
        <r>
          <rPr>
            <b/>
            <sz val="9"/>
            <color indexed="81"/>
            <rFont val="Tahoma"/>
            <family val="2"/>
            <charset val="204"/>
          </rPr>
          <t>3,315</t>
        </r>
      </text>
    </comment>
    <comment ref="E15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факт на 26.02.18 =12,390
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начислено по среднему за три месяца</t>
        </r>
      </text>
    </comment>
    <comment ref="B19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звонила Алексндру, сказал, что отоплением они почти не пользуются, а отапливаются конвектором</t>
        </r>
      </text>
    </comment>
    <comment ref="F2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реальные показ. На 23.12.18= </t>
        </r>
        <r>
          <rPr>
            <b/>
            <sz val="9"/>
            <color indexed="81"/>
            <rFont val="Tahoma"/>
            <family val="2"/>
            <charset val="204"/>
          </rPr>
          <t>5,160</t>
        </r>
      </text>
    </comment>
    <comment ref="F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24.01.19 показ = </t>
        </r>
        <r>
          <rPr>
            <b/>
            <sz val="9"/>
            <color indexed="81"/>
            <rFont val="Tahoma"/>
            <family val="2"/>
            <charset val="204"/>
          </rPr>
          <t>14,372</t>
        </r>
      </text>
    </comment>
    <comment ref="C249" authorId="0">
      <text>
        <r>
          <rPr>
            <sz val="9"/>
            <color indexed="81"/>
            <rFont val="Tahoma"/>
            <family val="2"/>
            <charset val="204"/>
          </rPr>
          <t>Изменение площади
была 94,4 м2
стала 93,5 м2</t>
        </r>
      </text>
    </comment>
    <comment ref="F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A302" authorId="0">
      <text>
        <r>
          <rPr>
            <sz val="9"/>
            <color indexed="81"/>
            <rFont val="Tahoma"/>
            <family val="2"/>
            <charset val="204"/>
          </rPr>
          <t xml:space="preserve">
193-195</t>
        </r>
      </text>
    </comment>
    <comment ref="E3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15.01.18</t>
        </r>
      </text>
    </comment>
  </commentList>
</comments>
</file>

<file path=xl/sharedStrings.xml><?xml version="1.0" encoding="utf-8"?>
<sst xmlns="http://schemas.openxmlformats.org/spreadsheetml/2006/main" count="21273" uniqueCount="600">
  <si>
    <t>№ кв</t>
  </si>
  <si>
    <t>Номер теплосчетчика                      (М-Сal MC)</t>
  </si>
  <si>
    <t>Общая площадь, м2</t>
  </si>
  <si>
    <t>Итого по квартирам:</t>
  </si>
  <si>
    <t>Номер теплосчетчика</t>
  </si>
  <si>
    <t>Примечание</t>
  </si>
  <si>
    <t>общий</t>
  </si>
  <si>
    <t>в том числе:</t>
  </si>
  <si>
    <t>кв+МОП</t>
  </si>
  <si>
    <t>Отопление МОП, Гкал</t>
  </si>
  <si>
    <t>ООО Управляющая компания "СИРИУС"</t>
  </si>
  <si>
    <t>Общедомовые приборы  учета</t>
  </si>
  <si>
    <t>квартиры</t>
  </si>
  <si>
    <t>МОП</t>
  </si>
  <si>
    <t>ГВС</t>
  </si>
  <si>
    <t>Расчет отопления МОП производится в соответствии с Постановлением Правительства РФ от 6 мая 2011 г. № 354 "О предоставлении коммунальных услуг собственникам и пользователям помещений в многоквартирных домах и жилых домов"</t>
  </si>
  <si>
    <t>нп 1</t>
  </si>
  <si>
    <t>нп 2</t>
  </si>
  <si>
    <t>нп 3</t>
  </si>
  <si>
    <t>нп 4</t>
  </si>
  <si>
    <t>нп 5</t>
  </si>
  <si>
    <t>№        неж. пом</t>
  </si>
  <si>
    <t>Итого по неж.пом.</t>
  </si>
  <si>
    <t>Разница, Гкал</t>
  </si>
  <si>
    <t>Исп.  Коптелова Л.С.</t>
  </si>
  <si>
    <t>Разн, Гкал</t>
  </si>
  <si>
    <t>Всего, Гкал</t>
  </si>
  <si>
    <t>нп 8</t>
  </si>
  <si>
    <t>нп 9</t>
  </si>
  <si>
    <t>нп 10</t>
  </si>
  <si>
    <t>нп 11</t>
  </si>
  <si>
    <t>нп 12</t>
  </si>
  <si>
    <t>нп 13</t>
  </si>
  <si>
    <t>нп 14</t>
  </si>
  <si>
    <t>нп 15</t>
  </si>
  <si>
    <t>нп 16</t>
  </si>
  <si>
    <t>нп 17</t>
  </si>
  <si>
    <t>нп 18</t>
  </si>
  <si>
    <t>ВКТ-7 сет.№ 061. Зав.№00258261</t>
  </si>
  <si>
    <t>ВКТ-7 сет.№ 074. Зав.№00258274</t>
  </si>
  <si>
    <t>нежил. 1-18</t>
  </si>
  <si>
    <t>нежил. 19</t>
  </si>
  <si>
    <t>ВКТ-7 сет.№ 046. Зав.№00258246</t>
  </si>
  <si>
    <t>ВКТ-7 сет.№ 030. Зав.№00270830</t>
  </si>
  <si>
    <t>6ZRI8844107708</t>
  </si>
  <si>
    <t>6ZRI8844119461</t>
  </si>
  <si>
    <t>6ZRI8844116502</t>
  </si>
  <si>
    <t>6ZRI8844116084</t>
  </si>
  <si>
    <t>6ZRI8843037735</t>
  </si>
  <si>
    <t>6ZRI8844119431</t>
  </si>
  <si>
    <t>6ZRI8844119457</t>
  </si>
  <si>
    <t>6ZRI8844119463</t>
  </si>
  <si>
    <t>6ZRI8844081571</t>
  </si>
  <si>
    <t>6ZRI8844001237</t>
  </si>
  <si>
    <t>6ZRI8843037698</t>
  </si>
  <si>
    <t>6ZRI8844092065</t>
  </si>
  <si>
    <t>6ZRI8844119039</t>
  </si>
  <si>
    <t>6ZRI8844116344</t>
  </si>
  <si>
    <t>6ZRI8844119416</t>
  </si>
  <si>
    <t>6ZRI8844119124</t>
  </si>
  <si>
    <t>6ZRI8834012350</t>
  </si>
  <si>
    <t>6ZRI8844119415</t>
  </si>
  <si>
    <t>6ZRI8844119422</t>
  </si>
  <si>
    <t>6ZRI8844119425</t>
  </si>
  <si>
    <t>6ZRI8844116439</t>
  </si>
  <si>
    <t>6ZRI8844105024</t>
  </si>
  <si>
    <t>6ZRI8844115921</t>
  </si>
  <si>
    <t>6ZRI8844119435</t>
  </si>
  <si>
    <t>6ZRI8844116381</t>
  </si>
  <si>
    <t>6ZRI8844106313</t>
  </si>
  <si>
    <t>6ZRI8844100897</t>
  </si>
  <si>
    <t>6ZRI8844001286</t>
  </si>
  <si>
    <t>6ZRI8844116365</t>
  </si>
  <si>
    <t>6ZRI8844116384</t>
  </si>
  <si>
    <t>6ZRI8834012331</t>
  </si>
  <si>
    <t>6ZRI8844107566</t>
  </si>
  <si>
    <t>6ZRI8844094915</t>
  </si>
  <si>
    <t>6ZRI8844105869</t>
  </si>
  <si>
    <t>6ZRI8843034160</t>
  </si>
  <si>
    <t>6ZRI8844116380</t>
  </si>
  <si>
    <t>6ZRI8844001314</t>
  </si>
  <si>
    <t>6ZRI8844116354</t>
  </si>
  <si>
    <t>6ZRI8843037667</t>
  </si>
  <si>
    <t>6ZRI8844064658</t>
  </si>
  <si>
    <t>6ZRI8844105923</t>
  </si>
  <si>
    <t>6ZRI8844116327</t>
  </si>
  <si>
    <t>6ZRI8843033657</t>
  </si>
  <si>
    <t>6ZRI8844075168</t>
  </si>
  <si>
    <t>6ZRI8844116350</t>
  </si>
  <si>
    <t>6ZRI8834012258</t>
  </si>
  <si>
    <t>6ZRI8843032780</t>
  </si>
  <si>
    <t>6ZRI8844093471</t>
  </si>
  <si>
    <t>6ZRI8844116166</t>
  </si>
  <si>
    <t>6ZRI8844009821</t>
  </si>
  <si>
    <t>6ZRI8844001366</t>
  </si>
  <si>
    <t>6ZRI8844095259</t>
  </si>
  <si>
    <t>6ZRI8844095058</t>
  </si>
  <si>
    <t>6ZRI8834012269</t>
  </si>
  <si>
    <t>6ZRI8844009915</t>
  </si>
  <si>
    <t>6ZRI8844119557</t>
  </si>
  <si>
    <t>6ZRI8844001367</t>
  </si>
  <si>
    <t>6ZRI8844039411</t>
  </si>
  <si>
    <t>6ZRI8844081615</t>
  </si>
  <si>
    <t>6ZRI8844065243</t>
  </si>
  <si>
    <t>6ZRI8844001300</t>
  </si>
  <si>
    <t>6ZRI8844104786</t>
  </si>
  <si>
    <t>6ZRI8844115955</t>
  </si>
  <si>
    <t>6ZRI8844104470</t>
  </si>
  <si>
    <t>6ZRI8844017968</t>
  </si>
  <si>
    <t>6ZRI8844016583</t>
  </si>
  <si>
    <t>6ZRI8844016536</t>
  </si>
  <si>
    <t>6ZRI8844016543</t>
  </si>
  <si>
    <t>6ZRI8844016524</t>
  </si>
  <si>
    <t>6ZRI8833018111</t>
  </si>
  <si>
    <t>6ZRI8844015696</t>
  </si>
  <si>
    <t>6ZRI8833018107</t>
  </si>
  <si>
    <t>6ZRI8844015105</t>
  </si>
  <si>
    <t>6ZRI8833018017</t>
  </si>
  <si>
    <t>6ZRI8844014949</t>
  </si>
  <si>
    <t>6ZRI8833020528</t>
  </si>
  <si>
    <t>6ZRI8844012192</t>
  </si>
  <si>
    <t>6ZRI8833018095</t>
  </si>
  <si>
    <t>6ZRI8833018018</t>
  </si>
  <si>
    <t>6ZRI8844012466</t>
  </si>
  <si>
    <t>6ZRI8833018015</t>
  </si>
  <si>
    <t>6ZRI8844014610</t>
  </si>
  <si>
    <t>6ZRI8844017987</t>
  </si>
  <si>
    <t>6ZRI8844017991</t>
  </si>
  <si>
    <t>6ZRI8844017980</t>
  </si>
  <si>
    <t>6ZRI8844016541</t>
  </si>
  <si>
    <t>6ZRI8844017616</t>
  </si>
  <si>
    <t>6ZRI8844017607</t>
  </si>
  <si>
    <t>6ZRI8844017961</t>
  </si>
  <si>
    <t>6ZRI8844015605</t>
  </si>
  <si>
    <t>6ZRI8844016578</t>
  </si>
  <si>
    <t>6ZRI8844016556</t>
  </si>
  <si>
    <t>6ZRI8844014727</t>
  </si>
  <si>
    <t>6ZRI8844016587</t>
  </si>
  <si>
    <t>6ZRI8844015608</t>
  </si>
  <si>
    <t>6ZRI8844017989</t>
  </si>
  <si>
    <t>6ZRI8844015587</t>
  </si>
  <si>
    <t>6ZRI8844016533</t>
  </si>
  <si>
    <t>6ZRI8844016577</t>
  </si>
  <si>
    <t>6ZRI8844012485</t>
  </si>
  <si>
    <t>6ZRI8844011742</t>
  </si>
  <si>
    <t>6ZRI8844012156</t>
  </si>
  <si>
    <t>6ZRI8844012159</t>
  </si>
  <si>
    <t>6ZRI8844012509</t>
  </si>
  <si>
    <t>6ZRI8844012108</t>
  </si>
  <si>
    <t>6ZRI8844012510</t>
  </si>
  <si>
    <t>6ZRI8844012249</t>
  </si>
  <si>
    <t>6ZRI8844012289</t>
  </si>
  <si>
    <t>6ZRI8844012115</t>
  </si>
  <si>
    <t>6ZRI8844012334</t>
  </si>
  <si>
    <t>6ZRI8844012284</t>
  </si>
  <si>
    <t>6ZRI8844012306</t>
  </si>
  <si>
    <t>6ZRI8844012521</t>
  </si>
  <si>
    <t>6ZRI8844011815</t>
  </si>
  <si>
    <t>6ZRI8844012291</t>
  </si>
  <si>
    <t>6ZRI8844012178</t>
  </si>
  <si>
    <t>6ZRI8844011874</t>
  </si>
  <si>
    <t>6ZRI8844011749</t>
  </si>
  <si>
    <t>6ZRI8844011844</t>
  </si>
  <si>
    <t>6ZRI8844012180</t>
  </si>
  <si>
    <t>6ZRI8844012142</t>
  </si>
  <si>
    <t>6ZRI8844012137</t>
  </si>
  <si>
    <t>6ZRI8844012404</t>
  </si>
  <si>
    <t>6ZRI8844012104</t>
  </si>
  <si>
    <t>6ZRI8844012133</t>
  </si>
  <si>
    <t>6ZRI8844012155</t>
  </si>
  <si>
    <t>6ZRI8846179248</t>
  </si>
  <si>
    <t>6ZRI8844012287</t>
  </si>
  <si>
    <t>6ZRI8846179217</t>
  </si>
  <si>
    <t>6ZRI8844011786</t>
  </si>
  <si>
    <t>6ZRI8844012401</t>
  </si>
  <si>
    <t>6ZRI8844012543</t>
  </si>
  <si>
    <t>6ZRI8844012246</t>
  </si>
  <si>
    <t>6ZRI8844012101</t>
  </si>
  <si>
    <t>6ZRI8844012233</t>
  </si>
  <si>
    <t>6ZRI8844012301</t>
  </si>
  <si>
    <t>6ZRI8844012182</t>
  </si>
  <si>
    <t>6ZRI8844012373</t>
  </si>
  <si>
    <t>6ZRI8844012555</t>
  </si>
  <si>
    <t>6ZRI8844012215</t>
  </si>
  <si>
    <t>6ZRI8844011940</t>
  </si>
  <si>
    <t>6ZRI8844011790</t>
  </si>
  <si>
    <t>6ZRI8846179216</t>
  </si>
  <si>
    <t>6ZRI8844011832</t>
  </si>
  <si>
    <t>6ZRI8844012168</t>
  </si>
  <si>
    <t>6ZRI8844012216</t>
  </si>
  <si>
    <t>6ZRI8844012169</t>
  </si>
  <si>
    <t>6ZRI8844011964</t>
  </si>
  <si>
    <t>6ZRI8844012157</t>
  </si>
  <si>
    <t>6ZRI8844012188</t>
  </si>
  <si>
    <t>6ZRI8844011781</t>
  </si>
  <si>
    <t>6ZRI8844012282</t>
  </si>
  <si>
    <t>6ZRI8844011830</t>
  </si>
  <si>
    <t>6ZRI8844011965</t>
  </si>
  <si>
    <t>6ZRI8844011902</t>
  </si>
  <si>
    <t>6ZRI8844011774</t>
  </si>
  <si>
    <t>6ZRI8844015650</t>
  </si>
  <si>
    <t>6ZRI8844012285</t>
  </si>
  <si>
    <t>6ZRI8844015101</t>
  </si>
  <si>
    <t>6ZRI8833018106</t>
  </si>
  <si>
    <t>6ZRI8844012512</t>
  </si>
  <si>
    <t>6ZRI8844012482</t>
  </si>
  <si>
    <t>6ZRI8844015689</t>
  </si>
  <si>
    <t>6ZRI8844015106</t>
  </si>
  <si>
    <t>6ZRI8844015690</t>
  </si>
  <si>
    <t>6ZRI8844015639</t>
  </si>
  <si>
    <t>6ZRI8844015695</t>
  </si>
  <si>
    <t>6ZRI8844016695</t>
  </si>
  <si>
    <t>6ZRI8844016535</t>
  </si>
  <si>
    <t>6ZRI8844015104</t>
  </si>
  <si>
    <t>6ZRI8844015660</t>
  </si>
  <si>
    <t>6ZRI8846179201</t>
  </si>
  <si>
    <t>6ZRI8846179247</t>
  </si>
  <si>
    <t>6ZRI8846179181</t>
  </si>
  <si>
    <t>6ZRI8846179236</t>
  </si>
  <si>
    <t>6ZRI8846179225</t>
  </si>
  <si>
    <t>6ZRI8846179194</t>
  </si>
  <si>
    <t>6ZRI8846179232</t>
  </si>
  <si>
    <t>6ZRI8846179231</t>
  </si>
  <si>
    <t>6ZRI8846179204</t>
  </si>
  <si>
    <t>6ZRI8846179197</t>
  </si>
  <si>
    <t>6ZRI8846179203</t>
  </si>
  <si>
    <t>6ZRI8846179108</t>
  </si>
  <si>
    <t>6ZRI8846179211</t>
  </si>
  <si>
    <t>6ZRI8846179246</t>
  </si>
  <si>
    <t>6ZRI8846179256</t>
  </si>
  <si>
    <t>6ZRI8846179207</t>
  </si>
  <si>
    <t>6ZRI8846179195</t>
  </si>
  <si>
    <t>6ZRI8846179208</t>
  </si>
  <si>
    <t>6ZRI8846179196</t>
  </si>
  <si>
    <t>6ZRI8846179250</t>
  </si>
  <si>
    <t>6ZRI8846179185</t>
  </si>
  <si>
    <t>6ZRI8844061677</t>
  </si>
  <si>
    <t>6ZRI8844061729</t>
  </si>
  <si>
    <t>6ZRI8844057855</t>
  </si>
  <si>
    <t>6ZRI8844055149</t>
  </si>
  <si>
    <t>6ZRI8844055333</t>
  </si>
  <si>
    <t>6ZRI8844039747</t>
  </si>
  <si>
    <t>6ZRI8844054488</t>
  </si>
  <si>
    <t>6ZRI8844055113</t>
  </si>
  <si>
    <t>6ZRI8844055341</t>
  </si>
  <si>
    <t>6ZRI8844061625</t>
  </si>
  <si>
    <t>6ZRI8844061698</t>
  </si>
  <si>
    <t>6ZRI8844061628</t>
  </si>
  <si>
    <t>6ZRI8844061701</t>
  </si>
  <si>
    <t>6ZRI8844061616</t>
  </si>
  <si>
    <t>6ZRI8844061700</t>
  </si>
  <si>
    <t>6ZRI8844055426</t>
  </si>
  <si>
    <t>6ZRI8844055272</t>
  </si>
  <si>
    <t>6ZRI8844055416</t>
  </si>
  <si>
    <t>6ZRI8844061675</t>
  </si>
  <si>
    <t>6ZRI8844061680</t>
  </si>
  <si>
    <t>6ZRI8844055129</t>
  </si>
  <si>
    <t>6ZRI8844008145</t>
  </si>
  <si>
    <t>6ZRI8844007848</t>
  </si>
  <si>
    <t>6ZRI8844007939</t>
  </si>
  <si>
    <t>6ZRI8844008361</t>
  </si>
  <si>
    <t>6ZRI8844008303</t>
  </si>
  <si>
    <t>6ZRI8844008351</t>
  </si>
  <si>
    <t>6ZRI8844008450</t>
  </si>
  <si>
    <t>6ZRI8844007800</t>
  </si>
  <si>
    <t>6ZRI8844007776</t>
  </si>
  <si>
    <t>6ZRI8844061612</t>
  </si>
  <si>
    <t>6ZRI8844061573</t>
  </si>
  <si>
    <t>6ZRI8844007983</t>
  </si>
  <si>
    <t>6ZRI8844061638</t>
  </si>
  <si>
    <t>6ZRI8844061724</t>
  </si>
  <si>
    <t>6ZRI8844061773</t>
  </si>
  <si>
    <t>6ZRI8844061642</t>
  </si>
  <si>
    <t>6ZRI8844061552</t>
  </si>
  <si>
    <t>6ZRI8844061777</t>
  </si>
  <si>
    <t>6ZRI8844061682</t>
  </si>
  <si>
    <t>6ZRI8844061718</t>
  </si>
  <si>
    <t>6ZRI8844061647</t>
  </si>
  <si>
    <t>6ZRI8844061644</t>
  </si>
  <si>
    <t>6ZRI8844061668</t>
  </si>
  <si>
    <t>6ZRI8844061761</t>
  </si>
  <si>
    <t>6ZRI8844061717</t>
  </si>
  <si>
    <t>6ZRI8844061617</t>
  </si>
  <si>
    <t>6ZRI8844061575</t>
  </si>
  <si>
    <t>6ZRI8844008400</t>
  </si>
  <si>
    <t>6ZRI8844008754</t>
  </si>
  <si>
    <t>6ZRI8844061570</t>
  </si>
  <si>
    <t>6ZRI8844061672</t>
  </si>
  <si>
    <t>6ZRI8844007978</t>
  </si>
  <si>
    <t>6ZRI8844061597</t>
  </si>
  <si>
    <t>6ZRI8844007819</t>
  </si>
  <si>
    <t>6ZRI8844008319</t>
  </si>
  <si>
    <t>6ZRI8844008767</t>
  </si>
  <si>
    <t>6ZRI8844008260</t>
  </si>
  <si>
    <t>6ZRI8844007435</t>
  </si>
  <si>
    <t>6ZRI8844007256</t>
  </si>
  <si>
    <t>6ZRI8844007128</t>
  </si>
  <si>
    <t>6ZRI8844007166</t>
  </si>
  <si>
    <t>6ZRI8844008362</t>
  </si>
  <si>
    <t>6ZRI8844007140</t>
  </si>
  <si>
    <t>6ZRI8844007226</t>
  </si>
  <si>
    <t>6ZRI8844007388</t>
  </si>
  <si>
    <t>6ZRI8844007338</t>
  </si>
  <si>
    <t>6ZRI8844007264</t>
  </si>
  <si>
    <t>6ZRI8844007164</t>
  </si>
  <si>
    <t>6ZRI8844007108</t>
  </si>
  <si>
    <t>6ZRI8844061775</t>
  </si>
  <si>
    <t>6ZRI8844007203</t>
  </si>
  <si>
    <t>6ZRI8844061598</t>
  </si>
  <si>
    <t>6ZRI8844061445</t>
  </si>
  <si>
    <t>6ZRI8844061759</t>
  </si>
  <si>
    <t>6ZRI8844053196</t>
  </si>
  <si>
    <t>6ZRI8844053185</t>
  </si>
  <si>
    <t>6ZRI8844055356</t>
  </si>
  <si>
    <t>6ZRI8844055363</t>
  </si>
  <si>
    <t>6ZRI8844055241</t>
  </si>
  <si>
    <t>6ZRI8844055340</t>
  </si>
  <si>
    <t>6ZRI8844055182</t>
  </si>
  <si>
    <t>6ZRI8844055440</t>
  </si>
  <si>
    <t>6ZRI8844055473</t>
  </si>
  <si>
    <t>6ZRI8844055055</t>
  </si>
  <si>
    <t>6ZRI8844040519</t>
  </si>
  <si>
    <t>6ZRI8844053190</t>
  </si>
  <si>
    <t>6ZRI8844055315</t>
  </si>
  <si>
    <t>6ZRI8844053687</t>
  </si>
  <si>
    <t>6ZRI8844061751</t>
  </si>
  <si>
    <t>6ZRI8844055472</t>
  </si>
  <si>
    <t>6ZRI8844053208</t>
  </si>
  <si>
    <t>6ZRI8844055470</t>
  </si>
  <si>
    <t>6ZRI8844061679</t>
  </si>
  <si>
    <t>6ZRI8844116386</t>
  </si>
  <si>
    <t>6ZRI8844061688</t>
  </si>
  <si>
    <t>6ZRI8844016549</t>
  </si>
  <si>
    <t>6ZRI8844015586</t>
  </si>
  <si>
    <t>6ZRI8844016512</t>
  </si>
  <si>
    <t>6ZRI8844015585</t>
  </si>
  <si>
    <t>6ZRI8844015604</t>
  </si>
  <si>
    <t>6ZRI8844015642</t>
  </si>
  <si>
    <t>6ZRI8844094768</t>
  </si>
  <si>
    <t>6ZRI8844061758</t>
  </si>
  <si>
    <t>6ZRI8844061716</t>
  </si>
  <si>
    <t>6ZRI8844061615</t>
  </si>
  <si>
    <t>6ZRI8844040679</t>
  </si>
  <si>
    <t>6ZRI8844094836</t>
  </si>
  <si>
    <t>6ZRI8844055239</t>
  </si>
  <si>
    <t>6ZRI8844015633</t>
  </si>
  <si>
    <t>6ZRI8844016489</t>
  </si>
  <si>
    <t>нп 6</t>
  </si>
  <si>
    <t>нп 7</t>
  </si>
  <si>
    <t>Лестница+лифтовой хол 1эт 1 б/с</t>
  </si>
  <si>
    <t>6ZRI8843035860</t>
  </si>
  <si>
    <t>Лестница+лифтовой хол 4 б/с</t>
  </si>
  <si>
    <t>6ZRI8844054653</t>
  </si>
  <si>
    <t>Консъерж 2 секция</t>
  </si>
  <si>
    <t>6ZRI8844079097</t>
  </si>
  <si>
    <t>Консъерж 3 секция</t>
  </si>
  <si>
    <t>6ZRI8844079280</t>
  </si>
  <si>
    <t>Единица измерения</t>
  </si>
  <si>
    <t>МВт</t>
  </si>
  <si>
    <t>кВт</t>
  </si>
  <si>
    <t xml:space="preserve">6ZRI8844061601  </t>
  </si>
  <si>
    <t>193-195</t>
  </si>
  <si>
    <t>Справочно: 1 МВт = 0,8598 Гкал</t>
  </si>
  <si>
    <t>Справочно: 1 кВт = 0,00086 Гкал</t>
  </si>
  <si>
    <t>РРКЦ</t>
  </si>
  <si>
    <t>Теплосети</t>
  </si>
  <si>
    <t>33,919</t>
  </si>
  <si>
    <t>6ZRI8845058745</t>
  </si>
  <si>
    <t>с дек16</t>
  </si>
  <si>
    <t>71,521</t>
  </si>
  <si>
    <t>113 - ООО</t>
  </si>
  <si>
    <t>148 ООО Техноин</t>
  </si>
  <si>
    <t>277 - ООО</t>
  </si>
  <si>
    <t>Всего</t>
  </si>
  <si>
    <t>47,681</t>
  </si>
  <si>
    <t>127,038</t>
  </si>
  <si>
    <t>Лекс-31</t>
  </si>
  <si>
    <t>56,827</t>
  </si>
  <si>
    <t>160,025</t>
  </si>
  <si>
    <t>ПАО "КВАДРА"</t>
  </si>
  <si>
    <t>__.04.2017</t>
  </si>
  <si>
    <t>14 - 8-910-737-00-79 подрядчик (ключница сказала - что ключи забрала Вега, Бакаеву - присылали ключи, они не подошли)</t>
  </si>
  <si>
    <t>10  - 8-903-885-93-50  нд (есть ключи у ключницы 05.05.17)</t>
  </si>
  <si>
    <t>58,507</t>
  </si>
  <si>
    <t>4,668</t>
  </si>
  <si>
    <t>202,752</t>
  </si>
  <si>
    <t>Тариф на тепло 1765,73 руб./Гкал (население / прочие)</t>
  </si>
  <si>
    <t>8-905-173-64-93 энергетик Лекс Журавлев Юрий Иванович. В окт17 - ведутся работы, отопление отключено</t>
  </si>
  <si>
    <t>16 - ООО "НОВОСТРОЙЗАКАЗЧИК" 8-910-363-20-50</t>
  </si>
  <si>
    <t>47 - 8-980-328-46-99 Екатерина Александровна, можно звонить, находится дома. Говорила, что ключи от тамбура отдавали нашим работникам?</t>
  </si>
  <si>
    <t>Показания  на 23.12.17</t>
  </si>
  <si>
    <t>6 - 8-920-204-42-29, скидывала показания по эл.почте</t>
  </si>
  <si>
    <t>78 - 8-905-679-28-71.  У соседей 2 счетчика закрыты. Не попала 26.12.17</t>
  </si>
  <si>
    <t>79 - 8-919-222-55-60. Должны позвонить. 26.12.17 муж</t>
  </si>
  <si>
    <t>139 - сказали тоже, что тамбур должен быть открытым 26.12.17</t>
  </si>
  <si>
    <t xml:space="preserve">138 -   8-906-566-33-43 сказала, что тамбур должен быть открытым 28.11.17 </t>
  </si>
  <si>
    <t>187 - 8-915-520-18-52</t>
  </si>
  <si>
    <t>кв 141 - показания на 23.01.17 - 6,751 факт мотает по чуть-чуть</t>
  </si>
  <si>
    <t xml:space="preserve">151 - показания на 19.01.18 - 9,356 Гкал </t>
  </si>
  <si>
    <t>Показания  на 24.01.18</t>
  </si>
  <si>
    <t>пообещал решить вопрос с ключом, разговаривала 25.01.18</t>
  </si>
  <si>
    <t>александр</t>
  </si>
  <si>
    <t>нужно поговорить со 178 по поводу ключа</t>
  </si>
  <si>
    <t>134 - 8-910-320-09-01</t>
  </si>
  <si>
    <t>пообещали кинуть по электронке</t>
  </si>
  <si>
    <t>созвонилась с ними 25.01. договорились о проверке исправности теплосчетчика, если неисправен, то доначисляет в феврале и за январь</t>
  </si>
  <si>
    <t>посмотрю 26.01., трубку не берут</t>
  </si>
  <si>
    <t xml:space="preserve"> Расчет показателей отопления в жилом доме по адресу: г. Белгород, Богдана Хмельницкого 80а                                за период  с 24.12.17 по 25.01.18 гг.</t>
  </si>
  <si>
    <t>Разница, Гкал                   с 26.12.17 по 25.01.18 гг.</t>
  </si>
  <si>
    <t xml:space="preserve">Нежилые - 6,052 (Выставили теплосети) за янв 18 </t>
  </si>
  <si>
    <t>нп №5 - передано в ТС 24.01.18</t>
  </si>
  <si>
    <t>180 - не раб.счетчик (акт 27.01.18)</t>
  </si>
  <si>
    <t>82 - не раб.счетчик (акт 27.01.18)</t>
  </si>
  <si>
    <t>78 - не раб.счетчик (акт 27.01.18)</t>
  </si>
  <si>
    <t xml:space="preserve">есть свет, а тепло не мотает. 108 - не раб.счетчик (акт 27.01.18) </t>
  </si>
  <si>
    <t xml:space="preserve">есть свет, а тепло не мотает. 110 - не раб.счетчик (акт 27.01.18) </t>
  </si>
  <si>
    <t>Разница, Гкал                   с 26.01.17 по 25.02.18 гг.</t>
  </si>
  <si>
    <t xml:space="preserve"> Расчет показателей отопления в жилом доме по адресу: г. Белгород, Богдана Хмельницкого 80а                                за период  с 26.01.18 по 25.02.18 гг.</t>
  </si>
  <si>
    <t>Показания  на 24.02.18</t>
  </si>
  <si>
    <t xml:space="preserve">есть свет, а тепло не мотает. </t>
  </si>
  <si>
    <t>В папке для снятия показаний 26.02.18 положила ключи от тамбура 45-48</t>
  </si>
  <si>
    <t>в феврале начислила двойную норму начисления за январь и февраль</t>
  </si>
  <si>
    <t>месячная норма отопления</t>
  </si>
  <si>
    <t>26.02.18 звонила, хозяйка сказала, что давала ключ  Ларисе, он где-то на связке. Спросить у аварийки</t>
  </si>
  <si>
    <t>26.02.18 позвонила, позвонили пообещали перезвонить</t>
  </si>
  <si>
    <t>сказали, что давали ключ аварийке</t>
  </si>
  <si>
    <t>Средемесячный расчет по кв.100</t>
  </si>
  <si>
    <t>на 6 месяцев</t>
  </si>
  <si>
    <t>на 3 месяцев</t>
  </si>
  <si>
    <t xml:space="preserve">Средемесячный расчет </t>
  </si>
  <si>
    <t>звонила 26.02.18 Ирине Анат, обещала, передать 27.02.18, но не смогла до нее дозвониться</t>
  </si>
  <si>
    <t>190,191,192</t>
  </si>
  <si>
    <t>не взят, т.к счет уже неправильно считал</t>
  </si>
  <si>
    <t>хозяевам позвонила, предупредила,что счетчики неправильно показывает, включила в список Мише для прочистки</t>
  </si>
  <si>
    <t>проговорили, что отопление работает , а счетчик без движения</t>
  </si>
  <si>
    <t>16 - ООО "СантехСтрой"</t>
  </si>
  <si>
    <r>
      <t xml:space="preserve">есть свет, а тепло не мотает. 110 - не раб.счетчик (акт 27.01.18)  </t>
    </r>
    <r>
      <rPr>
        <sz val="11"/>
        <color rgb="FF00B050"/>
        <rFont val="Times New Roman"/>
        <family val="1"/>
        <charset val="204"/>
      </rPr>
      <t xml:space="preserve"> Счетчик заменен 27.02.18</t>
    </r>
  </si>
  <si>
    <t>180 - не раб.счетчик (акт 27.01.18)  28.02.18 была заявка прочистить сетку на тепл.сч., но не попали, т.к. закрыт тамбур</t>
  </si>
  <si>
    <t>78 - 8-905-679-28-71.  У соседей 2 счетчика закрыты. Не попала 26.12.17    27.02.18 прочистка теп.сч.</t>
  </si>
  <si>
    <t>есть свет, а тепло не мотает. 108 - не раб.счетчик (акт 27.01.18) 27.02.18 прочистка теп.сч.</t>
  </si>
  <si>
    <t>94-27.02.18 прочистка теп.сч.</t>
  </si>
  <si>
    <t>78- уменьшить показ. Текущ.показ. На 23.03.18 - 1,378</t>
  </si>
  <si>
    <t>Показания  на 24.03.18</t>
  </si>
  <si>
    <t xml:space="preserve"> Расчет показателей отопления в жилом доме по адресу: г. Белгород, Богдана Хмельницкого 80а                                за период  с 26.02.18 по 25.03.18 гг.</t>
  </si>
  <si>
    <t>Разница, Гкал                   с 26.02.17 по  25.03.18 гг.</t>
  </si>
  <si>
    <t>8-910-745-64-94 (Кривцов Сергей Васильевич) или 20-31-63</t>
  </si>
  <si>
    <t>8-910-328-2142</t>
  </si>
  <si>
    <t>105 - есть свет, тепло не мотает с 26.10.17г.  28.03.18 произведена чистка, счетчик стал мотать</t>
  </si>
  <si>
    <t>Средемесячный расчет по кв.83</t>
  </si>
  <si>
    <t>83 - есть свет 28.03.18 произведена чистка, счетчик не мотает</t>
  </si>
  <si>
    <t>Средемесячный расчет по кв.180</t>
  </si>
  <si>
    <t>28.03.18 произведена чистка, счетчик не мотает</t>
  </si>
  <si>
    <r>
      <t xml:space="preserve">Средемесячный расчет по </t>
    </r>
    <r>
      <rPr>
        <b/>
        <sz val="11"/>
        <color theme="1"/>
        <rFont val="Calibri"/>
        <family val="2"/>
        <charset val="204"/>
        <scheme val="minor"/>
      </rPr>
      <t>кв.105</t>
    </r>
  </si>
  <si>
    <r>
      <t xml:space="preserve">Средемесячный расчет по </t>
    </r>
    <r>
      <rPr>
        <b/>
        <sz val="11"/>
        <color theme="1"/>
        <rFont val="Calibri"/>
        <family val="2"/>
        <charset val="204"/>
        <scheme val="minor"/>
      </rPr>
      <t>кв.108</t>
    </r>
  </si>
  <si>
    <t xml:space="preserve"> </t>
  </si>
  <si>
    <t>262 - с фев заключили договор с КВАДРА, А МЫ ВЫСТВИЛИ ТЕПЛО и за март</t>
  </si>
  <si>
    <t xml:space="preserve"> Расчет показателей отопления в жилом доме по адресу: г. Белгород, Богдана Хмельницкого 80а                                за период  с 26.03.18 по16.04.18 гг.</t>
  </si>
  <si>
    <t>Разница, Гкал                   с 26.03.17 по  16.04.18 гг.</t>
  </si>
  <si>
    <t>Показания  на 16.04.18</t>
  </si>
  <si>
    <t>не сняты</t>
  </si>
  <si>
    <t>ср. за 6 месяцев</t>
  </si>
  <si>
    <t>передать в КВАДРА</t>
  </si>
  <si>
    <t>188-КВАДРА</t>
  </si>
  <si>
    <r>
      <t xml:space="preserve">224-228: код замка </t>
    </r>
    <r>
      <rPr>
        <b/>
        <sz val="11"/>
        <rFont val="Times New Roman"/>
        <family val="1"/>
        <charset val="204"/>
      </rPr>
      <t>459</t>
    </r>
  </si>
  <si>
    <t>241-246 код</t>
  </si>
  <si>
    <t>Показания индивидуальных теплосчетчиков по Б.Хмельницкого, 80а</t>
  </si>
  <si>
    <t xml:space="preserve"> Расчет показателей отопления в жилом доме по адресу: г. Белгород, Богдана Хмельницкого 80а                                за период  с 17.04.18 по 25.10.18 гг.</t>
  </si>
  <si>
    <t>Разница, Гкал                   с 17.04.17 по  25.10.18 гг.</t>
  </si>
  <si>
    <t>Показания  на 25.10.18</t>
  </si>
  <si>
    <r>
      <t xml:space="preserve">на 25.10.2018 -показания счетчика  </t>
    </r>
    <r>
      <rPr>
        <b/>
        <sz val="11"/>
        <rFont val="Times New Roman"/>
        <family val="1"/>
        <charset val="204"/>
      </rPr>
      <t>3,273</t>
    </r>
  </si>
  <si>
    <t>кв187  тел. 9087841022  Екатерина</t>
  </si>
  <si>
    <t>Тариф на тепло 1832,82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</si>
  <si>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25.10.18 по 24.11.18 гг.</t>
  </si>
  <si>
    <t>Разница, Гкал                   с 25.10.18 по  24.11.18 гг.</t>
  </si>
  <si>
    <t>Показания  на 24.11.18</t>
  </si>
  <si>
    <t>счетчик отключен</t>
  </si>
  <si>
    <t>211-не начислять отопление (неправильно в октябре сняты показания)</t>
  </si>
  <si>
    <t>91-Ольга Ивановна</t>
  </si>
  <si>
    <t>920-592-92-65</t>
  </si>
  <si>
    <t xml:space="preserve"> Расчет показателей отопления в жилом доме по адресу: г. Белгород, Богдана Хмельницкого 80а                                за период  с 24.11.18 по 23.12.18 гг.</t>
  </si>
  <si>
    <t>Разница, Гкал                   с 24.11.18 по  23.12.18 гг.</t>
  </si>
  <si>
    <t>Показания  на 23.12.18</t>
  </si>
  <si>
    <t xml:space="preserve"> Расчет показателей отопления в жилом доме по адресу: г. Белгород, Богдана Хмельницкого 80а                                за период  с 23.12.18 по 24.01.19 гг.</t>
  </si>
  <si>
    <t xml:space="preserve">78 - 8-905-679-28-71. </t>
  </si>
  <si>
    <t>78 -уменьшены Гкал за счет МОПов (апрель-ноябрь)</t>
  </si>
  <si>
    <t>Разница, Гкал                   с 23.12.18 по  24.01.19 гг.</t>
  </si>
  <si>
    <t>Показания  на 24.01.19</t>
  </si>
  <si>
    <t>Показания  на 23.02.19</t>
  </si>
  <si>
    <t>Тариф на тепло 1863,89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</si>
  <si>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24.01.19 по 23.02.19 гг.</t>
  </si>
  <si>
    <t>Разница, Гкал                   с 24.01.19 по  23.02.19 гг.</t>
  </si>
  <si>
    <t>нояб</t>
  </si>
  <si>
    <t>дек</t>
  </si>
  <si>
    <t>янв</t>
  </si>
  <si>
    <t>Средемесячный расчет по кв.89</t>
  </si>
  <si>
    <t>Расчет по среднему. Кв.134</t>
  </si>
  <si>
    <t>ноя</t>
  </si>
  <si>
    <t>Расчет по среднему</t>
  </si>
  <si>
    <t>кв.277</t>
  </si>
  <si>
    <t>кв.278</t>
  </si>
  <si>
    <t>кв.279</t>
  </si>
  <si>
    <t>кв.280</t>
  </si>
  <si>
    <t>кв.281</t>
  </si>
  <si>
    <t>кв.282</t>
  </si>
  <si>
    <t xml:space="preserve"> Расчет показателей отопления в жилом доме по адресу: г. Белгород, Богдана Хмельницкого 80а                                за период  с 23.02.19 по 23.03.19 гг.</t>
  </si>
  <si>
    <t>Разница, Гкал                   с 23.02.19 по  23.03.19 гг.</t>
  </si>
  <si>
    <t>Показания  на 23.03.19</t>
  </si>
  <si>
    <t xml:space="preserve"> Расчет показателей отопления в жилом доме по адресу: г. Белгород, Богдана Хмельницкого 80а                                за период  с 23.03.19 по 19.04.19 гг.</t>
  </si>
  <si>
    <t>Разница, Гкал                   с 23.03.19 по  19.04.19 гг.</t>
  </si>
  <si>
    <t>Показания  на 19.04.19</t>
  </si>
  <si>
    <t>Тариф на тепло 1901,16 руб./Гкал (население / прочие)</t>
  </si>
  <si>
    <t xml:space="preserve"> Расчет показателей отопления в жилом доме по адресу: г. Белгород, Богдана Хмельницкого 80а                                за период  с 19.04.19 по 25.10.19 гг.</t>
  </si>
  <si>
    <t>Разница, Гкал                   с 19.04.19 по  25.10.19 гг.</t>
  </si>
  <si>
    <t>Показания  на 25.10.19</t>
  </si>
  <si>
    <t>211-не начислять отопление (неправильно в октябре18 сняты показания)</t>
  </si>
  <si>
    <t>Показания  на __.11.19</t>
  </si>
  <si>
    <t>Показания  на __.12.19</t>
  </si>
  <si>
    <t>Показания  на __.01.20</t>
  </si>
  <si>
    <t>Показания  на __.02.20</t>
  </si>
  <si>
    <t>Показания  на ___.03.20</t>
  </si>
  <si>
    <t>Показания  на ___.04.20</t>
  </si>
  <si>
    <t xml:space="preserve"> Расчет показателей отопления в жилом доме по адресу: г. Белгород, Богдана Хмельницкого 80а                                за период  с 25.10.19 по 24.11.19 гг.</t>
  </si>
  <si>
    <t>Разница, Гкал                   с 25.10.19 по  24.11.19 гг.</t>
  </si>
  <si>
    <t>Показания  на 24.11.19</t>
  </si>
  <si>
    <t xml:space="preserve"> Расчет показателей отопления в жилом доме по адресу: г. Белгород, Богдана Хмельницкого 80а                                за период  с 25.11.19 по 24.12.19 гг.</t>
  </si>
  <si>
    <t>Разница, Гкал                   с 25.11.19 по  24.12.19 гг.</t>
  </si>
  <si>
    <t>Показания  на 24.12.19</t>
  </si>
  <si>
    <t xml:space="preserve"> Расчет показателей отопления в жилом доме по адресу: г. Белгород, Богдана Хмельницкого 80а                                за период  с 25.12.19 по 23.01.20 гг.</t>
  </si>
  <si>
    <t>Разница, Гкал                  с 25.12.19 по 23.01.20 гг.</t>
  </si>
  <si>
    <t>Показания  на 23.01.20</t>
  </si>
  <si>
    <t xml:space="preserve"> Расчет показателей отопления в жилом доме по адресу: г. Белгород, Богдана Хмельницкого 80а                                за период  с 24.01.20 по 22.02.20 гг.</t>
  </si>
  <si>
    <t>Разница, Гкал                  с 24.01.20 по 22.02.20 гг.</t>
  </si>
  <si>
    <t>Показания  на 22.02.20</t>
  </si>
  <si>
    <t xml:space="preserve"> Расчет показателей отопления в жилом доме по адресу: г. Белгород, Богдана Хмельницкого 80а                                за период  с 23.02.20 по 22.03.20 гг.</t>
  </si>
  <si>
    <t>Разница, Гкал                  с 23.02.20 по 22.03.20 гг.</t>
  </si>
  <si>
    <t>Показания  на 22.03.20</t>
  </si>
  <si>
    <t xml:space="preserve"> Расчет показателей отопления в жилом доме по адресу: г. Белгород, Богдана Хмельницкого 80а                                за период  с 23.03.20 по 24.04.20 гг.</t>
  </si>
  <si>
    <t>Разница, Гкал                  с 23.03.20 по 24.04.20 гг.</t>
  </si>
  <si>
    <t>Показания  на 24.04.20</t>
  </si>
  <si>
    <t xml:space="preserve"> Расчет показателей отопления в жилом доме по адресу: г. Белгород, Богдана Хмельницкого 80а                                за период  с 25.04.20 по 05.05.20 гг.</t>
  </si>
  <si>
    <t>Разница, Гкал                  с 25.04.20 по 05.05.20 гг.</t>
  </si>
  <si>
    <t xml:space="preserve"> Расчет показателей отопления в жилом доме по адресу: г. Белгород, Богдана Хмельницкого 80а                                за период  с 28.04.20 по 24.10.20 гг.</t>
  </si>
  <si>
    <t>Разница, Гкал                  с 28.04.20 по 24.10.20 гг.</t>
  </si>
  <si>
    <r>
      <t xml:space="preserve">Тариф на тепло </t>
    </r>
    <r>
      <rPr>
        <b/>
        <sz val="9"/>
        <color theme="1"/>
        <rFont val="Times New Roman"/>
        <family val="1"/>
        <charset val="204"/>
      </rPr>
      <t>1958,20</t>
    </r>
    <r>
      <rPr>
        <sz val="9"/>
        <color theme="1"/>
        <rFont val="Times New Roman"/>
        <family val="1"/>
        <charset val="204"/>
      </rPr>
      <t xml:space="preserve"> руб./Гкал (население / прочие)</t>
    </r>
  </si>
  <si>
    <t>Показания  на 28.04.20</t>
  </si>
  <si>
    <t>Показания  на 24.10.20</t>
  </si>
  <si>
    <t xml:space="preserve"> Расчет показателей отопления в жилом доме по адресу: г. Белгород, Богдана Хмельницкого 80а                                за период  с 25.10.20 по 24.11.20 гг.</t>
  </si>
  <si>
    <t>Разница, Гкал                  с 25.10.20 по 24.11.20 гг.</t>
  </si>
  <si>
    <r>
      <t xml:space="preserve">Тариф на тепло </t>
    </r>
    <r>
      <rPr>
        <b/>
        <sz val="9"/>
        <rFont val="Times New Roman"/>
        <family val="1"/>
        <charset val="204"/>
      </rPr>
      <t>1958,20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</si>
  <si>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25.11.20 по 23.12.20 гг.</t>
  </si>
  <si>
    <t>Разница, Гкал                  с 25.11.20 по 23.12.20 гг.</t>
  </si>
  <si>
    <t>ДОМ (кв+МОП)</t>
  </si>
  <si>
    <t>квартиры со счетчиками</t>
  </si>
  <si>
    <t>квартиры с неиспр.счетчиками и отсутствием показаний</t>
  </si>
  <si>
    <t>Площадь Квартир (общая)</t>
  </si>
  <si>
    <t>Площадь МОП (общая)</t>
  </si>
  <si>
    <t>Площадь квартир со счетчиками без движения</t>
  </si>
  <si>
    <t>Показания  на 24.11.20</t>
  </si>
  <si>
    <t>Показания  на 23.12.20</t>
  </si>
  <si>
    <t>Начислено по расчету (п3(7) пост354)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</si>
  <si>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24.12.20 по 23.01.21 гг.</t>
  </si>
  <si>
    <t>Разница, Гкал                  с 25.12.20 по 23.01.21 гг.</t>
  </si>
  <si>
    <t>Показания  на 23.01.21</t>
  </si>
  <si>
    <t>ИПУ</t>
  </si>
  <si>
    <t>кв.м.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</si>
  <si>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24.01.21 по 23.02.21 гг.</t>
  </si>
  <si>
    <t>Разница, Гкал                  с 24.01.21 по 23.02.21 гг.</t>
  </si>
  <si>
    <t>Показания  на 23.02.21</t>
  </si>
  <si>
    <t>19-240797</t>
  </si>
  <si>
    <t>Гкал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</si>
  <si>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24.02.21 по 23.03.21 гг.</t>
  </si>
  <si>
    <t>Разница, Гкал                  с 24.02.21 по 23.03.21 гг.</t>
  </si>
  <si>
    <t>Показания  на 23.03.21</t>
  </si>
  <si>
    <t>Разница, Гкал                  с 24.03.21 по 18.04.21 гг.</t>
  </si>
  <si>
    <t>Показания  на 18.04.21</t>
  </si>
  <si>
    <t xml:space="preserve"> Расчет показателей отопления в жилом доме по адресу: г. Белгород, Богдана Хмельницкого 80а                                                             за период  с 24.03.21 по 18.04.21 гг.</t>
  </si>
  <si>
    <t>Доначислено в связи с корректировкой прошлого м-ца (ошибочно сняты показания)</t>
  </si>
  <si>
    <t>Разница, Гкал                  с 18.04.21 по 25.10.21 гг.</t>
  </si>
  <si>
    <t>квартиры с неповеренными сч. (начисление по среднему)</t>
  </si>
  <si>
    <t>Дата следующей поверки счетчика</t>
  </si>
  <si>
    <t>Показания  на 22.10.21</t>
  </si>
  <si>
    <t>Начислено по средним показателям</t>
  </si>
  <si>
    <t>01617619</t>
  </si>
  <si>
    <t>01532919</t>
  </si>
  <si>
    <t>057963</t>
  </si>
  <si>
    <t>21-057961</t>
  </si>
  <si>
    <t>21-027861</t>
  </si>
  <si>
    <t>21-057939</t>
  </si>
  <si>
    <t xml:space="preserve"> Расчет показателей отопления в жилом доме по адресу: г. Белгород, Богдана Хмельницкого 80а      за период  с 18.04.21 по 25.10.21 гг.</t>
  </si>
  <si>
    <t>Начислено по нормативу (пост354)</t>
  </si>
  <si>
    <t>квартиры с неповерен.счетчиками  (начислен норматив)</t>
  </si>
  <si>
    <t xml:space="preserve">Площадь квартир с неповеренными счетчиками 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</si>
  <si>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22.10.21 по 22.11.21 гг.</t>
  </si>
  <si>
    <t>Разница, Гкал                  с 22.10.20 по 22.11.21 гг.</t>
  </si>
  <si>
    <t>Показания  на 22.11.21</t>
  </si>
  <si>
    <t>21-057942</t>
  </si>
  <si>
    <t xml:space="preserve"> Расчет показателей отопления в жилом доме по адресу: г. Белгород, Богдана Хмельницкого 80а                                                         за период  с 22.11.21 по 22.12.21 гг.</t>
  </si>
  <si>
    <t>Разница, Гкал                  с 22.11.20 по 22.12.21 гг.</t>
  </si>
  <si>
    <t>Показания  на 22.12.21</t>
  </si>
  <si>
    <t>квартиры с неповерен.счетчиками или отсутствием показаний (начислен норматив)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</si>
</sst>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0.0"/>
    <numFmt numFmtId="166" formatCode="0.00000"/>
    <numFmt numFmtId="167" formatCode="0.0000"/>
    <numFmt numFmtId="168" formatCode="dd/mm/yy;@"/>
    <numFmt numFmtId="169" formatCode="#,##0.0000"/>
    <numFmt numFmtId="170" formatCode="[$-419]mmmm;@"/>
    <numFmt numFmtId="171" formatCode="0.000_ ;[Red]\-0.000\ "/>
  </numFmts>
  <fonts count="48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rgb="FF00B05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indexed="81"/>
      <name val="Tahoma"/>
      <charset val="1"/>
    </font>
    <font>
      <i/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80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5" fillId="0" borderId="0" xfId="0" applyFont="1"/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/>
    <xf numFmtId="0" fontId="6" fillId="0" borderId="0" xfId="0" applyFont="1" applyAlignment="1">
      <alignment vertical="top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1" fontId="8" fillId="0" borderId="0" xfId="0" applyNumberFormat="1" applyFont="1" applyFill="1" applyBorder="1"/>
    <xf numFmtId="0" fontId="5" fillId="0" borderId="0" xfId="0" applyFont="1" applyAlignment="1"/>
    <xf numFmtId="0" fontId="5" fillId="0" borderId="1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14" fillId="0" borderId="0" xfId="0" applyFont="1"/>
    <xf numFmtId="0" fontId="9" fillId="0" borderId="0" xfId="0" applyFont="1"/>
    <xf numFmtId="1" fontId="15" fillId="0" borderId="1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0" applyFont="1" applyFill="1"/>
    <xf numFmtId="164" fontId="14" fillId="0" borderId="1" xfId="0" applyNumberFormat="1" applyFont="1" applyFill="1" applyBorder="1"/>
    <xf numFmtId="0" fontId="9" fillId="0" borderId="0" xfId="0" applyFont="1" applyFill="1"/>
    <xf numFmtId="166" fontId="15" fillId="0" borderId="1" xfId="0" applyNumberFormat="1" applyFont="1" applyFill="1" applyBorder="1" applyAlignment="1">
      <alignment horizontal="center" vertical="center" wrapText="1"/>
    </xf>
    <xf numFmtId="166" fontId="15" fillId="0" borderId="3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/>
    <xf numFmtId="166" fontId="9" fillId="0" borderId="0" xfId="0" applyNumberFormat="1" applyFont="1" applyFill="1" applyBorder="1"/>
    <xf numFmtId="164" fontId="9" fillId="0" borderId="0" xfId="0" applyNumberFormat="1" applyFont="1" applyFill="1" applyBorder="1"/>
    <xf numFmtId="1" fontId="9" fillId="0" borderId="0" xfId="0" applyNumberFormat="1" applyFont="1" applyFill="1" applyBorder="1"/>
    <xf numFmtId="0" fontId="14" fillId="0" borderId="0" xfId="0" applyFont="1" applyAlignment="1"/>
    <xf numFmtId="1" fontId="3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vertical="top" wrapText="1"/>
    </xf>
    <xf numFmtId="1" fontId="5" fillId="0" borderId="0" xfId="0" applyNumberFormat="1" applyFont="1"/>
    <xf numFmtId="1" fontId="2" fillId="0" borderId="0" xfId="0" applyNumberFormat="1" applyFont="1" applyAlignment="1">
      <alignment horizontal="center" vertical="center"/>
    </xf>
    <xf numFmtId="1" fontId="5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/>
    <xf numFmtId="0" fontId="18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65" fontId="5" fillId="0" borderId="1" xfId="0" applyNumberFormat="1" applyFont="1" applyFill="1" applyBorder="1"/>
    <xf numFmtId="0" fontId="5" fillId="0" borderId="0" xfId="0" applyFont="1" applyFill="1" applyAlignment="1"/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4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/>
    <xf numFmtId="0" fontId="20" fillId="0" borderId="0" xfId="0" applyFont="1" applyFill="1" applyBorder="1"/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16" fillId="0" borderId="0" xfId="0" applyFont="1" applyAlignment="1">
      <alignment vertical="center" wrapText="1"/>
    </xf>
    <xf numFmtId="164" fontId="20" fillId="0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 vertical="center"/>
    </xf>
    <xf numFmtId="1" fontId="6" fillId="0" borderId="0" xfId="0" applyNumberFormat="1" applyFont="1" applyAlignment="1">
      <alignment vertical="top"/>
    </xf>
    <xf numFmtId="167" fontId="13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 vertical="center" wrapText="1"/>
    </xf>
    <xf numFmtId="167" fontId="14" fillId="0" borderId="0" xfId="0" applyNumberFormat="1" applyFont="1"/>
    <xf numFmtId="167" fontId="1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right" vertical="center"/>
    </xf>
    <xf numFmtId="167" fontId="14" fillId="2" borderId="1" xfId="0" applyNumberFormat="1" applyFont="1" applyFill="1" applyBorder="1" applyAlignment="1">
      <alignment horizontal="right" vertical="center"/>
    </xf>
    <xf numFmtId="167" fontId="14" fillId="0" borderId="1" xfId="0" applyNumberFormat="1" applyFont="1" applyFill="1" applyBorder="1"/>
    <xf numFmtId="167" fontId="9" fillId="0" borderId="0" xfId="0" applyNumberFormat="1" applyFont="1" applyFill="1" applyBorder="1"/>
    <xf numFmtId="167" fontId="9" fillId="0" borderId="0" xfId="0" applyNumberFormat="1" applyFont="1" applyFill="1"/>
    <xf numFmtId="167" fontId="9" fillId="0" borderId="0" xfId="0" applyNumberFormat="1" applyFont="1"/>
    <xf numFmtId="0" fontId="20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/>
    </xf>
    <xf numFmtId="167" fontId="5" fillId="3" borderId="1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top" wrapText="1"/>
    </xf>
    <xf numFmtId="0" fontId="20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4" fontId="20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right" vertical="center"/>
    </xf>
    <xf numFmtId="167" fontId="14" fillId="0" borderId="1" xfId="0" applyNumberFormat="1" applyFont="1" applyFill="1" applyBorder="1" applyAlignment="1">
      <alignment horizontal="right" vertical="center"/>
    </xf>
    <xf numFmtId="2" fontId="0" fillId="0" borderId="0" xfId="0" applyNumberFormat="1"/>
    <xf numFmtId="2" fontId="0" fillId="0" borderId="0" xfId="0" applyNumberFormat="1" applyFont="1"/>
    <xf numFmtId="2" fontId="20" fillId="0" borderId="0" xfId="0" applyNumberFormat="1" applyFont="1" applyFill="1" applyBorder="1"/>
    <xf numFmtId="167" fontId="14" fillId="3" borderId="1" xfId="0" applyNumberFormat="1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Font="1"/>
    <xf numFmtId="1" fontId="20" fillId="0" borderId="0" xfId="0" applyNumberFormat="1" applyFont="1" applyFill="1" applyBorder="1"/>
    <xf numFmtId="167" fontId="14" fillId="3" borderId="3" xfId="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right"/>
    </xf>
    <xf numFmtId="49" fontId="20" fillId="0" borderId="1" xfId="0" applyNumberFormat="1" applyFont="1" applyFill="1" applyBorder="1" applyAlignment="1">
      <alignment horizontal="right"/>
    </xf>
    <xf numFmtId="14" fontId="14" fillId="0" borderId="0" xfId="0" applyNumberFormat="1" applyFont="1"/>
    <xf numFmtId="167" fontId="14" fillId="0" borderId="3" xfId="0" applyNumberFormat="1" applyFont="1" applyFill="1" applyBorder="1" applyAlignment="1">
      <alignment horizontal="right" vertical="center"/>
    </xf>
    <xf numFmtId="164" fontId="14" fillId="0" borderId="1" xfId="0" applyNumberFormat="1" applyFont="1" applyFill="1" applyBorder="1" applyAlignment="1">
      <alignment horizontal="right" vertical="center"/>
    </xf>
    <xf numFmtId="164" fontId="2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vertical="top" wrapText="1"/>
    </xf>
    <xf numFmtId="0" fontId="21" fillId="0" borderId="0" xfId="0" applyFont="1" applyAlignment="1">
      <alignment horizontal="right" vertical="top" wrapText="1"/>
    </xf>
    <xf numFmtId="1" fontId="14" fillId="0" borderId="0" xfId="0" applyNumberFormat="1" applyFont="1" applyAlignment="1">
      <alignment vertical="top" wrapText="1"/>
    </xf>
    <xf numFmtId="167" fontId="14" fillId="2" borderId="3" xfId="0" applyNumberFormat="1" applyFont="1" applyFill="1" applyBorder="1" applyAlignment="1">
      <alignment horizontal="right" vertical="center"/>
    </xf>
    <xf numFmtId="164" fontId="9" fillId="0" borderId="12" xfId="0" applyNumberFormat="1" applyFont="1" applyBorder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2" fontId="5" fillId="0" borderId="1" xfId="0" applyNumberFormat="1" applyFont="1" applyFill="1" applyBorder="1"/>
    <xf numFmtId="0" fontId="14" fillId="0" borderId="0" xfId="0" applyFont="1" applyAlignment="1">
      <alignment horizontal="center" vertical="top" wrapText="1"/>
    </xf>
    <xf numFmtId="167" fontId="6" fillId="4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4" fillId="0" borderId="0" xfId="0" applyNumberFormat="1" applyFont="1"/>
    <xf numFmtId="0" fontId="21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/>
    </xf>
    <xf numFmtId="165" fontId="14" fillId="0" borderId="1" xfId="0" applyNumberFormat="1" applyFont="1" applyFill="1" applyBorder="1"/>
    <xf numFmtId="166" fontId="30" fillId="0" borderId="0" xfId="1" applyNumberFormat="1" applyFill="1"/>
    <xf numFmtId="0" fontId="0" fillId="0" borderId="0" xfId="0" applyFill="1"/>
    <xf numFmtId="1" fontId="0" fillId="0" borderId="0" xfId="0" applyNumberFormat="1" applyFill="1"/>
    <xf numFmtId="2" fontId="0" fillId="0" borderId="0" xfId="0" applyNumberFormat="1" applyFill="1"/>
    <xf numFmtId="1" fontId="14" fillId="0" borderId="1" xfId="0" applyNumberFormat="1" applyFont="1" applyFill="1" applyBorder="1" applyAlignment="1">
      <alignment horizontal="right" vertical="center"/>
    </xf>
    <xf numFmtId="1" fontId="14" fillId="2" borderId="1" xfId="0" applyNumberFormat="1" applyFont="1" applyFill="1" applyBorder="1" applyAlignment="1">
      <alignment horizontal="right" vertical="center"/>
    </xf>
    <xf numFmtId="1" fontId="14" fillId="6" borderId="0" xfId="0" applyNumberFormat="1" applyFont="1" applyFill="1" applyAlignment="1">
      <alignment vertical="top" wrapText="1"/>
    </xf>
    <xf numFmtId="1" fontId="5" fillId="6" borderId="0" xfId="0" applyNumberFormat="1" applyFont="1" applyFill="1"/>
    <xf numFmtId="167" fontId="14" fillId="0" borderId="1" xfId="0" applyNumberFormat="1" applyFont="1" applyBorder="1"/>
    <xf numFmtId="164" fontId="14" fillId="3" borderId="1" xfId="0" applyNumberFormat="1" applyFont="1" applyFill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right" vertical="center"/>
    </xf>
    <xf numFmtId="0" fontId="0" fillId="0" borderId="14" xfId="0" applyFont="1" applyFill="1" applyBorder="1" applyAlignment="1">
      <alignment horizontal="center" vertical="center" wrapText="1"/>
    </xf>
    <xf numFmtId="2" fontId="5" fillId="0" borderId="14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4" fontId="20" fillId="2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6" fontId="14" fillId="0" borderId="12" xfId="0" applyNumberFormat="1" applyFont="1" applyFill="1" applyBorder="1" applyAlignment="1">
      <alignment wrapText="1"/>
    </xf>
    <xf numFmtId="166" fontId="14" fillId="0" borderId="0" xfId="0" applyNumberFormat="1" applyFont="1" applyFill="1" applyBorder="1" applyAlignment="1">
      <alignment wrapText="1"/>
    </xf>
    <xf numFmtId="2" fontId="5" fillId="0" borderId="0" xfId="0" applyNumberFormat="1" applyFont="1"/>
    <xf numFmtId="0" fontId="0" fillId="3" borderId="0" xfId="0" applyFill="1"/>
    <xf numFmtId="0" fontId="14" fillId="6" borderId="0" xfId="0" applyFont="1" applyFill="1"/>
    <xf numFmtId="168" fontId="14" fillId="0" borderId="0" xfId="0" applyNumberFormat="1" applyFont="1"/>
    <xf numFmtId="1" fontId="6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center" wrapText="1"/>
    </xf>
    <xf numFmtId="1" fontId="0" fillId="3" borderId="0" xfId="0" applyNumberFormat="1" applyFill="1"/>
    <xf numFmtId="164" fontId="14" fillId="5" borderId="1" xfId="0" applyNumberFormat="1" applyFont="1" applyFill="1" applyBorder="1" applyAlignment="1">
      <alignment horizontal="right" vertical="center"/>
    </xf>
    <xf numFmtId="164" fontId="14" fillId="4" borderId="1" xfId="0" applyNumberFormat="1" applyFont="1" applyFill="1" applyBorder="1" applyAlignment="1">
      <alignment horizontal="right" vertical="center"/>
    </xf>
    <xf numFmtId="1" fontId="5" fillId="4" borderId="0" xfId="0" applyNumberFormat="1" applyFont="1" applyFill="1"/>
    <xf numFmtId="167" fontId="10" fillId="2" borderId="1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 wrapText="1"/>
    </xf>
    <xf numFmtId="164" fontId="9" fillId="2" borderId="13" xfId="0" applyNumberFormat="1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right" vertical="center"/>
    </xf>
    <xf numFmtId="1" fontId="14" fillId="4" borderId="0" xfId="0" applyNumberFormat="1" applyFont="1" applyFill="1" applyAlignment="1">
      <alignment vertical="top" wrapText="1"/>
    </xf>
    <xf numFmtId="1" fontId="14" fillId="0" borderId="0" xfId="0" applyNumberFormat="1" applyFont="1" applyAlignment="1">
      <alignment vertical="top" wrapText="1"/>
    </xf>
    <xf numFmtId="0" fontId="3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6" borderId="0" xfId="0" applyFill="1"/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1" fontId="14" fillId="4" borderId="0" xfId="0" applyNumberFormat="1" applyFont="1" applyFill="1" applyAlignment="1">
      <alignment horizontal="center" vertical="top" wrapText="1"/>
    </xf>
    <xf numFmtId="1" fontId="14" fillId="0" borderId="0" xfId="0" applyNumberFormat="1" applyFont="1" applyAlignment="1">
      <alignment horizontal="center" vertical="center" wrapText="1"/>
    </xf>
    <xf numFmtId="17" fontId="0" fillId="0" borderId="0" xfId="0" applyNumberFormat="1"/>
    <xf numFmtId="167" fontId="0" fillId="0" borderId="0" xfId="0" applyNumberFormat="1"/>
    <xf numFmtId="0" fontId="0" fillId="0" borderId="1" xfId="0" applyBorder="1"/>
    <xf numFmtId="169" fontId="0" fillId="0" borderId="0" xfId="0" applyNumberFormat="1"/>
    <xf numFmtId="169" fontId="1" fillId="0" borderId="0" xfId="0" applyNumberFormat="1" applyFont="1"/>
    <xf numFmtId="164" fontId="14" fillId="3" borderId="1" xfId="0" applyNumberFormat="1" applyFont="1" applyFill="1" applyBorder="1" applyAlignment="1">
      <alignment vertical="center"/>
    </xf>
    <xf numFmtId="164" fontId="14" fillId="5" borderId="1" xfId="0" applyNumberFormat="1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1" fontId="34" fillId="0" borderId="0" xfId="0" applyNumberFormat="1" applyFont="1" applyAlignment="1">
      <alignment horizontal="center" vertical="center" wrapText="1"/>
    </xf>
    <xf numFmtId="164" fontId="9" fillId="7" borderId="4" xfId="0" applyNumberFormat="1" applyFont="1" applyFill="1" applyBorder="1" applyAlignment="1">
      <alignment horizontal="center" vertical="center" wrapText="1"/>
    </xf>
    <xf numFmtId="164" fontId="9" fillId="7" borderId="1" xfId="0" applyNumberFormat="1" applyFont="1" applyFill="1" applyBorder="1" applyAlignment="1">
      <alignment horizontal="center" vertical="center"/>
    </xf>
    <xf numFmtId="164" fontId="14" fillId="8" borderId="1" xfId="0" applyNumberFormat="1" applyFont="1" applyFill="1" applyBorder="1" applyAlignment="1">
      <alignment horizontal="right" vertical="center"/>
    </xf>
    <xf numFmtId="0" fontId="14" fillId="8" borderId="0" xfId="0" applyFont="1" applyFill="1"/>
    <xf numFmtId="0" fontId="14" fillId="2" borderId="0" xfId="0" applyFont="1" applyFill="1"/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Alignment="1">
      <alignment vertical="top" wrapText="1"/>
    </xf>
    <xf numFmtId="1" fontId="35" fillId="0" borderId="0" xfId="0" applyNumberFormat="1" applyFont="1" applyAlignment="1">
      <alignment horizontal="center" vertical="center" wrapText="1"/>
    </xf>
    <xf numFmtId="0" fontId="5" fillId="4" borderId="0" xfId="0" applyFont="1" applyFill="1"/>
    <xf numFmtId="0" fontId="0" fillId="0" borderId="0" xfId="0" applyAlignment="1">
      <alignment wrapText="1"/>
    </xf>
    <xf numFmtId="167" fontId="5" fillId="4" borderId="1" xfId="0" applyNumberFormat="1" applyFont="1" applyFill="1" applyBorder="1" applyAlignment="1">
      <alignment horizontal="right" vertical="center"/>
    </xf>
    <xf numFmtId="167" fontId="14" fillId="0" borderId="0" xfId="0" applyNumberFormat="1" applyFont="1" applyFill="1" applyBorder="1" applyAlignment="1">
      <alignment horizontal="right" vertical="center"/>
    </xf>
    <xf numFmtId="0" fontId="36" fillId="0" borderId="0" xfId="0" applyFont="1"/>
    <xf numFmtId="2" fontId="36" fillId="0" borderId="0" xfId="0" applyNumberFormat="1" applyFont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164" fontId="14" fillId="0" borderId="1" xfId="0" applyNumberFormat="1" applyFont="1" applyFill="1" applyBorder="1" applyAlignment="1">
      <alignment vertical="center"/>
    </xf>
    <xf numFmtId="167" fontId="5" fillId="6" borderId="1" xfId="0" applyNumberFormat="1" applyFont="1" applyFill="1" applyBorder="1" applyAlignment="1">
      <alignment horizontal="right" vertical="center"/>
    </xf>
    <xf numFmtId="0" fontId="14" fillId="0" borderId="12" xfId="0" applyFont="1" applyFill="1" applyBorder="1" applyAlignment="1"/>
    <xf numFmtId="1" fontId="5" fillId="9" borderId="0" xfId="0" applyNumberFormat="1" applyFont="1" applyFill="1"/>
    <xf numFmtId="0" fontId="14" fillId="9" borderId="0" xfId="0" applyFont="1" applyFill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14" fillId="10" borderId="12" xfId="0" applyFont="1" applyFill="1" applyBorder="1" applyAlignment="1"/>
    <xf numFmtId="1" fontId="5" fillId="10" borderId="0" xfId="0" applyNumberFormat="1" applyFont="1" applyFill="1"/>
    <xf numFmtId="0" fontId="14" fillId="0" borderId="0" xfId="0" applyFont="1" applyFill="1" applyBorder="1" applyAlignment="1"/>
    <xf numFmtId="0" fontId="37" fillId="2" borderId="12" xfId="0" applyFont="1" applyFill="1" applyBorder="1" applyAlignment="1"/>
    <xf numFmtId="0" fontId="37" fillId="2" borderId="0" xfId="0" applyFont="1" applyFill="1" applyBorder="1" applyAlignment="1"/>
    <xf numFmtId="1" fontId="14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left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/>
    <xf numFmtId="0" fontId="14" fillId="0" borderId="1" xfId="0" applyFont="1" applyFill="1" applyBorder="1"/>
    <xf numFmtId="49" fontId="14" fillId="0" borderId="1" xfId="0" applyNumberFormat="1" applyFont="1" applyBorder="1"/>
    <xf numFmtId="164" fontId="9" fillId="0" borderId="1" xfId="0" applyNumberFormat="1" applyFont="1" applyBorder="1"/>
    <xf numFmtId="164" fontId="14" fillId="0" borderId="1" xfId="0" applyNumberFormat="1" applyFont="1" applyBorder="1"/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wrapText="1"/>
    </xf>
    <xf numFmtId="164" fontId="14" fillId="11" borderId="1" xfId="0" applyNumberFormat="1" applyFont="1" applyFill="1" applyBorder="1" applyAlignment="1">
      <alignment horizontal="right" vertical="center"/>
    </xf>
    <xf numFmtId="167" fontId="5" fillId="11" borderId="1" xfId="0" applyNumberFormat="1" applyFont="1" applyFill="1" applyBorder="1" applyAlignment="1">
      <alignment horizontal="right" vertical="center"/>
    </xf>
    <xf numFmtId="1" fontId="14" fillId="0" borderId="0" xfId="0" applyNumberFormat="1" applyFont="1" applyAlignment="1">
      <alignment horizontal="left" vertical="center"/>
    </xf>
    <xf numFmtId="0" fontId="36" fillId="12" borderId="0" xfId="0" applyFont="1" applyFill="1"/>
    <xf numFmtId="1" fontId="14" fillId="0" borderId="0" xfId="0" applyNumberFormat="1" applyFont="1" applyFill="1" applyAlignment="1">
      <alignment horizontal="left" vertical="center" wrapText="1"/>
    </xf>
    <xf numFmtId="167" fontId="0" fillId="0" borderId="0" xfId="0" applyNumberFormat="1" applyFill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17" fontId="0" fillId="0" borderId="0" xfId="0" applyNumberFormat="1" applyFill="1"/>
    <xf numFmtId="0" fontId="0" fillId="0" borderId="0" xfId="0" applyAlignment="1">
      <alignment wrapText="1"/>
    </xf>
    <xf numFmtId="0" fontId="8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1" fontId="5" fillId="13" borderId="0" xfId="0" applyNumberFormat="1" applyFont="1" applyFill="1"/>
    <xf numFmtId="1" fontId="14" fillId="13" borderId="0" xfId="0" applyNumberFormat="1" applyFont="1" applyFill="1" applyAlignment="1">
      <alignment horizontal="left" vertical="top"/>
    </xf>
    <xf numFmtId="1" fontId="14" fillId="13" borderId="0" xfId="0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1" fontId="5" fillId="14" borderId="0" xfId="0" applyNumberFormat="1" applyFont="1" applyFill="1"/>
    <xf numFmtId="1" fontId="14" fillId="14" borderId="0" xfId="0" applyNumberFormat="1" applyFont="1" applyFill="1" applyAlignment="1">
      <alignment vertical="top" wrapText="1"/>
    </xf>
    <xf numFmtId="0" fontId="2" fillId="12" borderId="1" xfId="0" applyFont="1" applyFill="1" applyBorder="1" applyAlignment="1">
      <alignment horizontal="center" vertical="center" wrapText="1"/>
    </xf>
    <xf numFmtId="1" fontId="15" fillId="12" borderId="1" xfId="0" applyNumberFormat="1" applyFont="1" applyFill="1" applyBorder="1" applyAlignment="1">
      <alignment horizontal="center" vertical="center" wrapText="1"/>
    </xf>
    <xf numFmtId="167" fontId="15" fillId="12" borderId="1" xfId="0" applyNumberFormat="1" applyFont="1" applyFill="1" applyBorder="1" applyAlignment="1">
      <alignment horizontal="center" vertical="center" wrapText="1"/>
    </xf>
    <xf numFmtId="166" fontId="15" fillId="12" borderId="3" xfId="0" applyNumberFormat="1" applyFont="1" applyFill="1" applyBorder="1" applyAlignment="1">
      <alignment horizontal="center" vertical="center" wrapText="1"/>
    </xf>
    <xf numFmtId="166" fontId="15" fillId="12" borderId="1" xfId="0" applyNumberFormat="1" applyFont="1" applyFill="1" applyBorder="1" applyAlignment="1">
      <alignment horizontal="center" vertical="center" wrapText="1"/>
    </xf>
    <xf numFmtId="0" fontId="14" fillId="12" borderId="0" xfId="0" applyFont="1" applyFill="1"/>
    <xf numFmtId="1" fontId="5" fillId="12" borderId="0" xfId="0" applyNumberFormat="1" applyFont="1" applyFill="1"/>
    <xf numFmtId="0" fontId="5" fillId="12" borderId="0" xfId="0" applyFont="1" applyFill="1"/>
    <xf numFmtId="0" fontId="0" fillId="12" borderId="0" xfId="0" applyFill="1"/>
    <xf numFmtId="2" fontId="0" fillId="12" borderId="0" xfId="0" applyNumberFormat="1" applyFont="1" applyFill="1"/>
    <xf numFmtId="0" fontId="8" fillId="12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49" fontId="20" fillId="12" borderId="1" xfId="0" applyNumberFormat="1" applyFont="1" applyFill="1" applyBorder="1" applyAlignment="1">
      <alignment horizontal="center" vertical="center"/>
    </xf>
    <xf numFmtId="164" fontId="14" fillId="12" borderId="1" xfId="0" applyNumberFormat="1" applyFont="1" applyFill="1" applyBorder="1" applyAlignment="1">
      <alignment horizontal="right" vertical="center"/>
    </xf>
    <xf numFmtId="164" fontId="14" fillId="12" borderId="1" xfId="0" applyNumberFormat="1" applyFont="1" applyFill="1" applyBorder="1" applyAlignment="1">
      <alignment vertical="center"/>
    </xf>
    <xf numFmtId="167" fontId="14" fillId="12" borderId="1" xfId="0" applyNumberFormat="1" applyFont="1" applyFill="1" applyBorder="1" applyAlignment="1">
      <alignment horizontal="right" vertical="center"/>
    </xf>
    <xf numFmtId="166" fontId="14" fillId="12" borderId="0" xfId="0" applyNumberFormat="1" applyFont="1" applyFill="1"/>
    <xf numFmtId="1" fontId="0" fillId="12" borderId="0" xfId="0" applyNumberFormat="1" applyFill="1"/>
    <xf numFmtId="2" fontId="0" fillId="12" borderId="0" xfId="0" applyNumberFormat="1" applyFill="1"/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right" vertical="center"/>
    </xf>
    <xf numFmtId="164" fontId="14" fillId="12" borderId="1" xfId="0" applyNumberFormat="1" applyFont="1" applyFill="1" applyBorder="1"/>
    <xf numFmtId="164" fontId="14" fillId="12" borderId="1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top" wrapText="1"/>
    </xf>
    <xf numFmtId="167" fontId="14" fillId="0" borderId="0" xfId="0" applyNumberFormat="1" applyFont="1" applyFill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164" fontId="14" fillId="14" borderId="1" xfId="0" applyNumberFormat="1" applyFont="1" applyFill="1" applyBorder="1" applyAlignment="1">
      <alignment horizontal="right" vertical="center"/>
    </xf>
    <xf numFmtId="164" fontId="0" fillId="0" borderId="0" xfId="0" applyNumberFormat="1"/>
    <xf numFmtId="0" fontId="0" fillId="15" borderId="0" xfId="0" applyFill="1"/>
    <xf numFmtId="1" fontId="14" fillId="15" borderId="0" xfId="0" applyNumberFormat="1" applyFont="1" applyFill="1" applyAlignment="1">
      <alignment vertical="top" wrapText="1"/>
    </xf>
    <xf numFmtId="1" fontId="14" fillId="15" borderId="0" xfId="0" applyNumberFormat="1" applyFont="1" applyFill="1" applyAlignment="1">
      <alignment horizontal="center" vertical="center" wrapText="1"/>
    </xf>
    <xf numFmtId="2" fontId="0" fillId="15" borderId="0" xfId="0" applyNumberFormat="1" applyFill="1"/>
    <xf numFmtId="167" fontId="14" fillId="15" borderId="0" xfId="0" applyNumberFormat="1" applyFont="1" applyFill="1" applyAlignment="1">
      <alignment vertical="top" wrapText="1"/>
    </xf>
    <xf numFmtId="167" fontId="0" fillId="15" borderId="0" xfId="0" applyNumberFormat="1" applyFill="1"/>
    <xf numFmtId="167" fontId="35" fillId="15" borderId="0" xfId="0" applyNumberFormat="1" applyFont="1" applyFill="1" applyAlignment="1">
      <alignment vertical="top" wrapText="1"/>
    </xf>
    <xf numFmtId="0" fontId="36" fillId="15" borderId="0" xfId="0" applyFont="1" applyFill="1"/>
    <xf numFmtId="167" fontId="36" fillId="15" borderId="0" xfId="0" applyNumberFormat="1" applyFont="1" applyFill="1"/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vertical="top" wrapText="1"/>
    </xf>
    <xf numFmtId="1" fontId="14" fillId="0" borderId="0" xfId="0" applyNumberFormat="1" applyFont="1" applyAlignment="1">
      <alignment horizontal="left" vertical="center" wrapText="1"/>
    </xf>
    <xf numFmtId="0" fontId="8" fillId="12" borderId="1" xfId="0" applyFont="1" applyFill="1" applyBorder="1" applyAlignment="1">
      <alignment horizontal="center" vertical="center"/>
    </xf>
    <xf numFmtId="1" fontId="40" fillId="0" borderId="1" xfId="0" applyNumberFormat="1" applyFont="1" applyBorder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1" fontId="35" fillId="0" borderId="0" xfId="0" applyNumberFormat="1" applyFont="1" applyFill="1" applyAlignment="1">
      <alignment horizontal="center" vertical="center" wrapText="1"/>
    </xf>
    <xf numFmtId="0" fontId="36" fillId="0" borderId="0" xfId="0" applyFont="1" applyFill="1"/>
    <xf numFmtId="0" fontId="0" fillId="0" borderId="0" xfId="0" applyBorder="1"/>
    <xf numFmtId="2" fontId="0" fillId="0" borderId="0" xfId="0" applyNumberFormat="1" applyBorder="1"/>
    <xf numFmtId="17" fontId="0" fillId="0" borderId="0" xfId="0" applyNumberFormat="1" applyBorder="1"/>
    <xf numFmtId="167" fontId="0" fillId="0" borderId="0" xfId="0" applyNumberFormat="1" applyBorder="1"/>
    <xf numFmtId="1" fontId="14" fillId="0" borderId="0" xfId="0" applyNumberFormat="1" applyFont="1" applyFill="1" applyAlignment="1">
      <alignment horizontal="left" vertical="center"/>
    </xf>
    <xf numFmtId="0" fontId="14" fillId="0" borderId="0" xfId="0" applyFont="1" applyFill="1" applyBorder="1"/>
    <xf numFmtId="1" fontId="5" fillId="0" borderId="0" xfId="0" applyNumberFormat="1" applyFont="1" applyBorder="1"/>
    <xf numFmtId="1" fontId="34" fillId="0" borderId="0" xfId="0" applyNumberFormat="1" applyFont="1" applyFill="1" applyAlignment="1">
      <alignment horizontal="center" vertical="center" wrapText="1"/>
    </xf>
    <xf numFmtId="167" fontId="35" fillId="0" borderId="0" xfId="0" applyNumberFormat="1" applyFont="1" applyFill="1" applyAlignment="1">
      <alignment vertical="top" wrapText="1"/>
    </xf>
    <xf numFmtId="167" fontId="36" fillId="0" borderId="0" xfId="0" applyNumberFormat="1" applyFont="1" applyFill="1"/>
    <xf numFmtId="164" fontId="0" fillId="0" borderId="0" xfId="0" applyNumberFormat="1" applyFill="1"/>
    <xf numFmtId="0" fontId="3" fillId="0" borderId="0" xfId="0" applyFont="1" applyAlignment="1">
      <alignment horizont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left" vertical="center" wrapText="1"/>
    </xf>
    <xf numFmtId="1" fontId="14" fillId="0" borderId="0" xfId="0" applyNumberFormat="1" applyFont="1" applyAlignment="1">
      <alignment vertical="top" wrapText="1"/>
    </xf>
    <xf numFmtId="0" fontId="8" fillId="12" borderId="1" xfId="0" applyFont="1" applyFill="1" applyBorder="1" applyAlignment="1">
      <alignment horizontal="center" vertical="center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1" fontId="0" fillId="0" borderId="0" xfId="0" applyNumberFormat="1" applyFill="1" applyBorder="1"/>
    <xf numFmtId="0" fontId="0" fillId="0" borderId="0" xfId="0" applyFill="1" applyBorder="1"/>
    <xf numFmtId="0" fontId="26" fillId="0" borderId="0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167" fontId="2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top" wrapText="1"/>
    </xf>
    <xf numFmtId="167" fontId="14" fillId="0" borderId="0" xfId="0" applyNumberFormat="1" applyFont="1" applyFill="1" applyBorder="1" applyAlignment="1">
      <alignment vertical="top" wrapText="1"/>
    </xf>
    <xf numFmtId="2" fontId="0" fillId="0" borderId="0" xfId="0" applyNumberFormat="1" applyFill="1" applyBorder="1"/>
    <xf numFmtId="1" fontId="14" fillId="0" borderId="0" xfId="0" applyNumberFormat="1" applyFont="1" applyFill="1" applyAlignment="1">
      <alignment horizontal="left" vertical="top"/>
    </xf>
    <xf numFmtId="1" fontId="5" fillId="0" borderId="0" xfId="0" applyNumberFormat="1" applyFont="1" applyFill="1" applyBorder="1"/>
    <xf numFmtId="0" fontId="37" fillId="0" borderId="0" xfId="0" applyFont="1" applyFill="1" applyBorder="1" applyAlignment="1"/>
    <xf numFmtId="0" fontId="36" fillId="0" borderId="0" xfId="0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167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1" fillId="0" borderId="0" xfId="0" applyFont="1" applyFill="1" applyAlignment="1">
      <alignment horizontal="center" vertical="center" wrapText="1"/>
    </xf>
    <xf numFmtId="167" fontId="11" fillId="0" borderId="0" xfId="0" applyNumberFormat="1" applyFont="1" applyFill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167" fontId="9" fillId="0" borderId="1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vertical="top" wrapText="1"/>
    </xf>
    <xf numFmtId="1" fontId="6" fillId="0" borderId="0" xfId="0" applyNumberFormat="1" applyFont="1" applyFill="1" applyAlignment="1">
      <alignment vertical="top"/>
    </xf>
    <xf numFmtId="164" fontId="9" fillId="0" borderId="4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left" vertical="top" wrapText="1"/>
    </xf>
    <xf numFmtId="0" fontId="5" fillId="0" borderId="0" xfId="0" applyFont="1" applyFill="1" applyAlignment="1">
      <alignment horizontal="center" vertical="center"/>
    </xf>
    <xf numFmtId="167" fontId="14" fillId="0" borderId="0" xfId="0" applyNumberFormat="1" applyFont="1" applyFill="1"/>
    <xf numFmtId="0" fontId="7" fillId="0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top" wrapText="1"/>
    </xf>
    <xf numFmtId="17" fontId="0" fillId="0" borderId="0" xfId="0" applyNumberFormat="1" applyFill="1" applyBorder="1"/>
    <xf numFmtId="167" fontId="0" fillId="0" borderId="0" xfId="0" applyNumberFormat="1" applyFill="1" applyBorder="1"/>
    <xf numFmtId="169" fontId="0" fillId="0" borderId="0" xfId="0" applyNumberFormat="1" applyFill="1"/>
    <xf numFmtId="169" fontId="1" fillId="0" borderId="0" xfId="0" applyNumberFormat="1" applyFont="1" applyFill="1"/>
    <xf numFmtId="1" fontId="14" fillId="0" borderId="0" xfId="0" applyNumberFormat="1" applyFont="1" applyFill="1" applyAlignment="1">
      <alignment vertical="center" wrapText="1"/>
    </xf>
    <xf numFmtId="2" fontId="36" fillId="0" borderId="0" xfId="0" applyNumberFormat="1" applyFont="1" applyFill="1"/>
    <xf numFmtId="0" fontId="5" fillId="0" borderId="0" xfId="0" applyFont="1" applyFill="1" applyAlignment="1">
      <alignment horizontal="left" vertical="center"/>
    </xf>
    <xf numFmtId="0" fontId="14" fillId="0" borderId="0" xfId="0" applyFont="1" applyFill="1" applyAlignment="1"/>
    <xf numFmtId="0" fontId="14" fillId="0" borderId="0" xfId="0" applyFont="1" applyFill="1" applyBorder="1" applyAlignment="1">
      <alignment vertical="top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1" fontId="21" fillId="0" borderId="0" xfId="0" applyNumberFormat="1" applyFont="1" applyFill="1"/>
    <xf numFmtId="0" fontId="21" fillId="0" borderId="0" xfId="0" applyFont="1" applyFill="1"/>
    <xf numFmtId="2" fontId="21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1" fontId="12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vertical="center" wrapText="1"/>
    </xf>
    <xf numFmtId="1" fontId="11" fillId="0" borderId="0" xfId="0" applyNumberFormat="1" applyFont="1" applyFill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1" fontId="10" fillId="0" borderId="0" xfId="0" applyNumberFormat="1" applyFont="1" applyFill="1" applyAlignment="1">
      <alignment vertical="top"/>
    </xf>
    <xf numFmtId="1" fontId="14" fillId="0" borderId="0" xfId="0" applyNumberFormat="1" applyFont="1" applyFill="1"/>
    <xf numFmtId="167" fontId="21" fillId="0" borderId="0" xfId="0" applyNumberFormat="1" applyFont="1" applyFill="1"/>
    <xf numFmtId="1" fontId="10" fillId="0" borderId="0" xfId="0" applyNumberFormat="1" applyFont="1" applyFill="1" applyAlignment="1">
      <alignment horizontal="left" vertical="top" wrapText="1"/>
    </xf>
    <xf numFmtId="0" fontId="14" fillId="0" borderId="0" xfId="0" applyFont="1" applyFill="1" applyAlignment="1">
      <alignment horizontal="center" vertical="center"/>
    </xf>
    <xf numFmtId="0" fontId="21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2" fontId="4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right" vertical="center"/>
    </xf>
    <xf numFmtId="167" fontId="15" fillId="0" borderId="0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/>
    <xf numFmtId="17" fontId="21" fillId="0" borderId="0" xfId="0" applyNumberFormat="1" applyFont="1" applyFill="1"/>
    <xf numFmtId="17" fontId="21" fillId="0" borderId="0" xfId="0" applyNumberFormat="1" applyFont="1" applyFill="1" applyBorder="1"/>
    <xf numFmtId="167" fontId="21" fillId="0" borderId="0" xfId="0" applyNumberFormat="1" applyFont="1" applyFill="1" applyBorder="1"/>
    <xf numFmtId="169" fontId="21" fillId="0" borderId="0" xfId="0" applyNumberFormat="1" applyFont="1" applyFill="1"/>
    <xf numFmtId="0" fontId="21" fillId="0" borderId="0" xfId="0" applyFont="1" applyFill="1" applyAlignment="1">
      <alignment wrapText="1"/>
    </xf>
    <xf numFmtId="170" fontId="21" fillId="0" borderId="0" xfId="0" applyNumberFormat="1" applyFont="1" applyFill="1"/>
    <xf numFmtId="169" fontId="44" fillId="0" borderId="0" xfId="0" applyNumberFormat="1" applyFont="1" applyFill="1"/>
    <xf numFmtId="0" fontId="45" fillId="0" borderId="0" xfId="0" applyFont="1" applyFill="1"/>
    <xf numFmtId="1" fontId="14" fillId="0" borderId="0" xfId="0" applyNumberFormat="1" applyFont="1" applyFill="1" applyBorder="1"/>
    <xf numFmtId="2" fontId="45" fillId="0" borderId="0" xfId="0" applyNumberFormat="1" applyFont="1" applyFill="1"/>
    <xf numFmtId="0" fontId="21" fillId="0" borderId="0" xfId="0" applyFont="1" applyFill="1" applyAlignment="1">
      <alignment vertical="center" wrapText="1"/>
    </xf>
    <xf numFmtId="0" fontId="45" fillId="0" borderId="0" xfId="0" applyFont="1" applyFill="1" applyAlignment="1">
      <alignment horizontal="left"/>
    </xf>
    <xf numFmtId="167" fontId="45" fillId="0" borderId="0" xfId="0" applyNumberFormat="1" applyFont="1" applyFill="1"/>
    <xf numFmtId="164" fontId="21" fillId="0" borderId="0" xfId="0" applyNumberFormat="1" applyFont="1" applyFill="1"/>
    <xf numFmtId="2" fontId="14" fillId="0" borderId="14" xfId="0" applyNumberFormat="1" applyFont="1" applyFill="1" applyBorder="1" applyAlignment="1">
      <alignment horizontal="center"/>
    </xf>
    <xf numFmtId="2" fontId="14" fillId="0" borderId="1" xfId="0" applyNumberFormat="1" applyFont="1" applyFill="1" applyBorder="1"/>
    <xf numFmtId="1" fontId="14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 vertical="top" wrapText="1"/>
    </xf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2" fontId="14" fillId="0" borderId="14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/>
    <xf numFmtId="0" fontId="37" fillId="0" borderId="12" xfId="0" applyFont="1" applyFill="1" applyBorder="1" applyAlignment="1"/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64" fontId="20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8" fillId="0" borderId="12" xfId="0" applyFont="1" applyFill="1" applyBorder="1" applyAlignment="1">
      <alignment horizontal="center" vertical="center" wrapText="1"/>
    </xf>
    <xf numFmtId="167" fontId="10" fillId="0" borderId="12" xfId="0" applyNumberFormat="1" applyFont="1" applyFill="1" applyBorder="1" applyAlignment="1">
      <alignment horizontal="center" vertical="center" wrapText="1"/>
    </xf>
    <xf numFmtId="167" fontId="9" fillId="0" borderId="1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7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1" fontId="15" fillId="0" borderId="13" xfId="0" applyNumberFormat="1" applyFont="1" applyFill="1" applyBorder="1" applyAlignment="1">
      <alignment horizontal="center" vertical="center" wrapText="1"/>
    </xf>
    <xf numFmtId="167" fontId="15" fillId="0" borderId="3" xfId="0" applyNumberFormat="1" applyFont="1" applyFill="1" applyBorder="1" applyAlignment="1">
      <alignment horizontal="center" vertical="center" wrapText="1"/>
    </xf>
    <xf numFmtId="167" fontId="5" fillId="0" borderId="3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167" fontId="10" fillId="0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167" fontId="9" fillId="0" borderId="3" xfId="0" applyNumberFormat="1" applyFont="1" applyFill="1" applyBorder="1" applyAlignment="1">
      <alignment horizontal="center" vertical="center"/>
    </xf>
    <xf numFmtId="167" fontId="9" fillId="0" borderId="24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2" fontId="5" fillId="0" borderId="29" xfId="0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right"/>
    </xf>
    <xf numFmtId="1" fontId="14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right"/>
    </xf>
    <xf numFmtId="0" fontId="16" fillId="0" borderId="0" xfId="0" applyFont="1" applyFill="1" applyAlignment="1">
      <alignment horizontal="right" vertical="center" wrapText="1"/>
    </xf>
    <xf numFmtId="0" fontId="11" fillId="0" borderId="0" xfId="0" applyFont="1" applyFill="1" applyAlignment="1">
      <alignment horizontal="right" vertical="center" wrapText="1"/>
    </xf>
    <xf numFmtId="1" fontId="10" fillId="0" borderId="0" xfId="0" applyNumberFormat="1" applyFont="1" applyFill="1" applyAlignment="1">
      <alignment horizontal="right" vertical="top"/>
    </xf>
    <xf numFmtId="0" fontId="12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2" fontId="9" fillId="0" borderId="25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2" fontId="14" fillId="0" borderId="29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164" fontId="20" fillId="0" borderId="14" xfId="0" applyNumberFormat="1" applyFont="1" applyFill="1" applyBorder="1" applyAlignment="1">
      <alignment horizontal="center"/>
    </xf>
    <xf numFmtId="164" fontId="14" fillId="0" borderId="14" xfId="0" applyNumberFormat="1" applyFont="1" applyFill="1" applyBorder="1" applyAlignment="1">
      <alignment horizontal="right" vertical="center"/>
    </xf>
    <xf numFmtId="167" fontId="14" fillId="0" borderId="14" xfId="0" applyNumberFormat="1" applyFont="1" applyFill="1" applyBorder="1" applyAlignment="1">
      <alignment horizontal="right" vertical="center"/>
    </xf>
    <xf numFmtId="167" fontId="14" fillId="0" borderId="5" xfId="0" applyNumberFormat="1" applyFont="1" applyFill="1" applyBorder="1" applyAlignment="1">
      <alignment horizontal="right" vertical="center"/>
    </xf>
    <xf numFmtId="2" fontId="14" fillId="0" borderId="34" xfId="0" applyNumberFormat="1" applyFont="1" applyFill="1" applyBorder="1"/>
    <xf numFmtId="165" fontId="14" fillId="0" borderId="34" xfId="0" applyNumberFormat="1" applyFont="1" applyFill="1" applyBorder="1"/>
    <xf numFmtId="1" fontId="14" fillId="0" borderId="34" xfId="0" applyNumberFormat="1" applyFont="1" applyFill="1" applyBorder="1" applyAlignment="1">
      <alignment horizontal="right" vertical="center"/>
    </xf>
    <xf numFmtId="167" fontId="14" fillId="0" borderId="34" xfId="0" applyNumberFormat="1" applyFont="1" applyFill="1" applyBorder="1" applyAlignment="1">
      <alignment horizontal="right" vertical="center"/>
    </xf>
    <xf numFmtId="167" fontId="14" fillId="0" borderId="35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/>
    </xf>
    <xf numFmtId="2" fontId="14" fillId="0" borderId="0" xfId="0" applyNumberFormat="1" applyFont="1" applyFill="1" applyBorder="1"/>
    <xf numFmtId="165" fontId="14" fillId="0" borderId="0" xfId="0" applyNumberFormat="1" applyFont="1" applyFill="1" applyBorder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horizontal="left"/>
    </xf>
    <xf numFmtId="0" fontId="16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1" fontId="10" fillId="0" borderId="0" xfId="0" applyNumberFormat="1" applyFont="1" applyFill="1" applyAlignment="1">
      <alignment horizontal="left" vertical="top"/>
    </xf>
    <xf numFmtId="0" fontId="21" fillId="0" borderId="0" xfId="0" applyFont="1" applyFill="1" applyAlignment="1">
      <alignment vertical="center"/>
    </xf>
    <xf numFmtId="171" fontId="14" fillId="0" borderId="1" xfId="0" applyNumberFormat="1" applyFont="1" applyFill="1" applyBorder="1" applyAlignment="1">
      <alignment horizontal="left"/>
    </xf>
    <xf numFmtId="171" fontId="14" fillId="0" borderId="1" xfId="0" applyNumberFormat="1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left" wrapText="1"/>
    </xf>
    <xf numFmtId="0" fontId="16" fillId="0" borderId="0" xfId="0" applyFont="1" applyFill="1" applyAlignment="1">
      <alignment horizontal="center" vertical="center" wrapText="1"/>
    </xf>
    <xf numFmtId="167" fontId="10" fillId="0" borderId="0" xfId="0" applyNumberFormat="1" applyFont="1" applyFill="1" applyBorder="1" applyAlignment="1">
      <alignment horizontal="center" vertical="center" wrapText="1"/>
    </xf>
    <xf numFmtId="167" fontId="9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vertical="top" wrapText="1"/>
    </xf>
    <xf numFmtId="167" fontId="14" fillId="0" borderId="0" xfId="0" applyNumberFormat="1" applyFont="1" applyFill="1" applyBorder="1" applyAlignment="1">
      <alignment horizontal="center" vertical="center" wrapText="1"/>
    </xf>
    <xf numFmtId="1" fontId="47" fillId="0" borderId="0" xfId="0" applyNumberFormat="1" applyFont="1" applyFill="1" applyBorder="1" applyAlignment="1">
      <alignment vertical="top" wrapText="1"/>
    </xf>
    <xf numFmtId="167" fontId="35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vertical="top"/>
    </xf>
    <xf numFmtId="167" fontId="14" fillId="0" borderId="0" xfId="0" applyNumberFormat="1" applyFont="1" applyFill="1" applyBorder="1" applyAlignment="1">
      <alignment horizontal="left" vertical="center"/>
    </xf>
    <xf numFmtId="167" fontId="14" fillId="0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horizontal="left" vertical="center" wrapText="1"/>
    </xf>
    <xf numFmtId="167" fontId="35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/>
    <xf numFmtId="1" fontId="15" fillId="0" borderId="0" xfId="0" applyNumberFormat="1" applyFont="1" applyFill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Fill="1" applyBorder="1" applyAlignment="1">
      <alignment vertical="center"/>
    </xf>
    <xf numFmtId="166" fontId="14" fillId="0" borderId="0" xfId="0" applyNumberFormat="1" applyFont="1" applyFill="1" applyBorder="1"/>
    <xf numFmtId="164" fontId="14" fillId="0" borderId="0" xfId="0" applyNumberFormat="1" applyFont="1" applyFill="1" applyBorder="1"/>
    <xf numFmtId="164" fontId="14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7" fontId="14" fillId="0" borderId="0" xfId="0" applyNumberFormat="1" applyFont="1" applyFill="1" applyBorder="1"/>
    <xf numFmtId="0" fontId="14" fillId="0" borderId="0" xfId="0" applyFont="1" applyFill="1" applyBorder="1" applyAlignment="1">
      <alignment horizontal="center" vertical="top" wrapText="1"/>
    </xf>
    <xf numFmtId="167" fontId="14" fillId="0" borderId="0" xfId="0" applyNumberFormat="1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center"/>
    </xf>
    <xf numFmtId="164" fontId="23" fillId="0" borderId="1" xfId="0" applyNumberFormat="1" applyFont="1" applyFill="1" applyBorder="1" applyAlignment="1">
      <alignment horizontal="center"/>
    </xf>
    <xf numFmtId="167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45" fillId="0" borderId="0" xfId="0" applyFont="1" applyFill="1" applyBorder="1"/>
    <xf numFmtId="169" fontId="21" fillId="0" borderId="0" xfId="0" applyNumberFormat="1" applyFont="1" applyFill="1" applyBorder="1"/>
    <xf numFmtId="0" fontId="21" fillId="0" borderId="0" xfId="0" applyFont="1" applyFill="1" applyBorder="1" applyAlignment="1">
      <alignment wrapText="1"/>
    </xf>
    <xf numFmtId="170" fontId="21" fillId="0" borderId="0" xfId="0" applyNumberFormat="1" applyFont="1" applyFill="1" applyBorder="1"/>
    <xf numFmtId="169" fontId="44" fillId="0" borderId="0" xfId="0" applyNumberFormat="1" applyFont="1" applyFill="1" applyBorder="1"/>
    <xf numFmtId="164" fontId="21" fillId="0" borderId="0" xfId="0" applyNumberFormat="1" applyFont="1" applyFill="1" applyBorder="1"/>
    <xf numFmtId="14" fontId="14" fillId="0" borderId="0" xfId="0" applyNumberFormat="1" applyFont="1" applyFill="1"/>
    <xf numFmtId="2" fontId="45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horizontal="left"/>
    </xf>
    <xf numFmtId="167" fontId="45" fillId="0" borderId="0" xfId="0" applyNumberFormat="1" applyFont="1" applyFill="1" applyBorder="1"/>
    <xf numFmtId="0" fontId="2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1" fontId="21" fillId="0" borderId="0" xfId="0" applyNumberFormat="1" applyFont="1" applyFill="1" applyBorder="1"/>
    <xf numFmtId="0" fontId="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7" fontId="25" fillId="0" borderId="35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/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1" fontId="14" fillId="4" borderId="0" xfId="0" applyNumberFormat="1" applyFont="1" applyFill="1" applyAlignment="1">
      <alignment horizontal="left" vertical="top" wrapText="1"/>
    </xf>
    <xf numFmtId="1" fontId="14" fillId="0" borderId="0" xfId="0" applyNumberFormat="1" applyFont="1" applyAlignment="1">
      <alignment vertical="top" wrapText="1"/>
    </xf>
    <xf numFmtId="0" fontId="0" fillId="0" borderId="0" xfId="0" applyAlignment="1">
      <alignment wrapText="1"/>
    </xf>
    <xf numFmtId="1" fontId="1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5" xfId="0" applyFont="1" applyBorder="1" applyAlignment="1">
      <alignment horizontal="right" vertical="center" wrapText="1"/>
    </xf>
    <xf numFmtId="0" fontId="9" fillId="0" borderId="11" xfId="0" applyFont="1" applyBorder="1" applyAlignment="1">
      <alignment horizontal="right" vertical="center" wrapText="1"/>
    </xf>
    <xf numFmtId="0" fontId="9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8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left" vertical="center" wrapText="1"/>
    </xf>
    <xf numFmtId="164" fontId="14" fillId="0" borderId="3" xfId="0" applyNumberFormat="1" applyFont="1" applyBorder="1" applyAlignment="1">
      <alignment horizontal="center" vertical="top" wrapText="1"/>
    </xf>
    <xf numFmtId="164" fontId="14" fillId="0" borderId="4" xfId="0" applyNumberFormat="1" applyFont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64" fontId="14" fillId="0" borderId="5" xfId="0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164" fontId="14" fillId="0" borderId="10" xfId="0" applyNumberFormat="1" applyFont="1" applyFill="1" applyBorder="1" applyAlignment="1">
      <alignment horizontal="center" vertical="center"/>
    </xf>
    <xf numFmtId="164" fontId="14" fillId="0" borderId="7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164" fontId="14" fillId="0" borderId="8" xfId="0" applyNumberFormat="1" applyFont="1" applyFill="1" applyBorder="1" applyAlignment="1">
      <alignment horizontal="center" vertical="center"/>
    </xf>
    <xf numFmtId="1" fontId="14" fillId="4" borderId="0" xfId="0" applyNumberFormat="1" applyFont="1" applyFill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wrapText="1"/>
    </xf>
    <xf numFmtId="0" fontId="22" fillId="0" borderId="4" xfId="0" applyFont="1" applyFill="1" applyBorder="1" applyAlignment="1">
      <alignment horizontal="left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7" fontId="5" fillId="0" borderId="5" xfId="0" applyNumberFormat="1" applyFont="1" applyFill="1" applyBorder="1" applyAlignment="1">
      <alignment horizontal="center" vertical="center"/>
    </xf>
    <xf numFmtId="167" fontId="5" fillId="0" borderId="11" xfId="0" applyNumberFormat="1" applyFont="1" applyFill="1" applyBorder="1" applyAlignment="1">
      <alignment horizontal="center" vertical="center"/>
    </xf>
    <xf numFmtId="167" fontId="5" fillId="0" borderId="6" xfId="0" applyNumberFormat="1" applyFont="1" applyFill="1" applyBorder="1" applyAlignment="1">
      <alignment horizontal="center" vertical="center"/>
    </xf>
    <xf numFmtId="167" fontId="5" fillId="0" borderId="12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167" fontId="5" fillId="0" borderId="10" xfId="0" applyNumberFormat="1" applyFont="1" applyFill="1" applyBorder="1" applyAlignment="1">
      <alignment horizontal="center" vertical="center"/>
    </xf>
    <xf numFmtId="167" fontId="5" fillId="0" borderId="7" xfId="0" applyNumberFormat="1" applyFont="1" applyFill="1" applyBorder="1" applyAlignment="1">
      <alignment horizontal="center" vertical="center"/>
    </xf>
    <xf numFmtId="167" fontId="5" fillId="0" borderId="2" xfId="0" applyNumberFormat="1" applyFont="1" applyFill="1" applyBorder="1" applyAlignment="1">
      <alignment horizontal="center" vertical="center"/>
    </xf>
    <xf numFmtId="167" fontId="5" fillId="0" borderId="8" xfId="0" applyNumberFormat="1" applyFont="1" applyFill="1" applyBorder="1" applyAlignment="1">
      <alignment horizontal="center" vertical="center"/>
    </xf>
    <xf numFmtId="167" fontId="5" fillId="0" borderId="3" xfId="0" applyNumberFormat="1" applyFont="1" applyFill="1" applyBorder="1" applyAlignment="1">
      <alignment horizontal="center" vertical="center"/>
    </xf>
    <xf numFmtId="167" fontId="5" fillId="0" borderId="9" xfId="0" applyNumberFormat="1" applyFont="1" applyFill="1" applyBorder="1" applyAlignment="1">
      <alignment horizontal="center" vertical="center"/>
    </xf>
    <xf numFmtId="167" fontId="5" fillId="0" borderId="4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0" fillId="0" borderId="0" xfId="0" applyAlignment="1"/>
    <xf numFmtId="1" fontId="14" fillId="13" borderId="0" xfId="0" applyNumberFormat="1" applyFont="1" applyFill="1" applyAlignment="1">
      <alignment horizontal="left" vertical="top" wrapText="1"/>
    </xf>
    <xf numFmtId="1" fontId="14" fillId="14" borderId="0" xfId="0" applyNumberFormat="1" applyFont="1" applyFill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/>
    </xf>
    <xf numFmtId="1" fontId="14" fillId="15" borderId="0" xfId="0" applyNumberFormat="1" applyFont="1" applyFill="1" applyAlignment="1">
      <alignment horizontal="center" vertical="top" wrapText="1"/>
    </xf>
    <xf numFmtId="1" fontId="14" fillId="0" borderId="0" xfId="0" applyNumberFormat="1" applyFont="1" applyFill="1" applyAlignment="1">
      <alignment horizontal="center" vertical="top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left" vertical="top"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/>
    <xf numFmtId="0" fontId="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0" fontId="9" fillId="0" borderId="9" xfId="0" applyFont="1" applyFill="1" applyBorder="1" applyAlignment="1">
      <alignment horizontal="right" vertical="center" wrapText="1"/>
    </xf>
    <xf numFmtId="0" fontId="9" fillId="0" borderId="4" xfId="0" applyFont="1" applyFill="1" applyBorder="1" applyAlignment="1">
      <alignment horizontal="right" vertical="center" wrapText="1"/>
    </xf>
    <xf numFmtId="0" fontId="9" fillId="0" borderId="5" xfId="0" applyFont="1" applyFill="1" applyBorder="1" applyAlignment="1">
      <alignment horizontal="right" vertical="center" wrapText="1"/>
    </xf>
    <xf numFmtId="0" fontId="9" fillId="0" borderId="11" xfId="0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164" fontId="14" fillId="0" borderId="0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1" fillId="0" borderId="0" xfId="0" applyFont="1" applyFill="1" applyAlignment="1"/>
    <xf numFmtId="0" fontId="12" fillId="0" borderId="0" xfId="0" applyFont="1" applyFill="1" applyAlignment="1">
      <alignment horizontal="center"/>
    </xf>
    <xf numFmtId="0" fontId="9" fillId="0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8" fillId="16" borderId="26" xfId="0" applyFont="1" applyFill="1" applyBorder="1" applyAlignment="1">
      <alignment horizontal="left" vertical="center" wrapText="1"/>
    </xf>
    <xf numFmtId="0" fontId="8" fillId="16" borderId="1" xfId="0" applyFont="1" applyFill="1" applyBorder="1" applyAlignment="1">
      <alignment horizontal="left" vertical="center" wrapText="1"/>
    </xf>
    <xf numFmtId="0" fontId="5" fillId="16" borderId="28" xfId="0" applyFont="1" applyFill="1" applyBorder="1" applyAlignment="1">
      <alignment horizontal="left" wrapText="1"/>
    </xf>
    <xf numFmtId="0" fontId="5" fillId="16" borderId="23" xfId="0" applyFont="1" applyFill="1" applyBorder="1" applyAlignment="1">
      <alignment horizontal="left" wrapText="1"/>
    </xf>
    <xf numFmtId="0" fontId="9" fillId="0" borderId="13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16" borderId="15" xfId="0" applyFont="1" applyFill="1" applyBorder="1" applyAlignment="1">
      <alignment horizontal="left" vertical="center" wrapText="1"/>
    </xf>
    <xf numFmtId="0" fontId="8" fillId="16" borderId="16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right" vertical="center" wrapText="1"/>
    </xf>
    <xf numFmtId="0" fontId="9" fillId="0" borderId="19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10" xfId="0" applyFont="1" applyFill="1" applyBorder="1" applyAlignment="1">
      <alignment horizontal="right" vertical="center" wrapText="1"/>
    </xf>
    <xf numFmtId="0" fontId="9" fillId="0" borderId="20" xfId="0" applyFont="1" applyFill="1" applyBorder="1" applyAlignment="1">
      <alignment horizontal="right" vertical="center" wrapText="1"/>
    </xf>
    <xf numFmtId="0" fontId="9" fillId="0" borderId="21" xfId="0" applyFont="1" applyFill="1" applyBorder="1" applyAlignment="1">
      <alignment horizontal="right" vertical="center" wrapText="1"/>
    </xf>
    <xf numFmtId="0" fontId="9" fillId="0" borderId="22" xfId="0" applyFont="1" applyFill="1" applyBorder="1" applyAlignment="1">
      <alignment horizontal="righ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17" borderId="15" xfId="0" applyFont="1" applyFill="1" applyBorder="1" applyAlignment="1">
      <alignment horizontal="left" vertical="center" wrapText="1"/>
    </xf>
    <xf numFmtId="0" fontId="8" fillId="17" borderId="16" xfId="0" applyFont="1" applyFill="1" applyBorder="1" applyAlignment="1">
      <alignment horizontal="left" vertical="center" wrapText="1"/>
    </xf>
    <xf numFmtId="0" fontId="8" fillId="17" borderId="26" xfId="0" applyFont="1" applyFill="1" applyBorder="1" applyAlignment="1">
      <alignment horizontal="left" vertical="center" wrapText="1"/>
    </xf>
    <xf numFmtId="0" fontId="8" fillId="17" borderId="1" xfId="0" applyFont="1" applyFill="1" applyBorder="1" applyAlignment="1">
      <alignment horizontal="left" vertical="center" wrapText="1"/>
    </xf>
    <xf numFmtId="0" fontId="5" fillId="17" borderId="28" xfId="0" applyFont="1" applyFill="1" applyBorder="1" applyAlignment="1">
      <alignment horizontal="left" wrapText="1"/>
    </xf>
    <xf numFmtId="0" fontId="5" fillId="17" borderId="23" xfId="0" applyFont="1" applyFill="1" applyBorder="1" applyAlignment="1">
      <alignment horizontal="left" wrapText="1"/>
    </xf>
    <xf numFmtId="0" fontId="9" fillId="0" borderId="26" xfId="0" applyFont="1" applyFill="1" applyBorder="1" applyAlignment="1">
      <alignment horizontal="left" vertical="center" wrapText="1"/>
    </xf>
    <xf numFmtId="0" fontId="14" fillId="0" borderId="28" xfId="0" applyFont="1" applyFill="1" applyBorder="1" applyAlignment="1">
      <alignment horizontal="left" wrapText="1"/>
    </xf>
    <xf numFmtId="0" fontId="14" fillId="0" borderId="23" xfId="0" applyFont="1" applyFill="1" applyBorder="1" applyAlignment="1">
      <alignment horizontal="left" wrapText="1"/>
    </xf>
    <xf numFmtId="0" fontId="10" fillId="0" borderId="32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wrapText="1"/>
    </xf>
    <xf numFmtId="0" fontId="10" fillId="0" borderId="23" xfId="0" applyFont="1" applyFill="1" applyBorder="1" applyAlignment="1">
      <alignment horizontal="left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left" vertical="center" wrapText="1"/>
    </xf>
    <xf numFmtId="0" fontId="14" fillId="0" borderId="37" xfId="0" applyFont="1" applyFill="1" applyBorder="1" applyAlignment="1">
      <alignment horizontal="left" wrapText="1"/>
    </xf>
    <xf numFmtId="0" fontId="14" fillId="0" borderId="38" xfId="0" applyFont="1" applyFill="1" applyBorder="1" applyAlignment="1">
      <alignment horizontal="left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/>
    <xf numFmtId="0" fontId="43" fillId="0" borderId="0" xfId="0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99FFCC"/>
      <color rgb="FFF9CFF1"/>
      <color rgb="FFF2A0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6"/>
  <sheetViews>
    <sheetView workbookViewId="0">
      <pane xSplit="4" ySplit="3" topLeftCell="E4" activePane="bottomRight" state="frozen"/>
      <selection pane="topRight" activeCell="E1" sqref="E1"/>
      <selection pane="bottomLeft" activeCell="A6" sqref="A6"/>
      <selection pane="bottomRight" sqref="A1:I1"/>
    </sheetView>
  </sheetViews>
  <sheetFormatPr defaultRowHeight="15" x14ac:dyDescent="0.25"/>
  <cols>
    <col min="1" max="1" width="4.85546875" style="117" customWidth="1"/>
    <col min="2" max="2" width="15.28515625" style="20" customWidth="1"/>
    <col min="3" max="3" width="8.28515625" style="25" hidden="1" customWidth="1"/>
    <col min="4" max="4" width="6.5703125" style="20" customWidth="1"/>
    <col min="5" max="5" width="8.42578125" style="77" customWidth="1"/>
    <col min="6" max="6" width="9.5703125" style="77" customWidth="1"/>
    <col min="7" max="7" width="10" style="70" customWidth="1"/>
    <col min="8" max="8" width="9.85546875" style="70" customWidth="1"/>
    <col min="9" max="9" width="9.5703125" style="20" customWidth="1"/>
    <col min="10" max="10" width="10" customWidth="1"/>
    <col min="11" max="11" width="10.42578125" customWidth="1"/>
  </cols>
  <sheetData>
    <row r="1" spans="1:11" ht="31.5" customHeight="1" x14ac:dyDescent="0.25">
      <c r="A1" s="616" t="s">
        <v>465</v>
      </c>
      <c r="B1" s="616"/>
      <c r="C1" s="616"/>
      <c r="D1" s="616"/>
      <c r="E1" s="616"/>
      <c r="F1" s="616"/>
      <c r="G1" s="616"/>
      <c r="H1" s="616"/>
      <c r="I1" s="616"/>
    </row>
    <row r="2" spans="1:11" x14ac:dyDescent="0.25">
      <c r="E2" s="70"/>
      <c r="F2" s="70"/>
    </row>
    <row r="3" spans="1:11" ht="48" x14ac:dyDescent="0.25">
      <c r="A3" s="118" t="s">
        <v>0</v>
      </c>
      <c r="B3" s="119" t="s">
        <v>1</v>
      </c>
      <c r="C3" s="118" t="s">
        <v>2</v>
      </c>
      <c r="D3" s="118" t="s">
        <v>357</v>
      </c>
      <c r="E3" s="22" t="s">
        <v>513</v>
      </c>
      <c r="F3" s="22" t="s">
        <v>515</v>
      </c>
      <c r="G3" s="22" t="s">
        <v>516</v>
      </c>
      <c r="H3" s="22" t="s">
        <v>517</v>
      </c>
      <c r="I3" s="22" t="s">
        <v>518</v>
      </c>
      <c r="J3" s="22" t="s">
        <v>519</v>
      </c>
      <c r="K3" s="22" t="s">
        <v>520</v>
      </c>
    </row>
    <row r="4" spans="1:11" x14ac:dyDescent="0.25">
      <c r="A4" s="120">
        <v>1</v>
      </c>
      <c r="B4" s="56" t="s">
        <v>44</v>
      </c>
      <c r="C4" s="51">
        <v>64.3</v>
      </c>
      <c r="D4" s="65" t="s">
        <v>358</v>
      </c>
      <c r="E4" s="104">
        <v>16.271999999999998</v>
      </c>
      <c r="F4" s="88"/>
      <c r="G4" s="88"/>
      <c r="H4" s="74"/>
      <c r="I4" s="133"/>
      <c r="J4" s="174"/>
      <c r="K4" s="174"/>
    </row>
    <row r="5" spans="1:11" x14ac:dyDescent="0.25">
      <c r="A5" s="120">
        <v>2</v>
      </c>
      <c r="B5" s="56" t="s">
        <v>45</v>
      </c>
      <c r="C5" s="57">
        <v>43.1</v>
      </c>
      <c r="D5" s="65" t="s">
        <v>358</v>
      </c>
      <c r="E5" s="104">
        <v>32.005000000000003</v>
      </c>
      <c r="F5" s="88"/>
      <c r="G5" s="88"/>
      <c r="H5" s="74"/>
      <c r="I5" s="133"/>
      <c r="J5" s="174"/>
      <c r="K5" s="174"/>
    </row>
    <row r="6" spans="1:11" x14ac:dyDescent="0.25">
      <c r="A6" s="120">
        <v>3</v>
      </c>
      <c r="B6" s="56" t="s">
        <v>46</v>
      </c>
      <c r="C6" s="57">
        <v>45.1</v>
      </c>
      <c r="D6" s="65" t="s">
        <v>358</v>
      </c>
      <c r="E6" s="104">
        <v>22.670999999999999</v>
      </c>
      <c r="F6" s="88"/>
      <c r="G6" s="88"/>
      <c r="H6" s="74"/>
      <c r="I6" s="133"/>
      <c r="J6" s="174"/>
      <c r="K6" s="174"/>
    </row>
    <row r="7" spans="1:11" x14ac:dyDescent="0.25">
      <c r="A7" s="120">
        <v>4</v>
      </c>
      <c r="B7" s="56" t="s">
        <v>47</v>
      </c>
      <c r="C7" s="57">
        <v>69.900000000000006</v>
      </c>
      <c r="D7" s="65" t="s">
        <v>358</v>
      </c>
      <c r="E7" s="104">
        <v>57.454999999999998</v>
      </c>
      <c r="F7" s="88"/>
      <c r="G7" s="88"/>
      <c r="H7" s="74"/>
      <c r="I7" s="133"/>
      <c r="J7" s="174"/>
      <c r="K7" s="174"/>
    </row>
    <row r="8" spans="1:11" x14ac:dyDescent="0.25">
      <c r="A8" s="120">
        <v>5</v>
      </c>
      <c r="B8" s="56" t="s">
        <v>48</v>
      </c>
      <c r="C8" s="51">
        <v>64.400000000000006</v>
      </c>
      <c r="D8" s="65" t="s">
        <v>358</v>
      </c>
      <c r="E8" s="104">
        <v>25.776</v>
      </c>
      <c r="F8" s="88"/>
      <c r="G8" s="88"/>
      <c r="H8" s="74"/>
      <c r="I8" s="133"/>
      <c r="J8" s="174"/>
      <c r="K8" s="174"/>
    </row>
    <row r="9" spans="1:11" x14ac:dyDescent="0.25">
      <c r="A9" s="120">
        <v>6</v>
      </c>
      <c r="B9" s="56" t="s">
        <v>49</v>
      </c>
      <c r="C9" s="51">
        <v>42.9</v>
      </c>
      <c r="D9" s="65" t="s">
        <v>358</v>
      </c>
      <c r="E9" s="104">
        <v>11.417</v>
      </c>
      <c r="F9" s="88"/>
      <c r="G9" s="88"/>
      <c r="H9" s="74"/>
      <c r="I9" s="133"/>
      <c r="J9" s="174"/>
      <c r="K9" s="174"/>
    </row>
    <row r="10" spans="1:11" x14ac:dyDescent="0.25">
      <c r="A10" s="120">
        <v>7</v>
      </c>
      <c r="B10" s="56" t="s">
        <v>50</v>
      </c>
      <c r="C10" s="51">
        <v>44.6</v>
      </c>
      <c r="D10" s="65" t="s">
        <v>358</v>
      </c>
      <c r="E10" s="104">
        <v>15.510999999999999</v>
      </c>
      <c r="F10" s="88"/>
      <c r="G10" s="88"/>
      <c r="H10" s="74"/>
      <c r="I10" s="133"/>
      <c r="J10" s="174"/>
      <c r="K10" s="174"/>
    </row>
    <row r="11" spans="1:11" x14ac:dyDescent="0.25">
      <c r="A11" s="120">
        <v>8</v>
      </c>
      <c r="B11" s="56" t="s">
        <v>51</v>
      </c>
      <c r="C11" s="51">
        <v>69.900000000000006</v>
      </c>
      <c r="D11" s="65" t="s">
        <v>358</v>
      </c>
      <c r="E11" s="104">
        <v>14.680999999999999</v>
      </c>
      <c r="F11" s="88"/>
      <c r="G11" s="88"/>
      <c r="H11" s="74"/>
      <c r="I11" s="133"/>
      <c r="J11" s="174"/>
      <c r="K11" s="174"/>
    </row>
    <row r="12" spans="1:11" x14ac:dyDescent="0.25">
      <c r="A12" s="120">
        <v>9</v>
      </c>
      <c r="B12" s="56" t="s">
        <v>52</v>
      </c>
      <c r="C12" s="51">
        <v>64.2</v>
      </c>
      <c r="D12" s="65" t="s">
        <v>358</v>
      </c>
      <c r="E12" s="104">
        <v>19.513000000000002</v>
      </c>
      <c r="F12" s="88"/>
      <c r="G12" s="88"/>
      <c r="H12" s="74"/>
      <c r="I12" s="133"/>
      <c r="J12" s="174"/>
      <c r="K12" s="174"/>
    </row>
    <row r="13" spans="1:11" x14ac:dyDescent="0.25">
      <c r="A13" s="120">
        <v>10</v>
      </c>
      <c r="B13" s="56" t="s">
        <v>53</v>
      </c>
      <c r="C13" s="51">
        <v>42.6</v>
      </c>
      <c r="D13" s="65" t="s">
        <v>358</v>
      </c>
      <c r="E13" s="104">
        <v>14.234999999999999</v>
      </c>
      <c r="F13" s="88"/>
      <c r="G13" s="88"/>
      <c r="H13" s="74"/>
      <c r="I13" s="133"/>
      <c r="J13" s="174"/>
      <c r="K13" s="174"/>
    </row>
    <row r="14" spans="1:11" x14ac:dyDescent="0.25">
      <c r="A14" s="120">
        <v>11</v>
      </c>
      <c r="B14" s="56" t="s">
        <v>54</v>
      </c>
      <c r="C14" s="51">
        <v>44.6</v>
      </c>
      <c r="D14" s="65" t="s">
        <v>358</v>
      </c>
      <c r="E14" s="104">
        <v>19.893000000000001</v>
      </c>
      <c r="F14" s="88"/>
      <c r="G14" s="88"/>
      <c r="H14" s="74"/>
      <c r="I14" s="133"/>
      <c r="J14" s="174"/>
      <c r="K14" s="174"/>
    </row>
    <row r="15" spans="1:11" x14ac:dyDescent="0.25">
      <c r="A15" s="120">
        <v>12</v>
      </c>
      <c r="B15" s="56" t="s">
        <v>55</v>
      </c>
      <c r="C15" s="51">
        <v>69.900000000000006</v>
      </c>
      <c r="D15" s="65" t="s">
        <v>358</v>
      </c>
      <c r="E15" s="104">
        <v>26.88</v>
      </c>
      <c r="F15" s="88"/>
      <c r="G15" s="88"/>
      <c r="H15" s="74"/>
      <c r="I15" s="133"/>
      <c r="J15" s="174"/>
      <c r="K15" s="174"/>
    </row>
    <row r="16" spans="1:11" x14ac:dyDescent="0.25">
      <c r="A16" s="120">
        <v>13</v>
      </c>
      <c r="B16" s="56" t="s">
        <v>56</v>
      </c>
      <c r="C16" s="51">
        <v>64.900000000000006</v>
      </c>
      <c r="D16" s="65" t="s">
        <v>358</v>
      </c>
      <c r="E16" s="104">
        <v>27.756</v>
      </c>
      <c r="F16" s="88"/>
      <c r="G16" s="88"/>
      <c r="H16" s="74"/>
      <c r="I16" s="133"/>
      <c r="J16" s="174"/>
      <c r="K16" s="174"/>
    </row>
    <row r="17" spans="1:11" x14ac:dyDescent="0.25">
      <c r="A17" s="120">
        <v>14</v>
      </c>
      <c r="B17" s="56" t="s">
        <v>57</v>
      </c>
      <c r="C17" s="51">
        <v>42.4</v>
      </c>
      <c r="D17" s="65" t="s">
        <v>358</v>
      </c>
      <c r="E17" s="104">
        <v>11.271000000000001</v>
      </c>
      <c r="F17" s="88"/>
      <c r="G17" s="88"/>
      <c r="H17" s="74"/>
      <c r="I17" s="133"/>
      <c r="J17" s="174"/>
      <c r="K17" s="174"/>
    </row>
    <row r="18" spans="1:11" x14ac:dyDescent="0.25">
      <c r="A18" s="120">
        <v>15</v>
      </c>
      <c r="B18" s="56" t="s">
        <v>58</v>
      </c>
      <c r="C18" s="51">
        <v>45</v>
      </c>
      <c r="D18" s="65" t="s">
        <v>358</v>
      </c>
      <c r="E18" s="104">
        <v>10.654</v>
      </c>
      <c r="F18" s="88"/>
      <c r="G18" s="88"/>
      <c r="H18" s="74"/>
      <c r="I18" s="133"/>
      <c r="J18" s="174"/>
      <c r="K18" s="174"/>
    </row>
    <row r="19" spans="1:11" x14ac:dyDescent="0.25">
      <c r="A19" s="120">
        <v>16</v>
      </c>
      <c r="B19" s="56" t="s">
        <v>59</v>
      </c>
      <c r="C19" s="51">
        <v>70</v>
      </c>
      <c r="D19" s="65" t="s">
        <v>358</v>
      </c>
      <c r="E19" s="104">
        <v>22.212</v>
      </c>
      <c r="F19" s="88"/>
      <c r="G19" s="88"/>
      <c r="H19" s="74"/>
      <c r="I19" s="133"/>
      <c r="J19" s="174"/>
      <c r="K19" s="174"/>
    </row>
    <row r="20" spans="1:11" x14ac:dyDescent="0.25">
      <c r="A20" s="120">
        <v>17</v>
      </c>
      <c r="B20" s="56" t="s">
        <v>60</v>
      </c>
      <c r="C20" s="51">
        <v>64.599999999999994</v>
      </c>
      <c r="D20" s="65" t="s">
        <v>358</v>
      </c>
      <c r="E20" s="104">
        <v>22.515000000000001</v>
      </c>
      <c r="F20" s="88"/>
      <c r="G20" s="88"/>
      <c r="H20" s="74"/>
      <c r="I20" s="133"/>
      <c r="J20" s="174"/>
      <c r="K20" s="174"/>
    </row>
    <row r="21" spans="1:11" x14ac:dyDescent="0.25">
      <c r="A21" s="120">
        <v>18</v>
      </c>
      <c r="B21" s="56" t="s">
        <v>61</v>
      </c>
      <c r="C21" s="51">
        <v>42.5</v>
      </c>
      <c r="D21" s="65" t="s">
        <v>358</v>
      </c>
      <c r="E21" s="104">
        <v>15.394</v>
      </c>
      <c r="F21" s="88"/>
      <c r="G21" s="88"/>
      <c r="H21" s="74"/>
      <c r="I21" s="133"/>
      <c r="J21" s="174"/>
      <c r="K21" s="174"/>
    </row>
    <row r="22" spans="1:11" x14ac:dyDescent="0.25">
      <c r="A22" s="120">
        <v>19</v>
      </c>
      <c r="B22" s="56" t="s">
        <v>62</v>
      </c>
      <c r="C22" s="51">
        <v>44.6</v>
      </c>
      <c r="D22" s="65" t="s">
        <v>358</v>
      </c>
      <c r="E22" s="104">
        <v>7.2960000000000003</v>
      </c>
      <c r="F22" s="88"/>
      <c r="G22" s="88"/>
      <c r="H22" s="74"/>
      <c r="I22" s="133"/>
      <c r="J22" s="174"/>
      <c r="K22" s="174"/>
    </row>
    <row r="23" spans="1:11" x14ac:dyDescent="0.25">
      <c r="A23" s="120">
        <v>20</v>
      </c>
      <c r="B23" s="56" t="s">
        <v>63</v>
      </c>
      <c r="C23" s="51">
        <v>69.7</v>
      </c>
      <c r="D23" s="65" t="s">
        <v>358</v>
      </c>
      <c r="E23" s="104">
        <v>16.867000000000001</v>
      </c>
      <c r="F23" s="88"/>
      <c r="G23" s="88"/>
      <c r="H23" s="74"/>
      <c r="I23" s="133"/>
      <c r="J23" s="174"/>
      <c r="K23" s="174"/>
    </row>
    <row r="24" spans="1:11" x14ac:dyDescent="0.25">
      <c r="A24" s="120">
        <v>21</v>
      </c>
      <c r="B24" s="56" t="s">
        <v>64</v>
      </c>
      <c r="C24" s="51">
        <v>64.2</v>
      </c>
      <c r="D24" s="65" t="s">
        <v>358</v>
      </c>
      <c r="E24" s="104">
        <v>30.675999999999998</v>
      </c>
      <c r="F24" s="88"/>
      <c r="G24" s="88"/>
      <c r="H24" s="74"/>
      <c r="I24" s="133"/>
      <c r="J24" s="174"/>
      <c r="K24" s="174"/>
    </row>
    <row r="25" spans="1:11" x14ac:dyDescent="0.25">
      <c r="A25" s="120">
        <v>22</v>
      </c>
      <c r="B25" s="56" t="s">
        <v>65</v>
      </c>
      <c r="C25" s="51">
        <v>42.3</v>
      </c>
      <c r="D25" s="65" t="s">
        <v>358</v>
      </c>
      <c r="E25" s="104">
        <v>11.885999999999999</v>
      </c>
      <c r="F25" s="88"/>
      <c r="G25" s="88"/>
      <c r="H25" s="74"/>
      <c r="I25" s="133"/>
      <c r="J25" s="174"/>
      <c r="K25" s="174"/>
    </row>
    <row r="26" spans="1:11" x14ac:dyDescent="0.25">
      <c r="A26" s="120">
        <v>23</v>
      </c>
      <c r="B26" s="56" t="s">
        <v>66</v>
      </c>
      <c r="C26" s="51">
        <v>44.5</v>
      </c>
      <c r="D26" s="65" t="s">
        <v>358</v>
      </c>
      <c r="E26" s="104">
        <v>13.661</v>
      </c>
      <c r="F26" s="88"/>
      <c r="G26" s="88"/>
      <c r="H26" s="74"/>
      <c r="I26" s="133"/>
      <c r="J26" s="174"/>
      <c r="K26" s="174"/>
    </row>
    <row r="27" spans="1:11" x14ac:dyDescent="0.25">
      <c r="A27" s="120">
        <v>24</v>
      </c>
      <c r="B27" s="56" t="s">
        <v>67</v>
      </c>
      <c r="C27" s="51">
        <v>69.400000000000006</v>
      </c>
      <c r="D27" s="65" t="s">
        <v>358</v>
      </c>
      <c r="E27" s="104">
        <v>23.385000000000002</v>
      </c>
      <c r="F27" s="88"/>
      <c r="G27" s="88"/>
      <c r="H27" s="74"/>
      <c r="I27" s="133"/>
      <c r="J27" s="174"/>
      <c r="K27" s="174"/>
    </row>
    <row r="28" spans="1:11" x14ac:dyDescent="0.25">
      <c r="A28" s="120">
        <v>25</v>
      </c>
      <c r="B28" s="56" t="s">
        <v>68</v>
      </c>
      <c r="C28" s="51">
        <v>64.3</v>
      </c>
      <c r="D28" s="65" t="s">
        <v>358</v>
      </c>
      <c r="E28" s="104">
        <v>3.9470000000000001</v>
      </c>
      <c r="F28" s="88"/>
      <c r="G28" s="88"/>
      <c r="H28" s="74"/>
      <c r="I28" s="133"/>
      <c r="J28" s="174"/>
      <c r="K28" s="174"/>
    </row>
    <row r="29" spans="1:11" x14ac:dyDescent="0.25">
      <c r="A29" s="120">
        <v>26</v>
      </c>
      <c r="B29" s="56" t="s">
        <v>69</v>
      </c>
      <c r="C29" s="51">
        <v>42.8</v>
      </c>
      <c r="D29" s="65" t="s">
        <v>358</v>
      </c>
      <c r="E29" s="104">
        <v>14.568</v>
      </c>
      <c r="F29" s="88"/>
      <c r="G29" s="88"/>
      <c r="H29" s="74"/>
      <c r="I29" s="133"/>
      <c r="J29" s="174"/>
      <c r="K29" s="174"/>
    </row>
    <row r="30" spans="1:11" x14ac:dyDescent="0.25">
      <c r="A30" s="120">
        <v>27</v>
      </c>
      <c r="B30" s="56" t="s">
        <v>70</v>
      </c>
      <c r="C30" s="51">
        <v>45.3</v>
      </c>
      <c r="D30" s="65" t="s">
        <v>358</v>
      </c>
      <c r="E30" s="104">
        <v>10.436</v>
      </c>
      <c r="F30" s="88"/>
      <c r="G30" s="88"/>
      <c r="H30" s="74"/>
      <c r="I30" s="133"/>
      <c r="J30" s="174"/>
      <c r="K30" s="174"/>
    </row>
    <row r="31" spans="1:11" x14ac:dyDescent="0.25">
      <c r="A31" s="120">
        <v>28</v>
      </c>
      <c r="B31" s="56" t="s">
        <v>71</v>
      </c>
      <c r="C31" s="51">
        <v>69.599999999999994</v>
      </c>
      <c r="D31" s="65" t="s">
        <v>358</v>
      </c>
      <c r="E31" s="104">
        <v>28.324999999999999</v>
      </c>
      <c r="F31" s="88"/>
      <c r="G31" s="88"/>
      <c r="H31" s="74"/>
      <c r="I31" s="133"/>
      <c r="J31" s="174"/>
      <c r="K31" s="174"/>
    </row>
    <row r="32" spans="1:11" x14ac:dyDescent="0.25">
      <c r="A32" s="120">
        <v>29</v>
      </c>
      <c r="B32" s="56" t="s">
        <v>72</v>
      </c>
      <c r="C32" s="51">
        <v>63.3</v>
      </c>
      <c r="D32" s="65" t="s">
        <v>358</v>
      </c>
      <c r="E32" s="104">
        <v>7.42</v>
      </c>
      <c r="F32" s="88"/>
      <c r="G32" s="88"/>
      <c r="H32" s="74"/>
      <c r="I32" s="133"/>
      <c r="J32" s="174"/>
      <c r="K32" s="174"/>
    </row>
    <row r="33" spans="1:11" x14ac:dyDescent="0.25">
      <c r="A33" s="120">
        <v>30</v>
      </c>
      <c r="B33" s="56" t="s">
        <v>73</v>
      </c>
      <c r="C33" s="51">
        <v>42.5</v>
      </c>
      <c r="D33" s="65" t="s">
        <v>358</v>
      </c>
      <c r="E33" s="104">
        <v>7.7409999999999997</v>
      </c>
      <c r="F33" s="88"/>
      <c r="G33" s="88"/>
      <c r="H33" s="74"/>
      <c r="I33" s="133"/>
      <c r="J33" s="174"/>
      <c r="K33" s="174"/>
    </row>
    <row r="34" spans="1:11" x14ac:dyDescent="0.25">
      <c r="A34" s="120">
        <v>31</v>
      </c>
      <c r="B34" s="56" t="s">
        <v>74</v>
      </c>
      <c r="C34" s="51">
        <v>44.5</v>
      </c>
      <c r="D34" s="65" t="s">
        <v>358</v>
      </c>
      <c r="E34" s="104">
        <v>14.874000000000001</v>
      </c>
      <c r="F34" s="88"/>
      <c r="G34" s="88"/>
      <c r="H34" s="74"/>
      <c r="I34" s="133"/>
      <c r="J34" s="174"/>
      <c r="K34" s="174"/>
    </row>
    <row r="35" spans="1:11" x14ac:dyDescent="0.25">
      <c r="A35" s="120">
        <v>32</v>
      </c>
      <c r="B35" s="56" t="s">
        <v>75</v>
      </c>
      <c r="C35" s="51">
        <v>69.900000000000006</v>
      </c>
      <c r="D35" s="65" t="s">
        <v>358</v>
      </c>
      <c r="E35" s="104">
        <v>1.143</v>
      </c>
      <c r="F35" s="88"/>
      <c r="G35" s="88"/>
      <c r="H35" s="74"/>
      <c r="I35" s="133"/>
      <c r="J35" s="174"/>
      <c r="K35" s="174"/>
    </row>
    <row r="36" spans="1:11" x14ac:dyDescent="0.25">
      <c r="A36" s="120">
        <v>33</v>
      </c>
      <c r="B36" s="56" t="s">
        <v>76</v>
      </c>
      <c r="C36" s="51">
        <v>64.8</v>
      </c>
      <c r="D36" s="65" t="s">
        <v>358</v>
      </c>
      <c r="E36" s="104">
        <v>20.986999999999998</v>
      </c>
      <c r="F36" s="88"/>
      <c r="G36" s="88"/>
      <c r="H36" s="74"/>
      <c r="I36" s="133"/>
      <c r="J36" s="174"/>
      <c r="K36" s="174"/>
    </row>
    <row r="37" spans="1:11" x14ac:dyDescent="0.25">
      <c r="A37" s="120">
        <v>34</v>
      </c>
      <c r="B37" s="56" t="s">
        <v>77</v>
      </c>
      <c r="C37" s="51">
        <v>42.7</v>
      </c>
      <c r="D37" s="65" t="s">
        <v>358</v>
      </c>
      <c r="E37" s="104">
        <v>6.5640000000000001</v>
      </c>
      <c r="F37" s="88"/>
      <c r="G37" s="88"/>
      <c r="H37" s="74"/>
      <c r="I37" s="133"/>
      <c r="J37" s="174"/>
      <c r="K37" s="174"/>
    </row>
    <row r="38" spans="1:11" x14ac:dyDescent="0.25">
      <c r="A38" s="120">
        <v>35</v>
      </c>
      <c r="B38" s="56" t="s">
        <v>78</v>
      </c>
      <c r="C38" s="51">
        <v>44.4</v>
      </c>
      <c r="D38" s="65" t="s">
        <v>358</v>
      </c>
      <c r="E38" s="104">
        <v>17.164000000000001</v>
      </c>
      <c r="F38" s="88"/>
      <c r="G38" s="88"/>
      <c r="H38" s="74"/>
      <c r="I38" s="133"/>
      <c r="J38" s="174"/>
      <c r="K38" s="174"/>
    </row>
    <row r="39" spans="1:11" x14ac:dyDescent="0.25">
      <c r="A39" s="120">
        <v>36</v>
      </c>
      <c r="B39" s="56" t="s">
        <v>79</v>
      </c>
      <c r="C39" s="51">
        <v>69</v>
      </c>
      <c r="D39" s="65" t="s">
        <v>358</v>
      </c>
      <c r="E39" s="104">
        <v>15.62</v>
      </c>
      <c r="F39" s="88"/>
      <c r="G39" s="88"/>
      <c r="H39" s="74"/>
      <c r="I39" s="133"/>
      <c r="J39" s="174"/>
      <c r="K39" s="174"/>
    </row>
    <row r="40" spans="1:11" x14ac:dyDescent="0.25">
      <c r="A40" s="120">
        <v>37</v>
      </c>
      <c r="B40" s="56" t="s">
        <v>80</v>
      </c>
      <c r="C40" s="51">
        <v>64.5</v>
      </c>
      <c r="D40" s="65" t="s">
        <v>358</v>
      </c>
      <c r="E40" s="104">
        <v>16.745999999999999</v>
      </c>
      <c r="F40" s="88"/>
      <c r="G40" s="88"/>
      <c r="H40" s="74"/>
      <c r="I40" s="133"/>
      <c r="J40" s="174"/>
      <c r="K40" s="174"/>
    </row>
    <row r="41" spans="1:11" x14ac:dyDescent="0.25">
      <c r="A41" s="120">
        <v>38</v>
      </c>
      <c r="B41" s="56" t="s">
        <v>81</v>
      </c>
      <c r="C41" s="51">
        <v>42</v>
      </c>
      <c r="D41" s="65" t="s">
        <v>358</v>
      </c>
      <c r="E41" s="104">
        <v>22.613</v>
      </c>
      <c r="F41" s="88"/>
      <c r="G41" s="88"/>
      <c r="H41" s="74"/>
      <c r="I41" s="133"/>
      <c r="J41" s="174"/>
      <c r="K41" s="174"/>
    </row>
    <row r="42" spans="1:11" x14ac:dyDescent="0.25">
      <c r="A42" s="120">
        <v>39</v>
      </c>
      <c r="B42" s="56" t="s">
        <v>82</v>
      </c>
      <c r="C42" s="51">
        <v>44.4</v>
      </c>
      <c r="D42" s="65" t="s">
        <v>358</v>
      </c>
      <c r="E42" s="104">
        <v>6.5430000000000001</v>
      </c>
      <c r="F42" s="88"/>
      <c r="G42" s="88"/>
      <c r="H42" s="74"/>
      <c r="I42" s="133"/>
      <c r="J42" s="174"/>
      <c r="K42" s="174"/>
    </row>
    <row r="43" spans="1:11" x14ac:dyDescent="0.25">
      <c r="A43" s="120">
        <v>40</v>
      </c>
      <c r="B43" s="56" t="s">
        <v>83</v>
      </c>
      <c r="C43" s="51">
        <v>69.2</v>
      </c>
      <c r="D43" s="65" t="s">
        <v>358</v>
      </c>
      <c r="E43" s="104">
        <v>23.824999999999999</v>
      </c>
      <c r="F43" s="88"/>
      <c r="G43" s="88"/>
      <c r="H43" s="74"/>
      <c r="I43" s="133"/>
      <c r="J43" s="174"/>
      <c r="K43" s="174"/>
    </row>
    <row r="44" spans="1:11" x14ac:dyDescent="0.25">
      <c r="A44" s="120">
        <v>41</v>
      </c>
      <c r="B44" s="56" t="s">
        <v>84</v>
      </c>
      <c r="C44" s="51">
        <v>64.7</v>
      </c>
      <c r="D44" s="65" t="s">
        <v>358</v>
      </c>
      <c r="E44" s="104">
        <v>21.907</v>
      </c>
      <c r="F44" s="88"/>
      <c r="G44" s="88"/>
      <c r="H44" s="74"/>
      <c r="I44" s="133"/>
      <c r="J44" s="174"/>
      <c r="K44" s="174"/>
    </row>
    <row r="45" spans="1:11" x14ac:dyDescent="0.25">
      <c r="A45" s="120">
        <v>42</v>
      </c>
      <c r="B45" s="56" t="s">
        <v>85</v>
      </c>
      <c r="C45" s="51">
        <v>42.5</v>
      </c>
      <c r="D45" s="65" t="s">
        <v>358</v>
      </c>
      <c r="E45" s="104">
        <v>2.7530000000000001</v>
      </c>
      <c r="F45" s="88"/>
      <c r="G45" s="88"/>
      <c r="H45" s="74"/>
      <c r="I45" s="133"/>
      <c r="J45" s="174"/>
      <c r="K45" s="174"/>
    </row>
    <row r="46" spans="1:11" x14ac:dyDescent="0.25">
      <c r="A46" s="120">
        <v>43</v>
      </c>
      <c r="B46" s="56" t="s">
        <v>86</v>
      </c>
      <c r="C46" s="51">
        <v>44.5</v>
      </c>
      <c r="D46" s="65" t="s">
        <v>358</v>
      </c>
      <c r="E46" s="104">
        <v>18.276</v>
      </c>
      <c r="F46" s="88"/>
      <c r="G46" s="88"/>
      <c r="H46" s="74"/>
      <c r="I46" s="133"/>
      <c r="J46" s="174"/>
      <c r="K46" s="174"/>
    </row>
    <row r="47" spans="1:11" x14ac:dyDescent="0.25">
      <c r="A47" s="120">
        <v>44</v>
      </c>
      <c r="B47" s="56" t="s">
        <v>87</v>
      </c>
      <c r="C47" s="51">
        <v>69.599999999999994</v>
      </c>
      <c r="D47" s="65" t="s">
        <v>358</v>
      </c>
      <c r="E47" s="104">
        <v>16.658999999999999</v>
      </c>
      <c r="F47" s="88"/>
      <c r="G47" s="88"/>
      <c r="H47" s="74"/>
      <c r="I47" s="133"/>
      <c r="J47" s="174"/>
      <c r="K47" s="174"/>
    </row>
    <row r="48" spans="1:11" x14ac:dyDescent="0.25">
      <c r="A48" s="120">
        <v>45</v>
      </c>
      <c r="B48" s="56" t="s">
        <v>88</v>
      </c>
      <c r="C48" s="51">
        <v>64.8</v>
      </c>
      <c r="D48" s="65" t="s">
        <v>358</v>
      </c>
      <c r="E48" s="104">
        <v>20.728999999999999</v>
      </c>
      <c r="F48" s="88"/>
      <c r="G48" s="88"/>
      <c r="H48" s="74"/>
      <c r="I48" s="133"/>
      <c r="J48" s="174"/>
      <c r="K48" s="174"/>
    </row>
    <row r="49" spans="1:11" x14ac:dyDescent="0.25">
      <c r="A49" s="120">
        <v>46</v>
      </c>
      <c r="B49" s="56" t="s">
        <v>89</v>
      </c>
      <c r="C49" s="51">
        <v>42.6</v>
      </c>
      <c r="D49" s="65" t="s">
        <v>358</v>
      </c>
      <c r="E49" s="104">
        <v>7.9960000000000004</v>
      </c>
      <c r="F49" s="88"/>
      <c r="G49" s="88"/>
      <c r="H49" s="74"/>
      <c r="I49" s="133"/>
      <c r="J49" s="174"/>
      <c r="K49" s="174"/>
    </row>
    <row r="50" spans="1:11" x14ac:dyDescent="0.25">
      <c r="A50" s="120">
        <v>47</v>
      </c>
      <c r="B50" s="56" t="s">
        <v>90</v>
      </c>
      <c r="C50" s="51">
        <v>44.2</v>
      </c>
      <c r="D50" s="65" t="s">
        <v>358</v>
      </c>
      <c r="E50" s="104">
        <v>12.411</v>
      </c>
      <c r="F50" s="88"/>
      <c r="G50" s="88"/>
      <c r="H50" s="74"/>
      <c r="I50" s="133"/>
      <c r="J50" s="174"/>
      <c r="K50" s="174"/>
    </row>
    <row r="51" spans="1:11" x14ac:dyDescent="0.25">
      <c r="A51" s="120">
        <v>48</v>
      </c>
      <c r="B51" s="56" t="s">
        <v>91</v>
      </c>
      <c r="C51" s="51">
        <v>69.2</v>
      </c>
      <c r="D51" s="65" t="s">
        <v>358</v>
      </c>
      <c r="E51" s="104">
        <v>24.151</v>
      </c>
      <c r="F51" s="88"/>
      <c r="G51" s="88"/>
      <c r="H51" s="74"/>
      <c r="I51" s="133"/>
      <c r="J51" s="174"/>
      <c r="K51" s="174"/>
    </row>
    <row r="52" spans="1:11" x14ac:dyDescent="0.25">
      <c r="A52" s="120">
        <v>49</v>
      </c>
      <c r="B52" s="56" t="s">
        <v>92</v>
      </c>
      <c r="C52" s="51">
        <v>64.3</v>
      </c>
      <c r="D52" s="65" t="s">
        <v>358</v>
      </c>
      <c r="E52" s="104">
        <v>15.07</v>
      </c>
      <c r="F52" s="88"/>
      <c r="G52" s="88"/>
      <c r="H52" s="74"/>
      <c r="I52" s="133"/>
      <c r="J52" s="174"/>
      <c r="K52" s="174"/>
    </row>
    <row r="53" spans="1:11" x14ac:dyDescent="0.25">
      <c r="A53" s="120">
        <v>50</v>
      </c>
      <c r="B53" s="56" t="s">
        <v>93</v>
      </c>
      <c r="C53" s="51">
        <v>42.5</v>
      </c>
      <c r="D53" s="65" t="s">
        <v>358</v>
      </c>
      <c r="E53" s="104">
        <v>10.93</v>
      </c>
      <c r="F53" s="88"/>
      <c r="G53" s="88"/>
      <c r="H53" s="74"/>
      <c r="I53" s="133"/>
      <c r="J53" s="174"/>
      <c r="K53" s="174"/>
    </row>
    <row r="54" spans="1:11" x14ac:dyDescent="0.25">
      <c r="A54" s="120">
        <v>51</v>
      </c>
      <c r="B54" s="56" t="s">
        <v>94</v>
      </c>
      <c r="C54" s="51">
        <v>43.8</v>
      </c>
      <c r="D54" s="65" t="s">
        <v>358</v>
      </c>
      <c r="E54" s="104">
        <v>6.1609999999999996</v>
      </c>
      <c r="F54" s="88"/>
      <c r="G54" s="88"/>
      <c r="H54" s="74"/>
      <c r="I54" s="133"/>
      <c r="J54" s="174"/>
      <c r="K54" s="174"/>
    </row>
    <row r="55" spans="1:11" x14ac:dyDescent="0.25">
      <c r="A55" s="120">
        <v>52</v>
      </c>
      <c r="B55" s="56" t="s">
        <v>95</v>
      </c>
      <c r="C55" s="51">
        <v>69.3</v>
      </c>
      <c r="D55" s="65" t="s">
        <v>358</v>
      </c>
      <c r="E55" s="104">
        <v>19.585999999999999</v>
      </c>
      <c r="F55" s="88"/>
      <c r="G55" s="88"/>
      <c r="H55" s="74"/>
      <c r="I55" s="133"/>
      <c r="J55" s="174"/>
      <c r="K55" s="174"/>
    </row>
    <row r="56" spans="1:11" x14ac:dyDescent="0.25">
      <c r="A56" s="120">
        <v>53</v>
      </c>
      <c r="B56" s="56" t="s">
        <v>96</v>
      </c>
      <c r="C56" s="51">
        <v>63.7</v>
      </c>
      <c r="D56" s="65" t="s">
        <v>358</v>
      </c>
      <c r="E56" s="104">
        <v>19.486999999999998</v>
      </c>
      <c r="F56" s="88"/>
      <c r="G56" s="88"/>
      <c r="H56" s="74"/>
      <c r="I56" s="133"/>
      <c r="J56" s="174"/>
      <c r="K56" s="174"/>
    </row>
    <row r="57" spans="1:11" x14ac:dyDescent="0.25">
      <c r="A57" s="120">
        <v>54</v>
      </c>
      <c r="B57" s="56" t="s">
        <v>97</v>
      </c>
      <c r="C57" s="51">
        <v>42.4</v>
      </c>
      <c r="D57" s="65" t="s">
        <v>358</v>
      </c>
      <c r="E57" s="104">
        <v>18.687000000000001</v>
      </c>
      <c r="F57" s="88"/>
      <c r="G57" s="88"/>
      <c r="H57" s="74"/>
      <c r="I57" s="133"/>
      <c r="J57" s="174"/>
      <c r="K57" s="174"/>
    </row>
    <row r="58" spans="1:11" x14ac:dyDescent="0.25">
      <c r="A58" s="120">
        <v>55</v>
      </c>
      <c r="B58" s="56" t="s">
        <v>98</v>
      </c>
      <c r="C58" s="51">
        <v>44</v>
      </c>
      <c r="D58" s="65" t="s">
        <v>358</v>
      </c>
      <c r="E58" s="104">
        <v>19.192</v>
      </c>
      <c r="F58" s="88"/>
      <c r="G58" s="88"/>
      <c r="H58" s="74"/>
      <c r="I58" s="133"/>
      <c r="J58" s="174"/>
      <c r="K58" s="174"/>
    </row>
    <row r="59" spans="1:11" x14ac:dyDescent="0.25">
      <c r="A59" s="120">
        <v>56</v>
      </c>
      <c r="B59" s="56" t="s">
        <v>99</v>
      </c>
      <c r="C59" s="51">
        <v>69.5</v>
      </c>
      <c r="D59" s="65" t="s">
        <v>358</v>
      </c>
      <c r="E59" s="104">
        <v>16.782</v>
      </c>
      <c r="F59" s="88"/>
      <c r="G59" s="88"/>
      <c r="H59" s="74"/>
      <c r="I59" s="133"/>
      <c r="J59" s="174"/>
      <c r="K59" s="174"/>
    </row>
    <row r="60" spans="1:11" x14ac:dyDescent="0.25">
      <c r="A60" s="120">
        <v>57</v>
      </c>
      <c r="B60" s="56" t="s">
        <v>100</v>
      </c>
      <c r="C60" s="51">
        <v>63.6</v>
      </c>
      <c r="D60" s="65" t="s">
        <v>358</v>
      </c>
      <c r="E60" s="104">
        <v>9.3759999999999994</v>
      </c>
      <c r="F60" s="88"/>
      <c r="G60" s="88"/>
      <c r="H60" s="74"/>
      <c r="I60" s="133"/>
      <c r="J60" s="174"/>
      <c r="K60" s="174"/>
    </row>
    <row r="61" spans="1:11" x14ac:dyDescent="0.25">
      <c r="A61" s="120">
        <v>58</v>
      </c>
      <c r="B61" s="56" t="s">
        <v>101</v>
      </c>
      <c r="C61" s="51">
        <v>42.6</v>
      </c>
      <c r="D61" s="65" t="s">
        <v>358</v>
      </c>
      <c r="E61" s="104">
        <v>14.82</v>
      </c>
      <c r="F61" s="88"/>
      <c r="G61" s="88"/>
      <c r="H61" s="74"/>
      <c r="I61" s="133"/>
      <c r="J61" s="174"/>
      <c r="K61" s="174"/>
    </row>
    <row r="62" spans="1:11" x14ac:dyDescent="0.25">
      <c r="A62" s="120">
        <v>59</v>
      </c>
      <c r="B62" s="56" t="s">
        <v>102</v>
      </c>
      <c r="C62" s="51">
        <v>43.9</v>
      </c>
      <c r="D62" s="65" t="s">
        <v>358</v>
      </c>
      <c r="E62" s="104">
        <v>18.902000000000001</v>
      </c>
      <c r="F62" s="88"/>
      <c r="G62" s="88"/>
      <c r="H62" s="74"/>
      <c r="I62" s="133"/>
      <c r="J62" s="174"/>
      <c r="K62" s="174"/>
    </row>
    <row r="63" spans="1:11" x14ac:dyDescent="0.25">
      <c r="A63" s="120">
        <v>60</v>
      </c>
      <c r="B63" s="56" t="s">
        <v>103</v>
      </c>
      <c r="C63" s="51">
        <v>68.900000000000006</v>
      </c>
      <c r="D63" s="65" t="s">
        <v>358</v>
      </c>
      <c r="E63" s="104">
        <v>2.9380000000000002</v>
      </c>
      <c r="F63" s="88"/>
      <c r="G63" s="88"/>
      <c r="H63" s="74"/>
      <c r="I63" s="133"/>
      <c r="J63" s="174"/>
      <c r="K63" s="174"/>
    </row>
    <row r="64" spans="1:11" x14ac:dyDescent="0.25">
      <c r="A64" s="120">
        <v>61</v>
      </c>
      <c r="B64" s="56" t="s">
        <v>104</v>
      </c>
      <c r="C64" s="51">
        <v>63.7</v>
      </c>
      <c r="D64" s="65" t="s">
        <v>358</v>
      </c>
      <c r="E64" s="104">
        <v>33.353000000000002</v>
      </c>
      <c r="F64" s="88"/>
      <c r="G64" s="88"/>
      <c r="H64" s="74"/>
      <c r="I64" s="133"/>
      <c r="J64" s="174"/>
      <c r="K64" s="174"/>
    </row>
    <row r="65" spans="1:11" x14ac:dyDescent="0.25">
      <c r="A65" s="120">
        <v>62</v>
      </c>
      <c r="B65" s="56" t="s">
        <v>105</v>
      </c>
      <c r="C65" s="51">
        <v>42.8</v>
      </c>
      <c r="D65" s="65" t="s">
        <v>358</v>
      </c>
      <c r="E65" s="104">
        <v>24.888000000000002</v>
      </c>
      <c r="F65" s="88"/>
      <c r="G65" s="88"/>
      <c r="H65" s="74"/>
      <c r="I65" s="133"/>
      <c r="J65" s="174"/>
      <c r="K65" s="174"/>
    </row>
    <row r="66" spans="1:11" x14ac:dyDescent="0.25">
      <c r="A66" s="120">
        <v>63</v>
      </c>
      <c r="B66" s="56" t="s">
        <v>106</v>
      </c>
      <c r="C66" s="51">
        <v>44.3</v>
      </c>
      <c r="D66" s="65" t="s">
        <v>358</v>
      </c>
      <c r="E66" s="104">
        <v>18.678999999999998</v>
      </c>
      <c r="F66" s="88"/>
      <c r="G66" s="88"/>
      <c r="H66" s="74"/>
      <c r="I66" s="133"/>
      <c r="J66" s="174"/>
      <c r="K66" s="174"/>
    </row>
    <row r="67" spans="1:11" x14ac:dyDescent="0.25">
      <c r="A67" s="120">
        <v>64</v>
      </c>
      <c r="B67" s="56" t="s">
        <v>107</v>
      </c>
      <c r="C67" s="51">
        <v>69</v>
      </c>
      <c r="D67" s="65" t="s">
        <v>358</v>
      </c>
      <c r="E67" s="104">
        <v>19.521000000000001</v>
      </c>
      <c r="F67" s="88"/>
      <c r="G67" s="88"/>
      <c r="H67" s="74"/>
      <c r="I67" s="133"/>
      <c r="J67" s="174"/>
      <c r="K67" s="174"/>
    </row>
    <row r="68" spans="1:11" x14ac:dyDescent="0.25">
      <c r="A68" s="120">
        <v>65</v>
      </c>
      <c r="B68" s="56" t="s">
        <v>109</v>
      </c>
      <c r="C68" s="51">
        <v>78</v>
      </c>
      <c r="D68" s="65" t="s">
        <v>358</v>
      </c>
      <c r="E68" s="104">
        <v>22.33</v>
      </c>
      <c r="F68" s="88"/>
      <c r="G68" s="88"/>
      <c r="H68" s="74"/>
      <c r="I68" s="133"/>
      <c r="J68" s="174"/>
      <c r="K68" s="174"/>
    </row>
    <row r="69" spans="1:11" x14ac:dyDescent="0.25">
      <c r="A69" s="120">
        <v>66</v>
      </c>
      <c r="B69" s="56" t="s">
        <v>108</v>
      </c>
      <c r="C69" s="51">
        <v>45.4</v>
      </c>
      <c r="D69" s="65" t="s">
        <v>358</v>
      </c>
      <c r="E69" s="104">
        <v>14.894</v>
      </c>
      <c r="F69" s="88"/>
      <c r="G69" s="88"/>
      <c r="H69" s="74"/>
      <c r="I69" s="133"/>
      <c r="J69" s="174"/>
      <c r="K69" s="174"/>
    </row>
    <row r="70" spans="1:11" x14ac:dyDescent="0.25">
      <c r="A70" s="120">
        <v>67</v>
      </c>
      <c r="B70" s="56" t="s">
        <v>110</v>
      </c>
      <c r="C70" s="51">
        <v>73.599999999999994</v>
      </c>
      <c r="D70" s="65" t="s">
        <v>358</v>
      </c>
      <c r="E70" s="104">
        <v>19.731999999999999</v>
      </c>
      <c r="F70" s="88"/>
      <c r="G70" s="88"/>
      <c r="H70" s="74"/>
      <c r="I70" s="133"/>
      <c r="J70" s="174"/>
      <c r="K70" s="174"/>
    </row>
    <row r="71" spans="1:11" x14ac:dyDescent="0.25">
      <c r="A71" s="120">
        <v>68</v>
      </c>
      <c r="B71" s="56" t="s">
        <v>111</v>
      </c>
      <c r="C71" s="51">
        <v>50</v>
      </c>
      <c r="D71" s="65" t="s">
        <v>358</v>
      </c>
      <c r="E71" s="104">
        <v>8.859</v>
      </c>
      <c r="F71" s="88"/>
      <c r="G71" s="88"/>
      <c r="H71" s="74"/>
      <c r="I71" s="133"/>
      <c r="J71" s="174"/>
      <c r="K71" s="174"/>
    </row>
    <row r="72" spans="1:11" x14ac:dyDescent="0.25">
      <c r="A72" s="120">
        <v>69</v>
      </c>
      <c r="B72" s="56" t="s">
        <v>112</v>
      </c>
      <c r="C72" s="51">
        <v>96.3</v>
      </c>
      <c r="D72" s="65" t="s">
        <v>358</v>
      </c>
      <c r="E72" s="104">
        <v>38.274999999999999</v>
      </c>
      <c r="F72" s="88"/>
      <c r="G72" s="88"/>
      <c r="H72" s="74"/>
      <c r="I72" s="133"/>
      <c r="J72" s="174"/>
      <c r="K72" s="174"/>
    </row>
    <row r="73" spans="1:11" x14ac:dyDescent="0.25">
      <c r="A73" s="120">
        <v>70</v>
      </c>
      <c r="B73" s="56" t="s">
        <v>113</v>
      </c>
      <c r="C73" s="51">
        <v>77.900000000000006</v>
      </c>
      <c r="D73" s="65" t="s">
        <v>358</v>
      </c>
      <c r="E73" s="104">
        <v>9.0449999999999999</v>
      </c>
      <c r="F73" s="88"/>
      <c r="G73" s="88"/>
      <c r="H73" s="74"/>
      <c r="I73" s="133"/>
      <c r="J73" s="174"/>
      <c r="K73" s="174"/>
    </row>
    <row r="74" spans="1:11" x14ac:dyDescent="0.25">
      <c r="A74" s="120">
        <v>71</v>
      </c>
      <c r="B74" s="56" t="s">
        <v>114</v>
      </c>
      <c r="C74" s="51">
        <v>44.7</v>
      </c>
      <c r="D74" s="65" t="s">
        <v>358</v>
      </c>
      <c r="E74" s="104">
        <v>10.167</v>
      </c>
      <c r="F74" s="88"/>
      <c r="G74" s="88"/>
      <c r="H74" s="74"/>
      <c r="I74" s="133"/>
      <c r="J74" s="174"/>
      <c r="K74" s="174"/>
    </row>
    <row r="75" spans="1:11" x14ac:dyDescent="0.25">
      <c r="A75" s="120">
        <v>72</v>
      </c>
      <c r="B75" s="56" t="s">
        <v>115</v>
      </c>
      <c r="C75" s="51">
        <v>73.599999999999994</v>
      </c>
      <c r="D75" s="65" t="s">
        <v>358</v>
      </c>
      <c r="E75" s="104">
        <v>8.0760000000000005</v>
      </c>
      <c r="F75" s="88"/>
      <c r="G75" s="88"/>
      <c r="H75" s="74"/>
      <c r="I75" s="133"/>
      <c r="J75" s="174"/>
      <c r="K75" s="174"/>
    </row>
    <row r="76" spans="1:11" x14ac:dyDescent="0.25">
      <c r="A76" s="120">
        <v>73</v>
      </c>
      <c r="B76" s="56" t="s">
        <v>116</v>
      </c>
      <c r="C76" s="51">
        <v>49.4</v>
      </c>
      <c r="D76" s="65" t="s">
        <v>358</v>
      </c>
      <c r="E76" s="104">
        <v>5.9219999999999997</v>
      </c>
      <c r="F76" s="88"/>
      <c r="G76" s="88"/>
      <c r="H76" s="74"/>
      <c r="I76" s="133"/>
      <c r="J76" s="174"/>
      <c r="K76" s="174"/>
    </row>
    <row r="77" spans="1:11" x14ac:dyDescent="0.25">
      <c r="A77" s="120">
        <v>74</v>
      </c>
      <c r="B77" s="56" t="s">
        <v>117</v>
      </c>
      <c r="C77" s="51">
        <v>96.1</v>
      </c>
      <c r="D77" s="65" t="s">
        <v>358</v>
      </c>
      <c r="E77" s="104">
        <v>30.071999999999999</v>
      </c>
      <c r="F77" s="88"/>
      <c r="G77" s="88"/>
      <c r="H77" s="74"/>
      <c r="I77" s="133"/>
      <c r="J77" s="174"/>
      <c r="K77" s="174"/>
    </row>
    <row r="78" spans="1:11" x14ac:dyDescent="0.25">
      <c r="A78" s="120">
        <v>75</v>
      </c>
      <c r="B78" s="56" t="s">
        <v>118</v>
      </c>
      <c r="C78" s="51">
        <v>77.3</v>
      </c>
      <c r="D78" s="65" t="s">
        <v>358</v>
      </c>
      <c r="E78" s="104">
        <v>11.534000000000001</v>
      </c>
      <c r="F78" s="88"/>
      <c r="G78" s="88"/>
      <c r="H78" s="74"/>
      <c r="I78" s="133"/>
      <c r="J78" s="174"/>
      <c r="K78" s="174"/>
    </row>
    <row r="79" spans="1:11" x14ac:dyDescent="0.25">
      <c r="A79" s="120">
        <v>76</v>
      </c>
      <c r="B79" s="56" t="s">
        <v>119</v>
      </c>
      <c r="C79" s="51">
        <v>45.1</v>
      </c>
      <c r="D79" s="65" t="s">
        <v>358</v>
      </c>
      <c r="E79" s="104">
        <v>11</v>
      </c>
      <c r="F79" s="88"/>
      <c r="G79" s="88"/>
      <c r="H79" s="74"/>
      <c r="I79" s="133"/>
      <c r="J79" s="174"/>
      <c r="K79" s="174"/>
    </row>
    <row r="80" spans="1:11" x14ac:dyDescent="0.25">
      <c r="A80" s="120">
        <v>77</v>
      </c>
      <c r="B80" s="56" t="s">
        <v>120</v>
      </c>
      <c r="C80" s="51">
        <v>72.900000000000006</v>
      </c>
      <c r="D80" s="65" t="s">
        <v>358</v>
      </c>
      <c r="E80" s="104">
        <v>15.454000000000001</v>
      </c>
      <c r="F80" s="88"/>
      <c r="G80" s="88"/>
      <c r="H80" s="74"/>
      <c r="I80" s="133"/>
      <c r="J80" s="174"/>
      <c r="K80" s="174"/>
    </row>
    <row r="81" spans="1:11" x14ac:dyDescent="0.25">
      <c r="A81" s="120">
        <v>78</v>
      </c>
      <c r="B81" s="56" t="s">
        <v>121</v>
      </c>
      <c r="C81" s="51">
        <v>48.6</v>
      </c>
      <c r="D81" s="65" t="s">
        <v>358</v>
      </c>
      <c r="E81" s="104">
        <v>2.4489999999999998</v>
      </c>
      <c r="F81" s="88"/>
      <c r="G81" s="88"/>
      <c r="H81" s="74"/>
      <c r="I81" s="133"/>
      <c r="J81" s="174"/>
      <c r="K81" s="174"/>
    </row>
    <row r="82" spans="1:11" x14ac:dyDescent="0.25">
      <c r="A82" s="120">
        <v>79</v>
      </c>
      <c r="B82" s="56" t="s">
        <v>122</v>
      </c>
      <c r="C82" s="51">
        <v>96.9</v>
      </c>
      <c r="D82" s="65" t="s">
        <v>358</v>
      </c>
      <c r="E82" s="104">
        <v>24.908999999999999</v>
      </c>
      <c r="F82" s="88"/>
      <c r="G82" s="88"/>
      <c r="H82" s="74"/>
      <c r="I82" s="133"/>
      <c r="J82" s="174"/>
      <c r="K82" s="174"/>
    </row>
    <row r="83" spans="1:11" x14ac:dyDescent="0.25">
      <c r="A83" s="120">
        <v>80</v>
      </c>
      <c r="B83" s="56" t="s">
        <v>123</v>
      </c>
      <c r="C83" s="51">
        <v>77.8</v>
      </c>
      <c r="D83" s="65" t="s">
        <v>358</v>
      </c>
      <c r="E83" s="104">
        <v>15.86</v>
      </c>
      <c r="F83" s="88"/>
      <c r="G83" s="88"/>
      <c r="H83" s="74"/>
      <c r="I83" s="133"/>
      <c r="J83" s="174"/>
      <c r="K83" s="174"/>
    </row>
    <row r="84" spans="1:11" x14ac:dyDescent="0.25">
      <c r="A84" s="120">
        <v>81</v>
      </c>
      <c r="B84" s="56" t="s">
        <v>124</v>
      </c>
      <c r="C84" s="51">
        <v>44.9</v>
      </c>
      <c r="D84" s="65" t="s">
        <v>358</v>
      </c>
      <c r="E84" s="104">
        <v>10.239000000000001</v>
      </c>
      <c r="F84" s="88"/>
      <c r="G84" s="88"/>
      <c r="H84" s="74"/>
      <c r="I84" s="133"/>
      <c r="J84" s="174"/>
      <c r="K84" s="174"/>
    </row>
    <row r="85" spans="1:11" x14ac:dyDescent="0.25">
      <c r="A85" s="120">
        <v>82</v>
      </c>
      <c r="B85" s="56" t="s">
        <v>125</v>
      </c>
      <c r="C85" s="51">
        <v>73.2</v>
      </c>
      <c r="D85" s="65" t="s">
        <v>358</v>
      </c>
      <c r="E85" s="104">
        <v>22.306000000000001</v>
      </c>
      <c r="F85" s="88"/>
      <c r="G85" s="88"/>
      <c r="H85" s="74"/>
      <c r="I85" s="133"/>
      <c r="J85" s="174"/>
      <c r="K85" s="174"/>
    </row>
    <row r="86" spans="1:11" x14ac:dyDescent="0.25">
      <c r="A86" s="120">
        <v>83</v>
      </c>
      <c r="B86" s="56" t="s">
        <v>126</v>
      </c>
      <c r="C86" s="51">
        <v>49.1</v>
      </c>
      <c r="D86" s="65" t="s">
        <v>358</v>
      </c>
      <c r="E86" s="104">
        <v>14.922000000000001</v>
      </c>
      <c r="F86" s="88"/>
      <c r="G86" s="88"/>
      <c r="H86" s="74"/>
      <c r="I86" s="133"/>
      <c r="J86" s="174"/>
      <c r="K86" s="174"/>
    </row>
    <row r="87" spans="1:11" x14ac:dyDescent="0.25">
      <c r="A87" s="120">
        <v>84</v>
      </c>
      <c r="B87" s="56" t="s">
        <v>127</v>
      </c>
      <c r="C87" s="51">
        <v>97.4</v>
      </c>
      <c r="D87" s="65" t="s">
        <v>358</v>
      </c>
      <c r="E87" s="104">
        <v>19.085000000000001</v>
      </c>
      <c r="F87" s="88"/>
      <c r="G87" s="88"/>
      <c r="H87" s="74"/>
      <c r="I87" s="133"/>
      <c r="J87" s="174"/>
      <c r="K87" s="174"/>
    </row>
    <row r="88" spans="1:11" x14ac:dyDescent="0.25">
      <c r="A88" s="120">
        <v>85</v>
      </c>
      <c r="B88" s="57" t="s">
        <v>128</v>
      </c>
      <c r="C88" s="51">
        <v>77.5</v>
      </c>
      <c r="D88" s="65" t="s">
        <v>358</v>
      </c>
      <c r="E88" s="104">
        <v>8.6110000000000007</v>
      </c>
      <c r="F88" s="88"/>
      <c r="G88" s="88"/>
      <c r="H88" s="74"/>
      <c r="I88" s="133"/>
      <c r="J88" s="174"/>
      <c r="K88" s="174"/>
    </row>
    <row r="89" spans="1:11" x14ac:dyDescent="0.25">
      <c r="A89" s="120">
        <v>86</v>
      </c>
      <c r="B89" s="56" t="s">
        <v>129</v>
      </c>
      <c r="C89" s="51">
        <v>46.7</v>
      </c>
      <c r="D89" s="65" t="s">
        <v>358</v>
      </c>
      <c r="E89" s="104">
        <v>17.617000000000001</v>
      </c>
      <c r="F89" s="88"/>
      <c r="G89" s="88"/>
      <c r="H89" s="74"/>
      <c r="I89" s="133"/>
      <c r="J89" s="174"/>
      <c r="K89" s="174"/>
    </row>
    <row r="90" spans="1:11" x14ac:dyDescent="0.25">
      <c r="A90" s="120">
        <v>87</v>
      </c>
      <c r="B90" s="56" t="s">
        <v>130</v>
      </c>
      <c r="C90" s="51">
        <v>74</v>
      </c>
      <c r="D90" s="65" t="s">
        <v>358</v>
      </c>
      <c r="E90" s="104">
        <v>16.914999999999999</v>
      </c>
      <c r="F90" s="88"/>
      <c r="G90" s="88"/>
      <c r="H90" s="74"/>
      <c r="I90" s="133"/>
      <c r="J90" s="174"/>
      <c r="K90" s="174"/>
    </row>
    <row r="91" spans="1:11" x14ac:dyDescent="0.25">
      <c r="A91" s="120">
        <v>88</v>
      </c>
      <c r="B91" s="56" t="s">
        <v>131</v>
      </c>
      <c r="C91" s="51">
        <v>48.1</v>
      </c>
      <c r="D91" s="65" t="s">
        <v>358</v>
      </c>
      <c r="E91" s="104">
        <v>4.4379999999999997</v>
      </c>
      <c r="F91" s="88"/>
      <c r="G91" s="88"/>
      <c r="H91" s="74"/>
      <c r="I91" s="133"/>
      <c r="J91" s="174"/>
      <c r="K91" s="174"/>
    </row>
    <row r="92" spans="1:11" x14ac:dyDescent="0.25">
      <c r="A92" s="120">
        <v>89</v>
      </c>
      <c r="B92" s="56" t="s">
        <v>132</v>
      </c>
      <c r="C92" s="51">
        <v>96.9</v>
      </c>
      <c r="D92" s="65" t="s">
        <v>358</v>
      </c>
      <c r="E92" s="104">
        <v>22.83</v>
      </c>
      <c r="F92" s="88"/>
      <c r="G92" s="88"/>
      <c r="H92" s="74"/>
      <c r="I92" s="133"/>
      <c r="J92" s="174"/>
      <c r="K92" s="174"/>
    </row>
    <row r="93" spans="1:11" x14ac:dyDescent="0.25">
      <c r="A93" s="120">
        <v>90</v>
      </c>
      <c r="B93" s="56" t="s">
        <v>133</v>
      </c>
      <c r="C93" s="51">
        <v>76.8</v>
      </c>
      <c r="D93" s="65" t="s">
        <v>358</v>
      </c>
      <c r="E93" s="104">
        <v>14.955</v>
      </c>
      <c r="F93" s="88"/>
      <c r="G93" s="88"/>
      <c r="H93" s="74"/>
      <c r="I93" s="133"/>
      <c r="J93" s="174"/>
      <c r="K93" s="174"/>
    </row>
    <row r="94" spans="1:11" x14ac:dyDescent="0.25">
      <c r="A94" s="120">
        <v>91</v>
      </c>
      <c r="B94" s="56" t="s">
        <v>134</v>
      </c>
      <c r="C94" s="51">
        <v>45.3</v>
      </c>
      <c r="D94" s="65" t="s">
        <v>358</v>
      </c>
      <c r="E94" s="104">
        <v>10.627000000000001</v>
      </c>
      <c r="F94" s="88"/>
      <c r="G94" s="88"/>
      <c r="H94" s="74"/>
      <c r="I94" s="133"/>
      <c r="J94" s="174"/>
      <c r="K94" s="174"/>
    </row>
    <row r="95" spans="1:11" x14ac:dyDescent="0.25">
      <c r="A95" s="120">
        <v>92</v>
      </c>
      <c r="B95" s="56" t="s">
        <v>135</v>
      </c>
      <c r="C95" s="51">
        <v>73.099999999999994</v>
      </c>
      <c r="D95" s="65" t="s">
        <v>358</v>
      </c>
      <c r="E95" s="104">
        <v>20.344000000000001</v>
      </c>
      <c r="F95" s="88"/>
      <c r="G95" s="88"/>
      <c r="H95" s="74"/>
      <c r="I95" s="133"/>
      <c r="J95" s="174"/>
      <c r="K95" s="174"/>
    </row>
    <row r="96" spans="1:11" x14ac:dyDescent="0.25">
      <c r="A96" s="120">
        <v>93</v>
      </c>
      <c r="B96" s="56" t="s">
        <v>136</v>
      </c>
      <c r="C96" s="51">
        <v>49.2</v>
      </c>
      <c r="D96" s="65" t="s">
        <v>358</v>
      </c>
      <c r="E96" s="104">
        <v>8.5120000000000005</v>
      </c>
      <c r="F96" s="88"/>
      <c r="G96" s="88"/>
      <c r="H96" s="74"/>
      <c r="I96" s="133"/>
      <c r="J96" s="174"/>
      <c r="K96" s="174"/>
    </row>
    <row r="97" spans="1:11" x14ac:dyDescent="0.25">
      <c r="A97" s="120">
        <v>94</v>
      </c>
      <c r="B97" s="56" t="s">
        <v>137</v>
      </c>
      <c r="C97" s="51">
        <v>97.2</v>
      </c>
      <c r="D97" s="65" t="s">
        <v>358</v>
      </c>
      <c r="E97" s="104">
        <v>21.222000000000001</v>
      </c>
      <c r="F97" s="88"/>
      <c r="G97" s="88"/>
      <c r="H97" s="74"/>
      <c r="I97" s="133"/>
      <c r="J97" s="174"/>
      <c r="K97" s="174"/>
    </row>
    <row r="98" spans="1:11" x14ac:dyDescent="0.25">
      <c r="A98" s="120">
        <v>95</v>
      </c>
      <c r="B98" s="56" t="s">
        <v>138</v>
      </c>
      <c r="C98" s="51">
        <v>76.099999999999994</v>
      </c>
      <c r="D98" s="65" t="s">
        <v>358</v>
      </c>
      <c r="E98" s="104">
        <v>10.385</v>
      </c>
      <c r="F98" s="88"/>
      <c r="G98" s="88"/>
      <c r="H98" s="74"/>
      <c r="I98" s="133"/>
      <c r="J98" s="174"/>
      <c r="K98" s="174"/>
    </row>
    <row r="99" spans="1:11" x14ac:dyDescent="0.25">
      <c r="A99" s="120">
        <v>96</v>
      </c>
      <c r="B99" s="56" t="s">
        <v>139</v>
      </c>
      <c r="C99" s="51">
        <v>45.1</v>
      </c>
      <c r="D99" s="65" t="s">
        <v>358</v>
      </c>
      <c r="E99" s="104">
        <v>5.4720000000000004</v>
      </c>
      <c r="F99" s="88"/>
      <c r="G99" s="88"/>
      <c r="H99" s="74"/>
      <c r="I99" s="133"/>
      <c r="J99" s="174"/>
      <c r="K99" s="174"/>
    </row>
    <row r="100" spans="1:11" x14ac:dyDescent="0.25">
      <c r="A100" s="120">
        <v>97</v>
      </c>
      <c r="B100" s="56" t="s">
        <v>140</v>
      </c>
      <c r="C100" s="51">
        <v>73.099999999999994</v>
      </c>
      <c r="D100" s="65" t="s">
        <v>358</v>
      </c>
      <c r="E100" s="104">
        <v>14.167999999999999</v>
      </c>
      <c r="F100" s="88"/>
      <c r="G100" s="88"/>
      <c r="H100" s="74"/>
      <c r="I100" s="133"/>
      <c r="J100" s="174"/>
      <c r="K100" s="174"/>
    </row>
    <row r="101" spans="1:11" x14ac:dyDescent="0.25">
      <c r="A101" s="120">
        <v>98</v>
      </c>
      <c r="B101" s="56" t="s">
        <v>141</v>
      </c>
      <c r="C101" s="51">
        <v>49.1</v>
      </c>
      <c r="D101" s="65" t="s">
        <v>358</v>
      </c>
      <c r="E101" s="104">
        <v>4.4729999999999999</v>
      </c>
      <c r="F101" s="88"/>
      <c r="G101" s="88"/>
      <c r="H101" s="74"/>
      <c r="I101" s="133"/>
      <c r="J101" s="174"/>
      <c r="K101" s="174"/>
    </row>
    <row r="102" spans="1:11" x14ac:dyDescent="0.25">
      <c r="A102" s="120">
        <v>99</v>
      </c>
      <c r="B102" s="56" t="s">
        <v>142</v>
      </c>
      <c r="C102" s="51">
        <v>97.3</v>
      </c>
      <c r="D102" s="65" t="s">
        <v>358</v>
      </c>
      <c r="E102" s="104">
        <v>10.294</v>
      </c>
      <c r="F102" s="88"/>
      <c r="G102" s="88"/>
      <c r="H102" s="74"/>
      <c r="I102" s="133"/>
      <c r="J102" s="174"/>
      <c r="K102" s="174"/>
    </row>
    <row r="103" spans="1:11" x14ac:dyDescent="0.25">
      <c r="A103" s="120">
        <v>100</v>
      </c>
      <c r="B103" s="56" t="s">
        <v>143</v>
      </c>
      <c r="C103" s="51">
        <v>76.3</v>
      </c>
      <c r="D103" s="65" t="s">
        <v>358</v>
      </c>
      <c r="E103" s="104">
        <v>14.526999999999999</v>
      </c>
      <c r="F103" s="88"/>
      <c r="G103" s="88"/>
      <c r="H103" s="74"/>
      <c r="I103" s="133"/>
      <c r="J103" s="174"/>
      <c r="K103" s="174"/>
    </row>
    <row r="104" spans="1:11" x14ac:dyDescent="0.25">
      <c r="A104" s="120">
        <v>101</v>
      </c>
      <c r="B104" s="56" t="s">
        <v>144</v>
      </c>
      <c r="C104" s="51">
        <v>44.6</v>
      </c>
      <c r="D104" s="65" t="s">
        <v>358</v>
      </c>
      <c r="E104" s="104">
        <v>14.452</v>
      </c>
      <c r="F104" s="88"/>
      <c r="G104" s="88"/>
      <c r="H104" s="74"/>
      <c r="I104" s="133"/>
      <c r="J104" s="174"/>
      <c r="K104" s="174"/>
    </row>
    <row r="105" spans="1:11" x14ac:dyDescent="0.25">
      <c r="A105" s="120">
        <v>102</v>
      </c>
      <c r="B105" s="56" t="s">
        <v>145</v>
      </c>
      <c r="C105" s="51">
        <v>73.099999999999994</v>
      </c>
      <c r="D105" s="65" t="s">
        <v>358</v>
      </c>
      <c r="E105" s="104">
        <v>18.033999999999999</v>
      </c>
      <c r="F105" s="88"/>
      <c r="G105" s="88"/>
      <c r="H105" s="74"/>
      <c r="I105" s="133"/>
      <c r="J105" s="174"/>
      <c r="K105" s="174"/>
    </row>
    <row r="106" spans="1:11" x14ac:dyDescent="0.25">
      <c r="A106" s="120">
        <v>103</v>
      </c>
      <c r="B106" s="56" t="s">
        <v>146</v>
      </c>
      <c r="C106" s="51">
        <v>49.5</v>
      </c>
      <c r="D106" s="65" t="s">
        <v>358</v>
      </c>
      <c r="E106" s="104">
        <v>4.9560000000000004</v>
      </c>
      <c r="F106" s="88"/>
      <c r="G106" s="88"/>
      <c r="H106" s="74"/>
      <c r="I106" s="133"/>
      <c r="J106" s="174"/>
      <c r="K106" s="174"/>
    </row>
    <row r="107" spans="1:11" x14ac:dyDescent="0.25">
      <c r="A107" s="120">
        <v>104</v>
      </c>
      <c r="B107" s="56" t="s">
        <v>147</v>
      </c>
      <c r="C107" s="51">
        <v>97.7</v>
      </c>
      <c r="D107" s="65" t="s">
        <v>358</v>
      </c>
      <c r="E107" s="104">
        <v>10.193</v>
      </c>
      <c r="F107" s="88"/>
      <c r="G107" s="88"/>
      <c r="H107" s="74"/>
      <c r="I107" s="133"/>
      <c r="J107" s="174"/>
      <c r="K107" s="174"/>
    </row>
    <row r="108" spans="1:11" x14ac:dyDescent="0.25">
      <c r="A108" s="120">
        <v>105</v>
      </c>
      <c r="B108" s="56" t="s">
        <v>148</v>
      </c>
      <c r="C108" s="51">
        <v>76.400000000000006</v>
      </c>
      <c r="D108" s="65" t="s">
        <v>358</v>
      </c>
      <c r="E108" s="104">
        <v>14.867000000000001</v>
      </c>
      <c r="F108" s="88"/>
      <c r="G108" s="88"/>
      <c r="H108" s="74"/>
      <c r="I108" s="133"/>
      <c r="J108" s="174"/>
      <c r="K108" s="174"/>
    </row>
    <row r="109" spans="1:11" x14ac:dyDescent="0.25">
      <c r="A109" s="120">
        <v>106</v>
      </c>
      <c r="B109" s="56" t="s">
        <v>149</v>
      </c>
      <c r="C109" s="51">
        <v>44.7</v>
      </c>
      <c r="D109" s="65" t="s">
        <v>358</v>
      </c>
      <c r="E109" s="104">
        <v>3.093</v>
      </c>
      <c r="F109" s="88"/>
      <c r="G109" s="88"/>
      <c r="H109" s="74"/>
      <c r="I109" s="133"/>
      <c r="J109" s="174"/>
      <c r="K109" s="174"/>
    </row>
    <row r="110" spans="1:11" x14ac:dyDescent="0.25">
      <c r="A110" s="120">
        <v>107</v>
      </c>
      <c r="B110" s="56" t="s">
        <v>150</v>
      </c>
      <c r="C110" s="51">
        <v>72.8</v>
      </c>
      <c r="D110" s="65" t="s">
        <v>358</v>
      </c>
      <c r="E110" s="104">
        <v>11.621</v>
      </c>
      <c r="F110" s="88"/>
      <c r="G110" s="88"/>
      <c r="H110" s="74"/>
      <c r="I110" s="133"/>
      <c r="J110" s="174"/>
      <c r="K110" s="174"/>
    </row>
    <row r="111" spans="1:11" x14ac:dyDescent="0.25">
      <c r="A111" s="120">
        <v>108</v>
      </c>
      <c r="B111" s="56" t="s">
        <v>151</v>
      </c>
      <c r="C111" s="51">
        <v>49.4</v>
      </c>
      <c r="D111" s="65" t="s">
        <v>358</v>
      </c>
      <c r="E111" s="104">
        <v>2.823</v>
      </c>
      <c r="F111" s="88"/>
      <c r="G111" s="88"/>
      <c r="H111" s="74"/>
      <c r="I111" s="133"/>
      <c r="J111" s="174"/>
      <c r="K111" s="174"/>
    </row>
    <row r="112" spans="1:11" x14ac:dyDescent="0.25">
      <c r="A112" s="120">
        <v>109</v>
      </c>
      <c r="B112" s="56" t="s">
        <v>152</v>
      </c>
      <c r="C112" s="51">
        <v>97.4</v>
      </c>
      <c r="D112" s="65" t="s">
        <v>358</v>
      </c>
      <c r="E112" s="104">
        <v>20.646999999999998</v>
      </c>
      <c r="F112" s="88"/>
      <c r="G112" s="88"/>
      <c r="H112" s="74"/>
      <c r="I112" s="133"/>
      <c r="J112" s="174"/>
      <c r="K112" s="174"/>
    </row>
    <row r="113" spans="1:11" x14ac:dyDescent="0.25">
      <c r="A113" s="120">
        <v>110</v>
      </c>
      <c r="B113" s="56" t="s">
        <v>153</v>
      </c>
      <c r="C113" s="51">
        <v>77.400000000000006</v>
      </c>
      <c r="D113" s="65" t="s">
        <v>358</v>
      </c>
      <c r="E113" s="104">
        <v>12.577999999999999</v>
      </c>
      <c r="F113" s="88"/>
      <c r="G113" s="88"/>
      <c r="H113" s="74"/>
      <c r="I113" s="133"/>
      <c r="J113" s="174"/>
      <c r="K113" s="174"/>
    </row>
    <row r="114" spans="1:11" x14ac:dyDescent="0.25">
      <c r="A114" s="120">
        <v>111</v>
      </c>
      <c r="B114" s="56" t="s">
        <v>154</v>
      </c>
      <c r="C114" s="51">
        <v>44.6</v>
      </c>
      <c r="D114" s="65" t="s">
        <v>358</v>
      </c>
      <c r="E114" s="104">
        <v>3.673</v>
      </c>
      <c r="F114" s="88"/>
      <c r="G114" s="88"/>
      <c r="H114" s="74"/>
      <c r="I114" s="133"/>
      <c r="J114" s="174"/>
      <c r="K114" s="174"/>
    </row>
    <row r="115" spans="1:11" x14ac:dyDescent="0.25">
      <c r="A115" s="120">
        <v>112</v>
      </c>
      <c r="B115" s="56" t="s">
        <v>155</v>
      </c>
      <c r="C115" s="51">
        <v>72.8</v>
      </c>
      <c r="D115" s="65" t="s">
        <v>358</v>
      </c>
      <c r="E115" s="104">
        <v>26.585999999999999</v>
      </c>
      <c r="F115" s="88"/>
      <c r="G115" s="88"/>
      <c r="H115" s="74"/>
      <c r="I115" s="133"/>
      <c r="J115" s="174"/>
      <c r="K115" s="174"/>
    </row>
    <row r="116" spans="1:11" x14ac:dyDescent="0.25">
      <c r="A116" s="120">
        <v>113</v>
      </c>
      <c r="B116" s="56" t="s">
        <v>156</v>
      </c>
      <c r="C116" s="51">
        <v>48.9</v>
      </c>
      <c r="D116" s="65" t="s">
        <v>358</v>
      </c>
      <c r="E116" s="104">
        <v>10.345000000000001</v>
      </c>
      <c r="F116" s="88"/>
      <c r="G116" s="88"/>
      <c r="H116" s="74"/>
      <c r="I116" s="133"/>
      <c r="J116" s="174"/>
      <c r="K116" s="174"/>
    </row>
    <row r="117" spans="1:11" x14ac:dyDescent="0.25">
      <c r="A117" s="120">
        <v>114</v>
      </c>
      <c r="B117" s="56" t="s">
        <v>157</v>
      </c>
      <c r="C117" s="51">
        <v>96.9</v>
      </c>
      <c r="D117" s="65" t="s">
        <v>358</v>
      </c>
      <c r="E117" s="104">
        <v>26.849</v>
      </c>
      <c r="F117" s="88"/>
      <c r="G117" s="88"/>
      <c r="H117" s="74"/>
      <c r="I117" s="133"/>
      <c r="J117" s="174"/>
      <c r="K117" s="174"/>
    </row>
    <row r="118" spans="1:11" x14ac:dyDescent="0.25">
      <c r="A118" s="120">
        <v>115</v>
      </c>
      <c r="B118" s="56" t="s">
        <v>158</v>
      </c>
      <c r="C118" s="51">
        <v>77.099999999999994</v>
      </c>
      <c r="D118" s="65" t="s">
        <v>358</v>
      </c>
      <c r="E118" s="104">
        <v>12.346</v>
      </c>
      <c r="F118" s="88"/>
      <c r="G118" s="88"/>
      <c r="H118" s="74"/>
      <c r="I118" s="133"/>
      <c r="J118" s="174"/>
      <c r="K118" s="174"/>
    </row>
    <row r="119" spans="1:11" x14ac:dyDescent="0.25">
      <c r="A119" s="120">
        <v>116</v>
      </c>
      <c r="B119" s="56" t="s">
        <v>159</v>
      </c>
      <c r="C119" s="51">
        <v>45.3</v>
      </c>
      <c r="D119" s="65" t="s">
        <v>358</v>
      </c>
      <c r="E119" s="104">
        <v>11.313000000000001</v>
      </c>
      <c r="F119" s="88"/>
      <c r="G119" s="88"/>
      <c r="H119" s="74"/>
      <c r="I119" s="133"/>
      <c r="J119" s="174"/>
      <c r="K119" s="174"/>
    </row>
    <row r="120" spans="1:11" x14ac:dyDescent="0.25">
      <c r="A120" s="120">
        <v>117</v>
      </c>
      <c r="B120" s="56" t="s">
        <v>160</v>
      </c>
      <c r="C120" s="51">
        <v>74.099999999999994</v>
      </c>
      <c r="D120" s="65" t="s">
        <v>358</v>
      </c>
      <c r="E120" s="104">
        <v>13.391999999999999</v>
      </c>
      <c r="F120" s="88"/>
      <c r="G120" s="88"/>
      <c r="H120" s="74"/>
      <c r="I120" s="133"/>
      <c r="J120" s="174"/>
      <c r="K120" s="174"/>
    </row>
    <row r="121" spans="1:11" x14ac:dyDescent="0.25">
      <c r="A121" s="120">
        <v>118</v>
      </c>
      <c r="B121" s="56" t="s">
        <v>161</v>
      </c>
      <c r="C121" s="51">
        <v>48.8</v>
      </c>
      <c r="D121" s="65" t="s">
        <v>358</v>
      </c>
      <c r="E121" s="104">
        <v>2.4609999999999999</v>
      </c>
      <c r="F121" s="88"/>
      <c r="G121" s="88"/>
      <c r="H121" s="74"/>
      <c r="I121" s="133"/>
      <c r="J121" s="174"/>
      <c r="K121" s="174"/>
    </row>
    <row r="122" spans="1:11" x14ac:dyDescent="0.25">
      <c r="A122" s="120">
        <v>119</v>
      </c>
      <c r="B122" s="56" t="s">
        <v>162</v>
      </c>
      <c r="C122" s="51">
        <v>98.1</v>
      </c>
      <c r="D122" s="65" t="s">
        <v>358</v>
      </c>
      <c r="E122" s="104">
        <v>15.993</v>
      </c>
      <c r="F122" s="88"/>
      <c r="G122" s="88"/>
      <c r="H122" s="74"/>
      <c r="I122" s="133"/>
      <c r="J122" s="174"/>
      <c r="K122" s="174"/>
    </row>
    <row r="123" spans="1:11" x14ac:dyDescent="0.25">
      <c r="A123" s="120">
        <v>120</v>
      </c>
      <c r="B123" s="56" t="s">
        <v>163</v>
      </c>
      <c r="C123" s="51">
        <v>76.8</v>
      </c>
      <c r="D123" s="65" t="s">
        <v>358</v>
      </c>
      <c r="E123" s="104">
        <v>17.68</v>
      </c>
      <c r="F123" s="88"/>
      <c r="G123" s="88"/>
      <c r="H123" s="74"/>
      <c r="I123" s="133"/>
      <c r="J123" s="174"/>
      <c r="K123" s="174"/>
    </row>
    <row r="124" spans="1:11" x14ac:dyDescent="0.25">
      <c r="A124" s="120">
        <v>121</v>
      </c>
      <c r="B124" s="56" t="s">
        <v>164</v>
      </c>
      <c r="C124" s="51">
        <v>44.9</v>
      </c>
      <c r="D124" s="65" t="s">
        <v>358</v>
      </c>
      <c r="E124" s="104">
        <v>6.9580000000000002</v>
      </c>
      <c r="F124" s="88"/>
      <c r="G124" s="88"/>
      <c r="H124" s="74"/>
      <c r="I124" s="133"/>
      <c r="J124" s="174"/>
      <c r="K124" s="174"/>
    </row>
    <row r="125" spans="1:11" x14ac:dyDescent="0.25">
      <c r="A125" s="120">
        <v>122</v>
      </c>
      <c r="B125" s="56" t="s">
        <v>165</v>
      </c>
      <c r="C125" s="51">
        <v>73.400000000000006</v>
      </c>
      <c r="D125" s="65" t="s">
        <v>358</v>
      </c>
      <c r="E125" s="104">
        <v>14.068</v>
      </c>
      <c r="F125" s="88"/>
      <c r="G125" s="88"/>
      <c r="H125" s="74"/>
      <c r="I125" s="133"/>
      <c r="J125" s="174"/>
      <c r="K125" s="174"/>
    </row>
    <row r="126" spans="1:11" x14ac:dyDescent="0.25">
      <c r="A126" s="120">
        <v>123</v>
      </c>
      <c r="B126" s="56" t="s">
        <v>166</v>
      </c>
      <c r="C126" s="51">
        <v>48.7</v>
      </c>
      <c r="D126" s="65" t="s">
        <v>358</v>
      </c>
      <c r="E126" s="104">
        <v>11.074</v>
      </c>
      <c r="F126" s="88"/>
      <c r="G126" s="88"/>
      <c r="H126" s="74"/>
      <c r="I126" s="133"/>
      <c r="J126" s="174"/>
      <c r="K126" s="174"/>
    </row>
    <row r="127" spans="1:11" x14ac:dyDescent="0.25">
      <c r="A127" s="120">
        <v>124</v>
      </c>
      <c r="B127" s="56" t="s">
        <v>167</v>
      </c>
      <c r="C127" s="51">
        <v>98</v>
      </c>
      <c r="D127" s="65" t="s">
        <v>358</v>
      </c>
      <c r="E127" s="104">
        <v>10.737</v>
      </c>
      <c r="F127" s="88"/>
      <c r="G127" s="88"/>
      <c r="H127" s="74"/>
      <c r="I127" s="133"/>
      <c r="J127" s="174"/>
      <c r="K127" s="174"/>
    </row>
    <row r="128" spans="1:11" x14ac:dyDescent="0.25">
      <c r="A128" s="120">
        <v>125</v>
      </c>
      <c r="B128" s="56" t="s">
        <v>168</v>
      </c>
      <c r="C128" s="51">
        <v>76.599999999999994</v>
      </c>
      <c r="D128" s="65" t="s">
        <v>358</v>
      </c>
      <c r="E128" s="104">
        <v>16.925000000000001</v>
      </c>
      <c r="F128" s="88"/>
      <c r="G128" s="88"/>
      <c r="H128" s="74"/>
      <c r="I128" s="133"/>
      <c r="J128" s="174"/>
      <c r="K128" s="174"/>
    </row>
    <row r="129" spans="1:11" x14ac:dyDescent="0.25">
      <c r="A129" s="120">
        <v>126</v>
      </c>
      <c r="B129" s="56" t="s">
        <v>169</v>
      </c>
      <c r="C129" s="51">
        <v>44.8</v>
      </c>
      <c r="D129" s="65" t="s">
        <v>358</v>
      </c>
      <c r="E129" s="104">
        <v>5.3769999999999998</v>
      </c>
      <c r="F129" s="88"/>
      <c r="G129" s="88"/>
      <c r="H129" s="74"/>
      <c r="I129" s="133"/>
      <c r="J129" s="174"/>
      <c r="K129" s="174"/>
    </row>
    <row r="130" spans="1:11" x14ac:dyDescent="0.25">
      <c r="A130" s="120">
        <v>127</v>
      </c>
      <c r="B130" s="56" t="s">
        <v>170</v>
      </c>
      <c r="C130" s="51">
        <v>73.400000000000006</v>
      </c>
      <c r="D130" s="65" t="s">
        <v>359</v>
      </c>
      <c r="E130" s="129">
        <v>19475</v>
      </c>
      <c r="F130" s="88"/>
      <c r="G130" s="88"/>
      <c r="H130" s="74"/>
      <c r="I130" s="133"/>
      <c r="J130" s="174"/>
      <c r="K130" s="174"/>
    </row>
    <row r="131" spans="1:11" x14ac:dyDescent="0.25">
      <c r="A131" s="120">
        <v>128</v>
      </c>
      <c r="B131" s="56" t="s">
        <v>171</v>
      </c>
      <c r="C131" s="51">
        <v>49.2</v>
      </c>
      <c r="D131" s="65" t="s">
        <v>358</v>
      </c>
      <c r="E131" s="104">
        <v>12.933999999999999</v>
      </c>
      <c r="F131" s="88"/>
      <c r="G131" s="88"/>
      <c r="H131" s="74"/>
      <c r="I131" s="133"/>
      <c r="J131" s="174"/>
      <c r="K131" s="174"/>
    </row>
    <row r="132" spans="1:11" x14ac:dyDescent="0.25">
      <c r="A132" s="120">
        <v>129</v>
      </c>
      <c r="B132" s="56" t="s">
        <v>172</v>
      </c>
      <c r="C132" s="51">
        <v>97.8</v>
      </c>
      <c r="D132" s="65" t="s">
        <v>359</v>
      </c>
      <c r="E132" s="129">
        <v>10909</v>
      </c>
      <c r="F132" s="88"/>
      <c r="G132" s="88"/>
      <c r="H132" s="74"/>
      <c r="I132" s="133"/>
      <c r="J132" s="174"/>
      <c r="K132" s="174"/>
    </row>
    <row r="133" spans="1:11" x14ac:dyDescent="0.25">
      <c r="A133" s="120">
        <v>130</v>
      </c>
      <c r="B133" s="56" t="s">
        <v>173</v>
      </c>
      <c r="C133" s="51">
        <v>76.3</v>
      </c>
      <c r="D133" s="65" t="s">
        <v>358</v>
      </c>
      <c r="E133" s="104">
        <v>12.093999999999999</v>
      </c>
      <c r="F133" s="88"/>
      <c r="G133" s="88"/>
      <c r="H133" s="74"/>
      <c r="I133" s="133"/>
      <c r="J133" s="174"/>
      <c r="K133" s="174"/>
    </row>
    <row r="134" spans="1:11" x14ac:dyDescent="0.25">
      <c r="A134" s="120">
        <v>131</v>
      </c>
      <c r="B134" s="56" t="s">
        <v>174</v>
      </c>
      <c r="C134" s="51">
        <v>44.2</v>
      </c>
      <c r="D134" s="65" t="s">
        <v>358</v>
      </c>
      <c r="E134" s="104">
        <v>9.0399999999999991</v>
      </c>
      <c r="F134" s="88"/>
      <c r="G134" s="88"/>
      <c r="H134" s="74"/>
      <c r="I134" s="133"/>
      <c r="J134" s="174"/>
      <c r="K134" s="174"/>
    </row>
    <row r="135" spans="1:11" x14ac:dyDescent="0.25">
      <c r="A135" s="120">
        <v>132</v>
      </c>
      <c r="B135" s="56" t="s">
        <v>175</v>
      </c>
      <c r="C135" s="51">
        <v>73.3</v>
      </c>
      <c r="D135" s="65" t="s">
        <v>358</v>
      </c>
      <c r="E135" s="104">
        <v>9.0749999999999993</v>
      </c>
      <c r="F135" s="88"/>
      <c r="G135" s="88"/>
      <c r="H135" s="74"/>
      <c r="I135" s="133"/>
      <c r="J135" s="174"/>
      <c r="K135" s="174"/>
    </row>
    <row r="136" spans="1:11" x14ac:dyDescent="0.25">
      <c r="A136" s="120">
        <v>133</v>
      </c>
      <c r="B136" s="56" t="s">
        <v>176</v>
      </c>
      <c r="C136" s="51">
        <v>49.5</v>
      </c>
      <c r="D136" s="65" t="s">
        <v>358</v>
      </c>
      <c r="E136" s="104">
        <v>4.0789999999999997</v>
      </c>
      <c r="F136" s="88"/>
      <c r="G136" s="88"/>
      <c r="H136" s="74"/>
      <c r="I136" s="133"/>
      <c r="J136" s="174"/>
      <c r="K136" s="174"/>
    </row>
    <row r="137" spans="1:11" x14ac:dyDescent="0.25">
      <c r="A137" s="120">
        <v>134</v>
      </c>
      <c r="B137" s="56" t="s">
        <v>177</v>
      </c>
      <c r="C137" s="51">
        <v>97.2</v>
      </c>
      <c r="D137" s="65" t="s">
        <v>358</v>
      </c>
      <c r="E137" s="104">
        <v>19.405999999999999</v>
      </c>
      <c r="F137" s="88"/>
      <c r="G137" s="88"/>
      <c r="H137" s="74"/>
      <c r="I137" s="133"/>
      <c r="J137" s="174"/>
      <c r="K137" s="174"/>
    </row>
    <row r="138" spans="1:11" x14ac:dyDescent="0.25">
      <c r="A138" s="120">
        <v>135</v>
      </c>
      <c r="B138" s="56" t="s">
        <v>178</v>
      </c>
      <c r="C138" s="51">
        <v>76.7</v>
      </c>
      <c r="D138" s="65" t="s">
        <v>358</v>
      </c>
      <c r="E138" s="104">
        <v>21.789000000000001</v>
      </c>
      <c r="F138" s="88"/>
      <c r="G138" s="88"/>
      <c r="H138" s="74"/>
      <c r="I138" s="133"/>
      <c r="J138" s="174"/>
      <c r="K138" s="174"/>
    </row>
    <row r="139" spans="1:11" x14ac:dyDescent="0.25">
      <c r="A139" s="120">
        <v>136</v>
      </c>
      <c r="B139" s="56" t="s">
        <v>179</v>
      </c>
      <c r="C139" s="51">
        <v>44.4</v>
      </c>
      <c r="D139" s="65" t="s">
        <v>358</v>
      </c>
      <c r="E139" s="104">
        <v>7.23</v>
      </c>
      <c r="F139" s="88"/>
      <c r="G139" s="88"/>
      <c r="H139" s="74"/>
      <c r="I139" s="133"/>
      <c r="J139" s="174"/>
      <c r="K139" s="174"/>
    </row>
    <row r="140" spans="1:11" x14ac:dyDescent="0.25">
      <c r="A140" s="120">
        <v>137</v>
      </c>
      <c r="B140" s="56" t="s">
        <v>180</v>
      </c>
      <c r="C140" s="51">
        <v>71.599999999999994</v>
      </c>
      <c r="D140" s="65" t="s">
        <v>358</v>
      </c>
      <c r="E140" s="104">
        <v>22.492000000000001</v>
      </c>
      <c r="F140" s="88"/>
      <c r="G140" s="88"/>
      <c r="H140" s="74"/>
      <c r="I140" s="133"/>
      <c r="J140" s="174"/>
      <c r="K140" s="174"/>
    </row>
    <row r="141" spans="1:11" x14ac:dyDescent="0.25">
      <c r="A141" s="120">
        <v>138</v>
      </c>
      <c r="B141" s="56" t="s">
        <v>181</v>
      </c>
      <c r="C141" s="51">
        <v>49.1</v>
      </c>
      <c r="D141" s="65" t="s">
        <v>358</v>
      </c>
      <c r="E141" s="104">
        <v>3.9460000000000002</v>
      </c>
      <c r="F141" s="88"/>
      <c r="G141" s="88"/>
      <c r="H141" s="74"/>
      <c r="I141" s="133"/>
      <c r="J141" s="174"/>
      <c r="K141" s="174"/>
    </row>
    <row r="142" spans="1:11" x14ac:dyDescent="0.25">
      <c r="A142" s="120">
        <v>139</v>
      </c>
      <c r="B142" s="56" t="s">
        <v>182</v>
      </c>
      <c r="C142" s="51">
        <v>97.3</v>
      </c>
      <c r="D142" s="65" t="s">
        <v>358</v>
      </c>
      <c r="E142" s="104">
        <v>16.975999999999999</v>
      </c>
      <c r="F142" s="88"/>
      <c r="G142" s="88"/>
      <c r="H142" s="74"/>
      <c r="I142" s="133"/>
      <c r="J142" s="174"/>
      <c r="K142" s="174"/>
    </row>
    <row r="143" spans="1:11" x14ac:dyDescent="0.25">
      <c r="A143" s="120">
        <v>140</v>
      </c>
      <c r="B143" s="56" t="s">
        <v>183</v>
      </c>
      <c r="C143" s="51">
        <v>77</v>
      </c>
      <c r="D143" s="65" t="s">
        <v>358</v>
      </c>
      <c r="E143" s="104">
        <v>27.317</v>
      </c>
      <c r="F143" s="88"/>
      <c r="G143" s="88"/>
      <c r="H143" s="74"/>
      <c r="I143" s="133"/>
      <c r="J143" s="174"/>
      <c r="K143" s="174"/>
    </row>
    <row r="144" spans="1:11" x14ac:dyDescent="0.25">
      <c r="A144" s="120">
        <v>141</v>
      </c>
      <c r="B144" s="56" t="s">
        <v>184</v>
      </c>
      <c r="C144" s="51">
        <v>44.6</v>
      </c>
      <c r="D144" s="65" t="s">
        <v>358</v>
      </c>
      <c r="E144" s="104">
        <v>11.692</v>
      </c>
      <c r="F144" s="88"/>
      <c r="G144" s="88"/>
      <c r="H144" s="74"/>
      <c r="I144" s="133"/>
      <c r="J144" s="174"/>
      <c r="K144" s="174"/>
    </row>
    <row r="145" spans="1:11" x14ac:dyDescent="0.25">
      <c r="A145" s="120">
        <v>142</v>
      </c>
      <c r="B145" s="56" t="s">
        <v>185</v>
      </c>
      <c r="C145" s="51">
        <v>72.5</v>
      </c>
      <c r="D145" s="65" t="s">
        <v>358</v>
      </c>
      <c r="E145" s="104">
        <v>10.87</v>
      </c>
      <c r="F145" s="88"/>
      <c r="G145" s="88"/>
      <c r="H145" s="74"/>
      <c r="I145" s="133"/>
      <c r="J145" s="174"/>
      <c r="K145" s="174"/>
    </row>
    <row r="146" spans="1:11" x14ac:dyDescent="0.25">
      <c r="A146" s="120">
        <v>143</v>
      </c>
      <c r="B146" s="56" t="s">
        <v>186</v>
      </c>
      <c r="C146" s="51">
        <v>49</v>
      </c>
      <c r="D146" s="65" t="s">
        <v>359</v>
      </c>
      <c r="E146" s="129">
        <v>13834</v>
      </c>
      <c r="F146" s="88"/>
      <c r="G146" s="88"/>
      <c r="H146" s="74"/>
      <c r="I146" s="133"/>
      <c r="J146" s="174"/>
      <c r="K146" s="174"/>
    </row>
    <row r="147" spans="1:11" x14ac:dyDescent="0.25">
      <c r="A147" s="120">
        <v>144</v>
      </c>
      <c r="B147" s="56" t="s">
        <v>187</v>
      </c>
      <c r="C147" s="51">
        <v>96.9</v>
      </c>
      <c r="D147" s="65" t="s">
        <v>358</v>
      </c>
      <c r="E147" s="104">
        <v>30.719000000000001</v>
      </c>
      <c r="F147" s="88"/>
      <c r="G147" s="88"/>
      <c r="H147" s="74"/>
      <c r="I147" s="133"/>
      <c r="J147" s="174"/>
      <c r="K147" s="174"/>
    </row>
    <row r="148" spans="1:11" x14ac:dyDescent="0.25">
      <c r="A148" s="120">
        <v>145</v>
      </c>
      <c r="B148" s="56" t="s">
        <v>188</v>
      </c>
      <c r="C148" s="51">
        <v>108.8</v>
      </c>
      <c r="D148" s="65" t="s">
        <v>358</v>
      </c>
      <c r="E148" s="104">
        <v>26.277000000000001</v>
      </c>
      <c r="F148" s="88"/>
      <c r="G148" s="88"/>
      <c r="H148" s="74"/>
      <c r="I148" s="133"/>
      <c r="J148" s="174"/>
      <c r="K148" s="174"/>
    </row>
    <row r="149" spans="1:11" x14ac:dyDescent="0.25">
      <c r="A149" s="120">
        <v>146</v>
      </c>
      <c r="B149" s="56" t="s">
        <v>189</v>
      </c>
      <c r="C149" s="51">
        <v>43.6</v>
      </c>
      <c r="D149" s="65" t="s">
        <v>358</v>
      </c>
      <c r="E149" s="104">
        <v>19.681999999999999</v>
      </c>
      <c r="F149" s="88"/>
      <c r="G149" s="88"/>
      <c r="H149" s="74"/>
      <c r="I149" s="133"/>
      <c r="J149" s="174"/>
      <c r="K149" s="174"/>
    </row>
    <row r="150" spans="1:11" x14ac:dyDescent="0.25">
      <c r="A150" s="120">
        <v>147</v>
      </c>
      <c r="B150" s="56" t="s">
        <v>190</v>
      </c>
      <c r="C150" s="51">
        <v>66.099999999999994</v>
      </c>
      <c r="D150" s="65" t="s">
        <v>358</v>
      </c>
      <c r="E150" s="104">
        <v>29.245000000000001</v>
      </c>
      <c r="F150" s="88"/>
      <c r="G150" s="88"/>
      <c r="H150" s="74"/>
      <c r="I150" s="133"/>
      <c r="J150" s="174"/>
      <c r="K150" s="174"/>
    </row>
    <row r="151" spans="1:11" x14ac:dyDescent="0.25">
      <c r="A151" s="120">
        <v>148</v>
      </c>
      <c r="B151" s="56" t="s">
        <v>191</v>
      </c>
      <c r="C151" s="51">
        <v>107</v>
      </c>
      <c r="D151" s="65" t="s">
        <v>358</v>
      </c>
      <c r="E151" s="104">
        <v>21.106999999999999</v>
      </c>
      <c r="F151" s="88"/>
      <c r="G151" s="88"/>
      <c r="H151" s="74"/>
      <c r="I151" s="133"/>
      <c r="J151" s="174"/>
      <c r="K151" s="174"/>
    </row>
    <row r="152" spans="1:11" x14ac:dyDescent="0.25">
      <c r="A152" s="120">
        <v>149</v>
      </c>
      <c r="B152" s="56" t="s">
        <v>192</v>
      </c>
      <c r="C152" s="51">
        <v>43.9</v>
      </c>
      <c r="D152" s="65" t="s">
        <v>358</v>
      </c>
      <c r="E152" s="104">
        <v>4.4989999999999997</v>
      </c>
      <c r="F152" s="88"/>
      <c r="G152" s="88"/>
      <c r="H152" s="74"/>
      <c r="I152" s="133"/>
      <c r="J152" s="174"/>
      <c r="K152" s="174"/>
    </row>
    <row r="153" spans="1:11" x14ac:dyDescent="0.25">
      <c r="A153" s="120">
        <v>150</v>
      </c>
      <c r="B153" s="56" t="s">
        <v>193</v>
      </c>
      <c r="C153" s="51">
        <v>65.599999999999994</v>
      </c>
      <c r="D153" s="65" t="s">
        <v>358</v>
      </c>
      <c r="E153" s="104">
        <v>12.993</v>
      </c>
      <c r="F153" s="88"/>
      <c r="G153" s="88"/>
      <c r="H153" s="74"/>
      <c r="I153" s="133"/>
      <c r="J153" s="174"/>
      <c r="K153" s="174"/>
    </row>
    <row r="154" spans="1:11" x14ac:dyDescent="0.25">
      <c r="A154" s="120">
        <v>151</v>
      </c>
      <c r="B154" s="56" t="s">
        <v>194</v>
      </c>
      <c r="C154" s="51">
        <v>108.7</v>
      </c>
      <c r="D154" s="65" t="s">
        <v>358</v>
      </c>
      <c r="E154" s="104">
        <v>29.001999999999999</v>
      </c>
      <c r="F154" s="88"/>
      <c r="G154" s="88"/>
      <c r="H154" s="74"/>
      <c r="I154" s="133"/>
      <c r="J154" s="174"/>
      <c r="K154" s="174"/>
    </row>
    <row r="155" spans="1:11" x14ac:dyDescent="0.25">
      <c r="A155" s="120">
        <v>152</v>
      </c>
      <c r="B155" s="56" t="s">
        <v>195</v>
      </c>
      <c r="C155" s="51">
        <v>43.5</v>
      </c>
      <c r="D155" s="65" t="s">
        <v>358</v>
      </c>
      <c r="E155" s="104">
        <v>7.4089999999999998</v>
      </c>
      <c r="F155" s="88"/>
      <c r="G155" s="88"/>
      <c r="H155" s="74"/>
      <c r="I155" s="133"/>
      <c r="J155" s="174"/>
      <c r="K155" s="174"/>
    </row>
    <row r="156" spans="1:11" x14ac:dyDescent="0.25">
      <c r="A156" s="120">
        <v>153</v>
      </c>
      <c r="B156" s="56" t="s">
        <v>196</v>
      </c>
      <c r="C156" s="51">
        <v>65.8</v>
      </c>
      <c r="D156" s="65" t="s">
        <v>358</v>
      </c>
      <c r="E156" s="104">
        <v>13.458</v>
      </c>
      <c r="F156" s="88"/>
      <c r="G156" s="88"/>
      <c r="H156" s="74"/>
      <c r="I156" s="133"/>
      <c r="J156" s="174"/>
      <c r="K156" s="174"/>
    </row>
    <row r="157" spans="1:11" x14ac:dyDescent="0.25">
      <c r="A157" s="120">
        <v>154</v>
      </c>
      <c r="B157" s="56" t="s">
        <v>197</v>
      </c>
      <c r="C157" s="51">
        <v>108.7</v>
      </c>
      <c r="D157" s="65" t="s">
        <v>358</v>
      </c>
      <c r="E157" s="104">
        <v>34.439</v>
      </c>
      <c r="F157" s="88"/>
      <c r="G157" s="88"/>
      <c r="H157" s="74"/>
      <c r="I157" s="133"/>
      <c r="J157" s="174"/>
      <c r="K157" s="174"/>
    </row>
    <row r="158" spans="1:11" x14ac:dyDescent="0.25">
      <c r="A158" s="120">
        <v>155</v>
      </c>
      <c r="B158" s="56" t="s">
        <v>198</v>
      </c>
      <c r="C158" s="51">
        <v>43.5</v>
      </c>
      <c r="D158" s="65" t="s">
        <v>358</v>
      </c>
      <c r="E158" s="104">
        <v>17.529</v>
      </c>
      <c r="F158" s="88"/>
      <c r="G158" s="88"/>
      <c r="H158" s="74"/>
      <c r="I158" s="133"/>
      <c r="J158" s="174"/>
      <c r="K158" s="174"/>
    </row>
    <row r="159" spans="1:11" x14ac:dyDescent="0.25">
      <c r="A159" s="120">
        <v>156</v>
      </c>
      <c r="B159" s="56" t="s">
        <v>199</v>
      </c>
      <c r="C159" s="51">
        <v>66.099999999999994</v>
      </c>
      <c r="D159" s="65" t="s">
        <v>358</v>
      </c>
      <c r="E159" s="104">
        <v>4.5039999999999996</v>
      </c>
      <c r="F159" s="88"/>
      <c r="G159" s="88"/>
      <c r="H159" s="74"/>
      <c r="I159" s="133"/>
      <c r="J159" s="174"/>
      <c r="K159" s="174"/>
    </row>
    <row r="160" spans="1:11" x14ac:dyDescent="0.25">
      <c r="A160" s="120">
        <v>157</v>
      </c>
      <c r="B160" s="56" t="s">
        <v>200</v>
      </c>
      <c r="C160" s="51">
        <v>108.8</v>
      </c>
      <c r="D160" s="65" t="s">
        <v>358</v>
      </c>
      <c r="E160" s="104">
        <v>17.408999999999999</v>
      </c>
      <c r="F160" s="88"/>
      <c r="G160" s="88"/>
      <c r="H160" s="74"/>
      <c r="I160" s="133"/>
      <c r="J160" s="174"/>
      <c r="K160" s="174"/>
    </row>
    <row r="161" spans="1:11" x14ac:dyDescent="0.25">
      <c r="A161" s="120">
        <v>158</v>
      </c>
      <c r="B161" s="56" t="s">
        <v>201</v>
      </c>
      <c r="C161" s="51">
        <v>43.1</v>
      </c>
      <c r="D161" s="65" t="s">
        <v>358</v>
      </c>
      <c r="E161" s="104">
        <v>7.7320000000000002</v>
      </c>
      <c r="F161" s="88"/>
      <c r="G161" s="88"/>
      <c r="H161" s="74"/>
      <c r="I161" s="133"/>
      <c r="J161" s="174"/>
      <c r="K161" s="174"/>
    </row>
    <row r="162" spans="1:11" x14ac:dyDescent="0.25">
      <c r="A162" s="120">
        <v>159</v>
      </c>
      <c r="B162" s="56" t="s">
        <v>202</v>
      </c>
      <c r="C162" s="51">
        <v>66.099999999999994</v>
      </c>
      <c r="D162" s="65" t="s">
        <v>358</v>
      </c>
      <c r="E162" s="104">
        <v>24.617999999999999</v>
      </c>
      <c r="F162" s="88"/>
      <c r="G162" s="88"/>
      <c r="H162" s="74"/>
      <c r="I162" s="133"/>
      <c r="J162" s="174"/>
      <c r="K162" s="174"/>
    </row>
    <row r="163" spans="1:11" x14ac:dyDescent="0.25">
      <c r="A163" s="120">
        <v>160</v>
      </c>
      <c r="B163" s="56" t="s">
        <v>203</v>
      </c>
      <c r="C163" s="51">
        <v>109.1</v>
      </c>
      <c r="D163" s="65" t="s">
        <v>358</v>
      </c>
      <c r="E163" s="104">
        <v>21.58</v>
      </c>
      <c r="F163" s="88"/>
      <c r="G163" s="88"/>
      <c r="H163" s="74"/>
      <c r="I163" s="133"/>
      <c r="J163" s="174"/>
      <c r="K163" s="174"/>
    </row>
    <row r="164" spans="1:11" x14ac:dyDescent="0.25">
      <c r="A164" s="120">
        <v>161</v>
      </c>
      <c r="B164" s="56" t="s">
        <v>204</v>
      </c>
      <c r="C164" s="51">
        <v>43.1</v>
      </c>
      <c r="D164" s="65" t="s">
        <v>358</v>
      </c>
      <c r="E164" s="104">
        <v>16.190999999999999</v>
      </c>
      <c r="F164" s="88"/>
      <c r="G164" s="88"/>
      <c r="H164" s="74"/>
      <c r="I164" s="133"/>
      <c r="J164" s="174"/>
      <c r="K164" s="174"/>
    </row>
    <row r="165" spans="1:11" x14ac:dyDescent="0.25">
      <c r="A165" s="120">
        <v>162</v>
      </c>
      <c r="B165" s="56" t="s">
        <v>205</v>
      </c>
      <c r="C165" s="51">
        <v>65.8</v>
      </c>
      <c r="D165" s="65" t="s">
        <v>358</v>
      </c>
      <c r="E165" s="104">
        <v>8.2799999999999994</v>
      </c>
      <c r="F165" s="88"/>
      <c r="G165" s="88"/>
      <c r="H165" s="74"/>
      <c r="I165" s="133"/>
      <c r="J165" s="174"/>
      <c r="K165" s="174"/>
    </row>
    <row r="166" spans="1:11" x14ac:dyDescent="0.25">
      <c r="A166" s="120">
        <v>163</v>
      </c>
      <c r="B166" s="56" t="s">
        <v>206</v>
      </c>
      <c r="C166" s="51">
        <v>109.9</v>
      </c>
      <c r="D166" s="65" t="s">
        <v>358</v>
      </c>
      <c r="E166" s="104">
        <v>21.818999999999999</v>
      </c>
      <c r="F166" s="88"/>
      <c r="G166" s="88"/>
      <c r="H166" s="74"/>
      <c r="I166" s="133"/>
      <c r="J166" s="174"/>
      <c r="K166" s="174"/>
    </row>
    <row r="167" spans="1:11" x14ac:dyDescent="0.25">
      <c r="A167" s="120">
        <v>164</v>
      </c>
      <c r="B167" s="56" t="s">
        <v>207</v>
      </c>
      <c r="C167" s="51">
        <v>43.8</v>
      </c>
      <c r="D167" s="65" t="s">
        <v>358</v>
      </c>
      <c r="E167" s="104">
        <v>11.513</v>
      </c>
      <c r="F167" s="88"/>
      <c r="G167" s="88"/>
      <c r="H167" s="74"/>
      <c r="I167" s="133"/>
      <c r="J167" s="174"/>
      <c r="K167" s="174"/>
    </row>
    <row r="168" spans="1:11" x14ac:dyDescent="0.25">
      <c r="A168" s="120">
        <v>165</v>
      </c>
      <c r="B168" s="56" t="s">
        <v>208</v>
      </c>
      <c r="C168" s="51">
        <v>65.900000000000006</v>
      </c>
      <c r="D168" s="65" t="s">
        <v>358</v>
      </c>
      <c r="E168" s="104">
        <v>5.1609999999999996</v>
      </c>
      <c r="F168" s="88"/>
      <c r="G168" s="88"/>
      <c r="H168" s="74"/>
      <c r="I168" s="133"/>
      <c r="J168" s="174"/>
      <c r="K168" s="174"/>
    </row>
    <row r="169" spans="1:11" x14ac:dyDescent="0.25">
      <c r="A169" s="120">
        <v>166</v>
      </c>
      <c r="B169" s="56" t="s">
        <v>209</v>
      </c>
      <c r="C169" s="51">
        <v>109.5</v>
      </c>
      <c r="D169" s="65" t="s">
        <v>358</v>
      </c>
      <c r="E169" s="104">
        <v>40.1</v>
      </c>
      <c r="F169" s="88"/>
      <c r="G169" s="88"/>
      <c r="H169" s="74"/>
      <c r="I169" s="133"/>
      <c r="J169" s="174"/>
      <c r="K169" s="174"/>
    </row>
    <row r="170" spans="1:11" x14ac:dyDescent="0.25">
      <c r="A170" s="120">
        <v>167</v>
      </c>
      <c r="B170" s="56" t="s">
        <v>210</v>
      </c>
      <c r="C170" s="51">
        <v>43.1</v>
      </c>
      <c r="D170" s="65" t="s">
        <v>358</v>
      </c>
      <c r="E170" s="104">
        <v>6.141</v>
      </c>
      <c r="F170" s="88"/>
      <c r="G170" s="88"/>
      <c r="H170" s="74"/>
      <c r="I170" s="133"/>
      <c r="J170" s="174"/>
      <c r="K170" s="174"/>
    </row>
    <row r="171" spans="1:11" x14ac:dyDescent="0.25">
      <c r="A171" s="120">
        <v>168</v>
      </c>
      <c r="B171" s="56" t="s">
        <v>211</v>
      </c>
      <c r="C171" s="51">
        <v>66</v>
      </c>
      <c r="D171" s="65" t="s">
        <v>358</v>
      </c>
      <c r="E171" s="104">
        <v>18.562999999999999</v>
      </c>
      <c r="F171" s="88"/>
      <c r="G171" s="88"/>
      <c r="H171" s="74"/>
      <c r="I171" s="133"/>
      <c r="J171" s="174"/>
      <c r="K171" s="174"/>
    </row>
    <row r="172" spans="1:11" x14ac:dyDescent="0.25">
      <c r="A172" s="120">
        <v>169</v>
      </c>
      <c r="B172" s="56" t="s">
        <v>212</v>
      </c>
      <c r="C172" s="51">
        <v>109.6</v>
      </c>
      <c r="D172" s="65" t="s">
        <v>358</v>
      </c>
      <c r="E172" s="104">
        <v>13.38</v>
      </c>
      <c r="F172" s="88"/>
      <c r="G172" s="88"/>
      <c r="H172" s="74"/>
      <c r="I172" s="133"/>
      <c r="J172" s="174"/>
      <c r="K172" s="174"/>
    </row>
    <row r="173" spans="1:11" x14ac:dyDescent="0.25">
      <c r="A173" s="120">
        <v>170</v>
      </c>
      <c r="B173" s="56" t="s">
        <v>213</v>
      </c>
      <c r="C173" s="51">
        <v>43</v>
      </c>
      <c r="D173" s="65" t="s">
        <v>358</v>
      </c>
      <c r="E173" s="104">
        <v>17.387</v>
      </c>
      <c r="F173" s="88"/>
      <c r="G173" s="88"/>
      <c r="H173" s="74"/>
      <c r="I173" s="133"/>
      <c r="J173" s="174"/>
      <c r="K173" s="174"/>
    </row>
    <row r="174" spans="1:11" x14ac:dyDescent="0.25">
      <c r="A174" s="120">
        <v>171</v>
      </c>
      <c r="B174" s="56" t="s">
        <v>214</v>
      </c>
      <c r="C174" s="51">
        <v>65.900000000000006</v>
      </c>
      <c r="D174" s="65" t="s">
        <v>358</v>
      </c>
      <c r="E174" s="104">
        <v>19.018999999999998</v>
      </c>
      <c r="F174" s="88"/>
      <c r="G174" s="88"/>
      <c r="H174" s="74"/>
      <c r="I174" s="133"/>
      <c r="J174" s="174"/>
      <c r="K174" s="174"/>
    </row>
    <row r="175" spans="1:11" x14ac:dyDescent="0.25">
      <c r="A175" s="120">
        <v>172</v>
      </c>
      <c r="B175" s="56" t="s">
        <v>215</v>
      </c>
      <c r="C175" s="51">
        <v>110</v>
      </c>
      <c r="D175" s="65" t="s">
        <v>359</v>
      </c>
      <c r="E175" s="129">
        <v>19613</v>
      </c>
      <c r="F175" s="88"/>
      <c r="G175" s="88"/>
      <c r="H175" s="74"/>
      <c r="I175" s="133"/>
      <c r="J175" s="174"/>
      <c r="K175" s="174"/>
    </row>
    <row r="176" spans="1:11" x14ac:dyDescent="0.25">
      <c r="A176" s="120">
        <v>173</v>
      </c>
      <c r="B176" s="56" t="s">
        <v>216</v>
      </c>
      <c r="C176" s="51">
        <v>42.8</v>
      </c>
      <c r="D176" s="65" t="s">
        <v>359</v>
      </c>
      <c r="E176" s="129">
        <v>3710</v>
      </c>
      <c r="F176" s="88"/>
      <c r="G176" s="88"/>
      <c r="H176" s="74"/>
      <c r="I176" s="133"/>
      <c r="J176" s="174"/>
      <c r="K176" s="174"/>
    </row>
    <row r="177" spans="1:11" x14ac:dyDescent="0.25">
      <c r="A177" s="120">
        <v>174</v>
      </c>
      <c r="B177" s="56" t="s">
        <v>217</v>
      </c>
      <c r="C177" s="51">
        <v>66.099999999999994</v>
      </c>
      <c r="D177" s="65" t="s">
        <v>359</v>
      </c>
      <c r="E177" s="129">
        <v>7945</v>
      </c>
      <c r="F177" s="88"/>
      <c r="G177" s="88"/>
      <c r="H177" s="74"/>
      <c r="I177" s="133"/>
      <c r="J177" s="174"/>
      <c r="K177" s="174"/>
    </row>
    <row r="178" spans="1:11" x14ac:dyDescent="0.25">
      <c r="A178" s="120">
        <v>175</v>
      </c>
      <c r="B178" s="56" t="s">
        <v>218</v>
      </c>
      <c r="C178" s="51">
        <v>109.9</v>
      </c>
      <c r="D178" s="65" t="s">
        <v>359</v>
      </c>
      <c r="E178" s="129">
        <v>29699</v>
      </c>
      <c r="F178" s="88"/>
      <c r="G178" s="88"/>
      <c r="H178" s="74"/>
      <c r="I178" s="133"/>
      <c r="J178" s="174"/>
      <c r="K178" s="174"/>
    </row>
    <row r="179" spans="1:11" x14ac:dyDescent="0.25">
      <c r="A179" s="120">
        <v>176</v>
      </c>
      <c r="B179" s="56" t="s">
        <v>219</v>
      </c>
      <c r="C179" s="51">
        <v>43.1</v>
      </c>
      <c r="D179" s="65" t="s">
        <v>359</v>
      </c>
      <c r="E179" s="129">
        <v>4781</v>
      </c>
      <c r="F179" s="88"/>
      <c r="G179" s="88"/>
      <c r="H179" s="74"/>
      <c r="I179" s="133"/>
      <c r="J179" s="174"/>
      <c r="K179" s="174"/>
    </row>
    <row r="180" spans="1:11" x14ac:dyDescent="0.25">
      <c r="A180" s="120">
        <v>177</v>
      </c>
      <c r="B180" s="56" t="s">
        <v>220</v>
      </c>
      <c r="C180" s="51">
        <v>65.8</v>
      </c>
      <c r="D180" s="65" t="s">
        <v>359</v>
      </c>
      <c r="E180" s="129">
        <v>5120</v>
      </c>
      <c r="F180" s="88"/>
      <c r="G180" s="88"/>
      <c r="H180" s="74"/>
      <c r="I180" s="133"/>
      <c r="J180" s="174"/>
      <c r="K180" s="174"/>
    </row>
    <row r="181" spans="1:11" x14ac:dyDescent="0.25">
      <c r="A181" s="120">
        <v>178</v>
      </c>
      <c r="B181" s="56" t="s">
        <v>221</v>
      </c>
      <c r="C181" s="51">
        <v>108</v>
      </c>
      <c r="D181" s="65" t="s">
        <v>359</v>
      </c>
      <c r="E181" s="129">
        <v>23883</v>
      </c>
      <c r="F181" s="88"/>
      <c r="G181" s="88"/>
      <c r="H181" s="74"/>
      <c r="I181" s="133"/>
      <c r="J181" s="174"/>
      <c r="K181" s="174"/>
    </row>
    <row r="182" spans="1:11" x14ac:dyDescent="0.25">
      <c r="A182" s="120">
        <v>179</v>
      </c>
      <c r="B182" s="56" t="s">
        <v>222</v>
      </c>
      <c r="C182" s="51">
        <v>43</v>
      </c>
      <c r="D182" s="65" t="s">
        <v>359</v>
      </c>
      <c r="E182" s="129">
        <v>4777</v>
      </c>
      <c r="F182" s="88"/>
      <c r="G182" s="88"/>
      <c r="H182" s="74"/>
      <c r="I182" s="133"/>
      <c r="J182" s="174"/>
      <c r="K182" s="174"/>
    </row>
    <row r="183" spans="1:11" x14ac:dyDescent="0.25">
      <c r="A183" s="120">
        <v>180</v>
      </c>
      <c r="B183" s="116" t="s">
        <v>223</v>
      </c>
      <c r="C183" s="51">
        <v>66.3</v>
      </c>
      <c r="D183" s="65" t="s">
        <v>359</v>
      </c>
      <c r="E183" s="129">
        <v>15755</v>
      </c>
      <c r="F183" s="88"/>
      <c r="G183" s="88"/>
      <c r="H183" s="74"/>
      <c r="I183" s="133"/>
      <c r="J183" s="174"/>
      <c r="K183" s="174"/>
    </row>
    <row r="184" spans="1:11" x14ac:dyDescent="0.25">
      <c r="A184" s="120">
        <v>181</v>
      </c>
      <c r="B184" s="56" t="s">
        <v>224</v>
      </c>
      <c r="C184" s="51">
        <v>110.9</v>
      </c>
      <c r="D184" s="65" t="s">
        <v>359</v>
      </c>
      <c r="E184" s="129">
        <v>10347</v>
      </c>
      <c r="F184" s="88"/>
      <c r="G184" s="88"/>
      <c r="H184" s="74"/>
      <c r="I184" s="133"/>
      <c r="J184" s="174"/>
      <c r="K184" s="174"/>
    </row>
    <row r="185" spans="1:11" x14ac:dyDescent="0.25">
      <c r="A185" s="120">
        <v>182</v>
      </c>
      <c r="B185" s="56" t="s">
        <v>225</v>
      </c>
      <c r="C185" s="51">
        <v>42.6</v>
      </c>
      <c r="D185" s="65" t="s">
        <v>359</v>
      </c>
      <c r="E185" s="129">
        <v>16036</v>
      </c>
      <c r="F185" s="88"/>
      <c r="G185" s="88"/>
      <c r="H185" s="74"/>
      <c r="I185" s="133"/>
      <c r="J185" s="174"/>
      <c r="K185" s="174"/>
    </row>
    <row r="186" spans="1:11" x14ac:dyDescent="0.25">
      <c r="A186" s="120">
        <v>183</v>
      </c>
      <c r="B186" s="56" t="s">
        <v>226</v>
      </c>
      <c r="C186" s="51">
        <v>65.3</v>
      </c>
      <c r="D186" s="65" t="s">
        <v>359</v>
      </c>
      <c r="E186" s="129">
        <v>18079</v>
      </c>
      <c r="F186" s="88"/>
      <c r="G186" s="88"/>
      <c r="H186" s="74"/>
      <c r="I186" s="133"/>
      <c r="J186" s="174"/>
      <c r="K186" s="174"/>
    </row>
    <row r="187" spans="1:11" x14ac:dyDescent="0.25">
      <c r="A187" s="120">
        <v>184</v>
      </c>
      <c r="B187" s="56" t="s">
        <v>227</v>
      </c>
      <c r="C187" s="51">
        <v>110</v>
      </c>
      <c r="D187" s="65" t="s">
        <v>359</v>
      </c>
      <c r="E187" s="129">
        <v>29340</v>
      </c>
      <c r="F187" s="88"/>
      <c r="G187" s="88"/>
      <c r="H187" s="74"/>
      <c r="I187" s="133"/>
      <c r="J187" s="174"/>
      <c r="K187" s="174"/>
    </row>
    <row r="188" spans="1:11" x14ac:dyDescent="0.25">
      <c r="A188" s="120">
        <v>185</v>
      </c>
      <c r="B188" s="56" t="s">
        <v>228</v>
      </c>
      <c r="C188" s="51">
        <v>42.6</v>
      </c>
      <c r="D188" s="65" t="s">
        <v>359</v>
      </c>
      <c r="E188" s="129">
        <v>10585</v>
      </c>
      <c r="F188" s="88"/>
      <c r="G188" s="88"/>
      <c r="H188" s="74"/>
      <c r="I188" s="133"/>
      <c r="J188" s="174"/>
      <c r="K188" s="174"/>
    </row>
    <row r="189" spans="1:11" x14ac:dyDescent="0.25">
      <c r="A189" s="120">
        <v>186</v>
      </c>
      <c r="B189" s="56" t="s">
        <v>229</v>
      </c>
      <c r="C189" s="51">
        <v>65.3</v>
      </c>
      <c r="D189" s="65" t="s">
        <v>359</v>
      </c>
      <c r="E189" s="129">
        <v>24713</v>
      </c>
      <c r="F189" s="88"/>
      <c r="G189" s="88"/>
      <c r="H189" s="74"/>
      <c r="I189" s="133"/>
      <c r="J189" s="174"/>
      <c r="K189" s="174"/>
    </row>
    <row r="190" spans="1:11" x14ac:dyDescent="0.25">
      <c r="A190" s="120">
        <v>187</v>
      </c>
      <c r="B190" s="56" t="s">
        <v>230</v>
      </c>
      <c r="C190" s="51">
        <v>109.9</v>
      </c>
      <c r="D190" s="65" t="s">
        <v>359</v>
      </c>
      <c r="E190" s="129">
        <v>31762</v>
      </c>
      <c r="F190" s="88"/>
      <c r="G190" s="88"/>
      <c r="H190" s="74"/>
      <c r="I190" s="133"/>
      <c r="J190" s="174"/>
      <c r="K190" s="174"/>
    </row>
    <row r="191" spans="1:11" x14ac:dyDescent="0.25">
      <c r="A191" s="120">
        <v>188</v>
      </c>
      <c r="B191" s="56" t="s">
        <v>231</v>
      </c>
      <c r="C191" s="51">
        <v>42.8</v>
      </c>
      <c r="D191" s="65" t="s">
        <v>359</v>
      </c>
      <c r="E191" s="129">
        <v>12362</v>
      </c>
      <c r="F191" s="88"/>
      <c r="G191" s="88"/>
      <c r="H191" s="74"/>
      <c r="I191" s="133"/>
      <c r="J191" s="174"/>
      <c r="K191" s="174"/>
    </row>
    <row r="192" spans="1:11" x14ac:dyDescent="0.25">
      <c r="A192" s="120">
        <v>189</v>
      </c>
      <c r="B192" s="56" t="s">
        <v>232</v>
      </c>
      <c r="C192" s="51">
        <v>65.5</v>
      </c>
      <c r="D192" s="65" t="s">
        <v>359</v>
      </c>
      <c r="E192" s="129">
        <v>4510</v>
      </c>
      <c r="F192" s="88"/>
      <c r="G192" s="88"/>
      <c r="H192" s="74"/>
      <c r="I192" s="133"/>
      <c r="J192" s="174"/>
      <c r="K192" s="174"/>
    </row>
    <row r="193" spans="1:11" x14ac:dyDescent="0.25">
      <c r="A193" s="120">
        <v>190</v>
      </c>
      <c r="B193" s="58" t="s">
        <v>233</v>
      </c>
      <c r="C193" s="51">
        <v>109.5</v>
      </c>
      <c r="D193" s="65" t="s">
        <v>359</v>
      </c>
      <c r="E193" s="129">
        <v>23206</v>
      </c>
      <c r="F193" s="88"/>
      <c r="G193" s="88"/>
      <c r="H193" s="74"/>
      <c r="I193" s="133"/>
      <c r="J193" s="174"/>
      <c r="K193" s="174"/>
    </row>
    <row r="194" spans="1:11" x14ac:dyDescent="0.25">
      <c r="A194" s="120">
        <v>191</v>
      </c>
      <c r="B194" s="56" t="s">
        <v>234</v>
      </c>
      <c r="C194" s="51">
        <v>43</v>
      </c>
      <c r="D194" s="65" t="s">
        <v>359</v>
      </c>
      <c r="E194" s="129">
        <v>13568</v>
      </c>
      <c r="F194" s="88"/>
      <c r="G194" s="88"/>
      <c r="H194" s="74"/>
      <c r="I194" s="133"/>
      <c r="J194" s="174"/>
      <c r="K194" s="174"/>
    </row>
    <row r="195" spans="1:11" x14ac:dyDescent="0.25">
      <c r="A195" s="120">
        <v>192</v>
      </c>
      <c r="B195" s="56" t="s">
        <v>235</v>
      </c>
      <c r="C195" s="51">
        <v>65.3</v>
      </c>
      <c r="D195" s="65" t="s">
        <v>359</v>
      </c>
      <c r="E195" s="129">
        <v>21342</v>
      </c>
      <c r="F195" s="88"/>
      <c r="G195" s="88"/>
      <c r="H195" s="74"/>
      <c r="I195" s="133"/>
      <c r="J195" s="174"/>
      <c r="K195" s="174"/>
    </row>
    <row r="196" spans="1:11" x14ac:dyDescent="0.25">
      <c r="A196" s="120">
        <v>196</v>
      </c>
      <c r="B196" s="56" t="s">
        <v>236</v>
      </c>
      <c r="C196" s="51">
        <v>52.8</v>
      </c>
      <c r="D196" s="65" t="s">
        <v>358</v>
      </c>
      <c r="E196" s="104">
        <v>11.236000000000001</v>
      </c>
      <c r="F196" s="88"/>
      <c r="G196" s="88"/>
      <c r="H196" s="74"/>
      <c r="I196" s="133"/>
      <c r="J196" s="174"/>
      <c r="K196" s="174"/>
    </row>
    <row r="197" spans="1:11" x14ac:dyDescent="0.25">
      <c r="A197" s="120">
        <v>197</v>
      </c>
      <c r="B197" s="56" t="s">
        <v>237</v>
      </c>
      <c r="C197" s="51">
        <v>51.2</v>
      </c>
      <c r="D197" s="65" t="s">
        <v>358</v>
      </c>
      <c r="E197" s="104">
        <v>17.308</v>
      </c>
      <c r="F197" s="88"/>
      <c r="G197" s="88"/>
      <c r="H197" s="74"/>
      <c r="I197" s="133"/>
      <c r="J197" s="174"/>
      <c r="K197" s="174"/>
    </row>
    <row r="198" spans="1:11" x14ac:dyDescent="0.25">
      <c r="A198" s="120">
        <v>198</v>
      </c>
      <c r="B198" s="56" t="s">
        <v>238</v>
      </c>
      <c r="C198" s="51">
        <v>113.6</v>
      </c>
      <c r="D198" s="65" t="s">
        <v>358</v>
      </c>
      <c r="E198" s="104">
        <v>52.734999999999999</v>
      </c>
      <c r="F198" s="88"/>
      <c r="G198" s="88"/>
      <c r="H198" s="74"/>
      <c r="I198" s="133"/>
      <c r="J198" s="174"/>
      <c r="K198" s="174"/>
    </row>
    <row r="199" spans="1:11" x14ac:dyDescent="0.25">
      <c r="A199" s="120">
        <v>199</v>
      </c>
      <c r="B199" s="56" t="s">
        <v>239</v>
      </c>
      <c r="C199" s="51">
        <v>106.7</v>
      </c>
      <c r="D199" s="65" t="s">
        <v>358</v>
      </c>
      <c r="E199" s="104">
        <v>30.597000000000001</v>
      </c>
      <c r="F199" s="88"/>
      <c r="G199" s="88"/>
      <c r="H199" s="74"/>
      <c r="I199" s="133"/>
      <c r="J199" s="174"/>
      <c r="K199" s="174"/>
    </row>
    <row r="200" spans="1:11" x14ac:dyDescent="0.25">
      <c r="A200" s="120">
        <v>200</v>
      </c>
      <c r="B200" s="56" t="s">
        <v>240</v>
      </c>
      <c r="C200" s="51">
        <v>92.7</v>
      </c>
      <c r="D200" s="65" t="s">
        <v>358</v>
      </c>
      <c r="E200" s="104">
        <v>11.012</v>
      </c>
      <c r="F200" s="88"/>
      <c r="G200" s="88"/>
      <c r="H200" s="74"/>
      <c r="I200" s="133"/>
      <c r="J200" s="174"/>
      <c r="K200" s="174"/>
    </row>
    <row r="201" spans="1:11" x14ac:dyDescent="0.25">
      <c r="A201" s="120">
        <v>201</v>
      </c>
      <c r="B201" s="56" t="s">
        <v>241</v>
      </c>
      <c r="C201" s="51">
        <v>81.8</v>
      </c>
      <c r="D201" s="65" t="s">
        <v>358</v>
      </c>
      <c r="E201" s="104">
        <v>27.850999999999999</v>
      </c>
      <c r="F201" s="88"/>
      <c r="G201" s="88"/>
      <c r="H201" s="74"/>
      <c r="I201" s="133"/>
      <c r="J201" s="174"/>
      <c r="K201" s="174"/>
    </row>
    <row r="202" spans="1:11" x14ac:dyDescent="0.25">
      <c r="A202" s="120">
        <v>202</v>
      </c>
      <c r="B202" s="56" t="s">
        <v>242</v>
      </c>
      <c r="C202" s="51">
        <v>52.3</v>
      </c>
      <c r="D202" s="65" t="s">
        <v>358</v>
      </c>
      <c r="E202" s="104">
        <v>7.4210000000000003</v>
      </c>
      <c r="F202" s="88"/>
      <c r="G202" s="88"/>
      <c r="H202" s="74"/>
      <c r="I202" s="133"/>
      <c r="J202" s="174"/>
      <c r="K202" s="174"/>
    </row>
    <row r="203" spans="1:11" x14ac:dyDescent="0.25">
      <c r="A203" s="120">
        <v>203</v>
      </c>
      <c r="B203" s="56" t="s">
        <v>243</v>
      </c>
      <c r="C203" s="51">
        <v>51.3</v>
      </c>
      <c r="D203" s="65" t="s">
        <v>358</v>
      </c>
      <c r="E203" s="104">
        <v>14.577</v>
      </c>
      <c r="F203" s="88"/>
      <c r="G203" s="88"/>
      <c r="H203" s="74"/>
      <c r="I203" s="133"/>
      <c r="J203" s="174"/>
      <c r="K203" s="174"/>
    </row>
    <row r="204" spans="1:11" x14ac:dyDescent="0.25">
      <c r="A204" s="120">
        <v>204</v>
      </c>
      <c r="B204" s="56" t="s">
        <v>244</v>
      </c>
      <c r="C204" s="51">
        <v>113.7</v>
      </c>
      <c r="D204" s="65" t="s">
        <v>358</v>
      </c>
      <c r="E204" s="104">
        <v>55.253999999999998</v>
      </c>
      <c r="F204" s="88"/>
      <c r="G204" s="88"/>
      <c r="H204" s="74"/>
      <c r="I204" s="133"/>
      <c r="J204" s="174"/>
      <c r="K204" s="174"/>
    </row>
    <row r="205" spans="1:11" x14ac:dyDescent="0.25">
      <c r="A205" s="120">
        <v>205</v>
      </c>
      <c r="B205" s="56" t="s">
        <v>245</v>
      </c>
      <c r="C205" s="51">
        <v>107</v>
      </c>
      <c r="D205" s="65" t="s">
        <v>358</v>
      </c>
      <c r="E205" s="104">
        <v>20.710999999999999</v>
      </c>
      <c r="F205" s="88"/>
      <c r="G205" s="88"/>
      <c r="H205" s="74"/>
      <c r="I205" s="133"/>
      <c r="J205" s="174"/>
      <c r="K205" s="174"/>
    </row>
    <row r="206" spans="1:11" x14ac:dyDescent="0.25">
      <c r="A206" s="120">
        <v>206</v>
      </c>
      <c r="B206" s="56" t="s">
        <v>246</v>
      </c>
      <c r="C206" s="51">
        <v>92.7</v>
      </c>
      <c r="D206" s="65" t="s">
        <v>358</v>
      </c>
      <c r="E206" s="104">
        <v>23.757999999999999</v>
      </c>
      <c r="F206" s="88"/>
      <c r="G206" s="88"/>
      <c r="H206" s="74"/>
      <c r="I206" s="133"/>
      <c r="J206" s="174"/>
      <c r="K206" s="174"/>
    </row>
    <row r="207" spans="1:11" x14ac:dyDescent="0.25">
      <c r="A207" s="120">
        <v>207</v>
      </c>
      <c r="B207" s="56" t="s">
        <v>247</v>
      </c>
      <c r="C207" s="51">
        <v>81</v>
      </c>
      <c r="D207" s="65" t="s">
        <v>358</v>
      </c>
      <c r="E207" s="104">
        <v>24.538</v>
      </c>
      <c r="F207" s="88"/>
      <c r="G207" s="88"/>
      <c r="H207" s="74"/>
      <c r="I207" s="133"/>
      <c r="J207" s="174"/>
      <c r="K207" s="174"/>
    </row>
    <row r="208" spans="1:11" x14ac:dyDescent="0.25">
      <c r="A208" s="120">
        <v>208</v>
      </c>
      <c r="B208" s="56" t="s">
        <v>248</v>
      </c>
      <c r="C208" s="51">
        <v>53.2</v>
      </c>
      <c r="D208" s="65" t="s">
        <v>358</v>
      </c>
      <c r="E208" s="104">
        <v>9.9429999999999996</v>
      </c>
      <c r="F208" s="88"/>
      <c r="G208" s="88"/>
      <c r="H208" s="74"/>
      <c r="I208" s="133"/>
      <c r="J208" s="174"/>
      <c r="K208" s="174"/>
    </row>
    <row r="209" spans="1:11" x14ac:dyDescent="0.25">
      <c r="A209" s="120">
        <v>209</v>
      </c>
      <c r="B209" s="56" t="s">
        <v>249</v>
      </c>
      <c r="C209" s="51">
        <v>51.1</v>
      </c>
      <c r="D209" s="65" t="s">
        <v>358</v>
      </c>
      <c r="E209" s="104">
        <v>25.202000000000002</v>
      </c>
      <c r="F209" s="88"/>
      <c r="G209" s="88"/>
      <c r="H209" s="74"/>
      <c r="I209" s="133"/>
      <c r="J209" s="174"/>
      <c r="K209" s="174"/>
    </row>
    <row r="210" spans="1:11" x14ac:dyDescent="0.25">
      <c r="A210" s="120">
        <v>210</v>
      </c>
      <c r="B210" s="56" t="s">
        <v>250</v>
      </c>
      <c r="C210" s="51">
        <v>113.8</v>
      </c>
      <c r="D210" s="65" t="s">
        <v>358</v>
      </c>
      <c r="E210" s="104">
        <v>36.816000000000003</v>
      </c>
      <c r="F210" s="88"/>
      <c r="G210" s="88"/>
      <c r="H210" s="74"/>
      <c r="I210" s="133"/>
      <c r="J210" s="174"/>
      <c r="K210" s="174"/>
    </row>
    <row r="211" spans="1:11" x14ac:dyDescent="0.25">
      <c r="A211" s="120">
        <v>211</v>
      </c>
      <c r="B211" s="56" t="s">
        <v>251</v>
      </c>
      <c r="C211" s="51">
        <v>106.9</v>
      </c>
      <c r="D211" s="65" t="s">
        <v>358</v>
      </c>
      <c r="E211" s="104">
        <v>5.16</v>
      </c>
      <c r="F211" s="88"/>
      <c r="G211" s="88"/>
      <c r="H211" s="74"/>
      <c r="I211" s="133"/>
      <c r="J211" s="174"/>
      <c r="K211" s="174"/>
    </row>
    <row r="212" spans="1:11" x14ac:dyDescent="0.25">
      <c r="A212" s="120">
        <v>212</v>
      </c>
      <c r="B212" s="56" t="s">
        <v>252</v>
      </c>
      <c r="C212" s="51">
        <v>93.2</v>
      </c>
      <c r="D212" s="65" t="s">
        <v>358</v>
      </c>
      <c r="E212" s="104">
        <v>23.184999999999999</v>
      </c>
      <c r="F212" s="88"/>
      <c r="G212" s="88"/>
      <c r="H212" s="74"/>
      <c r="I212" s="133"/>
      <c r="J212" s="174"/>
      <c r="K212" s="174"/>
    </row>
    <row r="213" spans="1:11" x14ac:dyDescent="0.25">
      <c r="A213" s="120">
        <v>213</v>
      </c>
      <c r="B213" s="56" t="s">
        <v>253</v>
      </c>
      <c r="C213" s="51">
        <v>80.7</v>
      </c>
      <c r="D213" s="65" t="s">
        <v>358</v>
      </c>
      <c r="E213" s="104">
        <v>7.2720000000000002</v>
      </c>
      <c r="F213" s="88"/>
      <c r="G213" s="88"/>
      <c r="H213" s="74"/>
      <c r="I213" s="133"/>
      <c r="J213" s="174"/>
      <c r="K213" s="174"/>
    </row>
    <row r="214" spans="1:11" x14ac:dyDescent="0.25">
      <c r="A214" s="120">
        <v>214</v>
      </c>
      <c r="B214" s="56" t="s">
        <v>254</v>
      </c>
      <c r="C214" s="51">
        <v>52.5</v>
      </c>
      <c r="D214" s="65" t="s">
        <v>358</v>
      </c>
      <c r="E214" s="104">
        <v>13.734999999999999</v>
      </c>
      <c r="F214" s="88"/>
      <c r="G214" s="88"/>
      <c r="H214" s="74"/>
      <c r="I214" s="133"/>
      <c r="J214" s="174"/>
      <c r="K214" s="174"/>
    </row>
    <row r="215" spans="1:11" x14ac:dyDescent="0.25">
      <c r="A215" s="120">
        <v>215</v>
      </c>
      <c r="B215" s="56" t="s">
        <v>255</v>
      </c>
      <c r="C215" s="51">
        <v>51</v>
      </c>
      <c r="D215" s="65" t="s">
        <v>358</v>
      </c>
      <c r="E215" s="104">
        <v>0.57099999999999995</v>
      </c>
      <c r="F215" s="88"/>
      <c r="G215" s="88"/>
      <c r="H215" s="74"/>
      <c r="I215" s="133"/>
      <c r="J215" s="174"/>
      <c r="K215" s="174"/>
    </row>
    <row r="216" spans="1:11" x14ac:dyDescent="0.25">
      <c r="A216" s="120">
        <v>216</v>
      </c>
      <c r="B216" s="56" t="s">
        <v>256</v>
      </c>
      <c r="C216" s="51">
        <v>113.9</v>
      </c>
      <c r="D216" s="65" t="s">
        <v>358</v>
      </c>
      <c r="E216" s="104">
        <v>60.07</v>
      </c>
      <c r="F216" s="88"/>
      <c r="G216" s="88"/>
      <c r="H216" s="74"/>
      <c r="I216" s="133"/>
      <c r="J216" s="174"/>
      <c r="K216" s="174"/>
    </row>
    <row r="217" spans="1:11" x14ac:dyDescent="0.25">
      <c r="A217" s="120">
        <v>217</v>
      </c>
      <c r="B217" s="56" t="s">
        <v>257</v>
      </c>
      <c r="C217" s="51">
        <v>106.5</v>
      </c>
      <c r="D217" s="65" t="s">
        <v>358</v>
      </c>
      <c r="E217" s="104">
        <v>15.946</v>
      </c>
      <c r="F217" s="88"/>
      <c r="G217" s="88"/>
      <c r="H217" s="74"/>
      <c r="I217" s="133"/>
      <c r="J217" s="174"/>
      <c r="K217" s="174"/>
    </row>
    <row r="218" spans="1:11" x14ac:dyDescent="0.25">
      <c r="A218" s="120">
        <v>218</v>
      </c>
      <c r="B218" s="56" t="s">
        <v>258</v>
      </c>
      <c r="C218" s="51">
        <v>92.6</v>
      </c>
      <c r="D218" s="65" t="s">
        <v>358</v>
      </c>
      <c r="E218" s="104">
        <v>20.850999999999999</v>
      </c>
      <c r="F218" s="88"/>
      <c r="G218" s="88"/>
      <c r="H218" s="74"/>
      <c r="I218" s="133"/>
      <c r="J218" s="174"/>
      <c r="K218" s="174"/>
    </row>
    <row r="219" spans="1:11" x14ac:dyDescent="0.25">
      <c r="A219" s="120">
        <v>219</v>
      </c>
      <c r="B219" s="56" t="s">
        <v>259</v>
      </c>
      <c r="C219" s="51">
        <v>81.400000000000006</v>
      </c>
      <c r="D219" s="65" t="s">
        <v>358</v>
      </c>
      <c r="E219" s="104">
        <v>19.553999999999998</v>
      </c>
      <c r="F219" s="88"/>
      <c r="G219" s="88"/>
      <c r="H219" s="74"/>
      <c r="I219" s="133"/>
      <c r="J219" s="174"/>
      <c r="K219" s="174"/>
    </row>
    <row r="220" spans="1:11" x14ac:dyDescent="0.25">
      <c r="A220" s="120">
        <v>220</v>
      </c>
      <c r="B220" s="56" t="s">
        <v>260</v>
      </c>
      <c r="C220" s="51">
        <v>52.9</v>
      </c>
      <c r="D220" s="65" t="s">
        <v>358</v>
      </c>
      <c r="E220" s="104">
        <v>11.532999999999999</v>
      </c>
      <c r="F220" s="88"/>
      <c r="G220" s="88"/>
      <c r="H220" s="74"/>
      <c r="I220" s="133"/>
      <c r="J220" s="174"/>
      <c r="K220" s="174"/>
    </row>
    <row r="221" spans="1:11" x14ac:dyDescent="0.25">
      <c r="A221" s="120">
        <v>221</v>
      </c>
      <c r="B221" s="56" t="s">
        <v>261</v>
      </c>
      <c r="C221" s="51">
        <v>51.4</v>
      </c>
      <c r="D221" s="65" t="s">
        <v>358</v>
      </c>
      <c r="E221" s="104">
        <v>19.187999999999999</v>
      </c>
      <c r="F221" s="88"/>
      <c r="G221" s="88"/>
      <c r="H221" s="74"/>
      <c r="I221" s="133"/>
      <c r="J221" s="174"/>
      <c r="K221" s="174"/>
    </row>
    <row r="222" spans="1:11" x14ac:dyDescent="0.25">
      <c r="A222" s="120">
        <v>222</v>
      </c>
      <c r="B222" s="56" t="s">
        <v>262</v>
      </c>
      <c r="C222" s="51">
        <v>115</v>
      </c>
      <c r="D222" s="65" t="s">
        <v>358</v>
      </c>
      <c r="E222" s="104">
        <v>8.0410000000000004</v>
      </c>
      <c r="F222" s="88"/>
      <c r="G222" s="88"/>
      <c r="H222" s="74"/>
      <c r="I222" s="133"/>
      <c r="J222" s="174"/>
      <c r="K222" s="174"/>
    </row>
    <row r="223" spans="1:11" x14ac:dyDescent="0.25">
      <c r="A223" s="120">
        <v>223</v>
      </c>
      <c r="B223" s="56" t="s">
        <v>263</v>
      </c>
      <c r="C223" s="51">
        <v>106.7</v>
      </c>
      <c r="D223" s="65" t="s">
        <v>358</v>
      </c>
      <c r="E223" s="104">
        <v>20.582000000000001</v>
      </c>
      <c r="F223" s="88"/>
      <c r="G223" s="88"/>
      <c r="H223" s="74"/>
      <c r="I223" s="133"/>
      <c r="J223" s="174"/>
      <c r="K223" s="174"/>
    </row>
    <row r="224" spans="1:11" x14ac:dyDescent="0.25">
      <c r="A224" s="120">
        <v>224</v>
      </c>
      <c r="B224" s="56" t="s">
        <v>264</v>
      </c>
      <c r="C224" s="51">
        <v>92.4</v>
      </c>
      <c r="D224" s="65" t="s">
        <v>358</v>
      </c>
      <c r="E224" s="104">
        <v>14.836</v>
      </c>
      <c r="F224" s="88"/>
      <c r="G224" s="88"/>
      <c r="H224" s="74"/>
      <c r="I224" s="133"/>
      <c r="J224" s="174"/>
      <c r="K224" s="174"/>
    </row>
    <row r="225" spans="1:11" x14ac:dyDescent="0.25">
      <c r="A225" s="120">
        <v>225</v>
      </c>
      <c r="B225" s="56" t="s">
        <v>265</v>
      </c>
      <c r="C225" s="51">
        <v>81.2</v>
      </c>
      <c r="D225" s="65" t="s">
        <v>358</v>
      </c>
      <c r="E225" s="104">
        <v>17.791</v>
      </c>
      <c r="F225" s="88"/>
      <c r="G225" s="88"/>
      <c r="H225" s="74"/>
      <c r="I225" s="133"/>
      <c r="J225" s="174"/>
      <c r="K225" s="174"/>
    </row>
    <row r="226" spans="1:11" x14ac:dyDescent="0.25">
      <c r="A226" s="120">
        <v>226</v>
      </c>
      <c r="B226" s="56" t="s">
        <v>266</v>
      </c>
      <c r="C226" s="51">
        <v>52.7</v>
      </c>
      <c r="D226" s="65" t="s">
        <v>358</v>
      </c>
      <c r="E226" s="104">
        <v>8.3179999999999996</v>
      </c>
      <c r="F226" s="88"/>
      <c r="G226" s="88"/>
      <c r="H226" s="74"/>
      <c r="I226" s="133"/>
      <c r="J226" s="174"/>
      <c r="K226" s="174"/>
    </row>
    <row r="227" spans="1:11" x14ac:dyDescent="0.25">
      <c r="A227" s="120">
        <v>227</v>
      </c>
      <c r="B227" s="56" t="s">
        <v>267</v>
      </c>
      <c r="C227" s="51">
        <v>51.5</v>
      </c>
      <c r="D227" s="65" t="s">
        <v>358</v>
      </c>
      <c r="E227" s="104">
        <v>9.9570000000000007</v>
      </c>
      <c r="F227" s="88"/>
      <c r="G227" s="88"/>
      <c r="H227" s="74"/>
      <c r="I227" s="133"/>
      <c r="J227" s="174"/>
      <c r="K227" s="174"/>
    </row>
    <row r="228" spans="1:11" x14ac:dyDescent="0.25">
      <c r="A228" s="120">
        <v>228</v>
      </c>
      <c r="B228" s="56" t="s">
        <v>268</v>
      </c>
      <c r="C228" s="51">
        <v>113.5</v>
      </c>
      <c r="D228" s="65" t="s">
        <v>358</v>
      </c>
      <c r="E228" s="104">
        <v>50.408999999999999</v>
      </c>
      <c r="F228" s="88"/>
      <c r="G228" s="88"/>
      <c r="H228" s="74"/>
      <c r="I228" s="133"/>
      <c r="J228" s="174"/>
      <c r="K228" s="174"/>
    </row>
    <row r="229" spans="1:11" x14ac:dyDescent="0.25">
      <c r="A229" s="120">
        <v>229</v>
      </c>
      <c r="B229" s="56" t="s">
        <v>269</v>
      </c>
      <c r="C229" s="51">
        <v>107.4</v>
      </c>
      <c r="D229" s="65" t="s">
        <v>358</v>
      </c>
      <c r="E229" s="104">
        <v>25.157</v>
      </c>
      <c r="F229" s="88"/>
      <c r="G229" s="88"/>
      <c r="H229" s="74"/>
      <c r="I229" s="133"/>
      <c r="J229" s="174"/>
      <c r="K229" s="174"/>
    </row>
    <row r="230" spans="1:11" x14ac:dyDescent="0.25">
      <c r="A230" s="120">
        <v>230</v>
      </c>
      <c r="B230" s="56" t="s">
        <v>270</v>
      </c>
      <c r="C230" s="51">
        <v>93</v>
      </c>
      <c r="D230" s="65" t="s">
        <v>358</v>
      </c>
      <c r="E230" s="104">
        <v>18.486999999999998</v>
      </c>
      <c r="F230" s="88"/>
      <c r="G230" s="88"/>
      <c r="H230" s="74"/>
      <c r="I230" s="133"/>
      <c r="J230" s="174"/>
      <c r="K230" s="174"/>
    </row>
    <row r="231" spans="1:11" x14ac:dyDescent="0.25">
      <c r="A231" s="120">
        <v>231</v>
      </c>
      <c r="B231" s="56" t="s">
        <v>271</v>
      </c>
      <c r="C231" s="51">
        <v>80.900000000000006</v>
      </c>
      <c r="D231" s="65" t="s">
        <v>358</v>
      </c>
      <c r="E231" s="104">
        <v>27.861999999999998</v>
      </c>
      <c r="F231" s="88"/>
      <c r="G231" s="88"/>
      <c r="H231" s="74"/>
      <c r="I231" s="133"/>
      <c r="J231" s="174"/>
      <c r="K231" s="174"/>
    </row>
    <row r="232" spans="1:11" x14ac:dyDescent="0.25">
      <c r="A232" s="120">
        <v>232</v>
      </c>
      <c r="B232" s="56" t="s">
        <v>272</v>
      </c>
      <c r="C232" s="51">
        <v>52.5</v>
      </c>
      <c r="D232" s="65" t="s">
        <v>358</v>
      </c>
      <c r="E232" s="104">
        <v>19.954000000000001</v>
      </c>
      <c r="F232" s="88"/>
      <c r="G232" s="88"/>
      <c r="H232" s="74"/>
      <c r="I232" s="133"/>
      <c r="J232" s="174"/>
      <c r="K232" s="174"/>
    </row>
    <row r="233" spans="1:11" x14ac:dyDescent="0.25">
      <c r="A233" s="120">
        <v>233</v>
      </c>
      <c r="B233" s="56" t="s">
        <v>273</v>
      </c>
      <c r="C233" s="51">
        <v>50.7</v>
      </c>
      <c r="D233" s="65" t="s">
        <v>358</v>
      </c>
      <c r="E233" s="104">
        <v>17.149999999999999</v>
      </c>
      <c r="F233" s="88"/>
      <c r="G233" s="88"/>
      <c r="H233" s="74"/>
      <c r="I233" s="133"/>
      <c r="J233" s="174"/>
      <c r="K233" s="174"/>
    </row>
    <row r="234" spans="1:11" x14ac:dyDescent="0.25">
      <c r="A234" s="120">
        <v>234</v>
      </c>
      <c r="B234" s="56" t="s">
        <v>274</v>
      </c>
      <c r="C234" s="51">
        <v>113.8</v>
      </c>
      <c r="D234" s="65" t="s">
        <v>358</v>
      </c>
      <c r="E234" s="104">
        <v>30.785</v>
      </c>
      <c r="F234" s="88"/>
      <c r="G234" s="88"/>
      <c r="H234" s="74"/>
      <c r="I234" s="133"/>
      <c r="J234" s="174"/>
      <c r="K234" s="174"/>
    </row>
    <row r="235" spans="1:11" x14ac:dyDescent="0.25">
      <c r="A235" s="120">
        <v>235</v>
      </c>
      <c r="B235" s="56" t="s">
        <v>275</v>
      </c>
      <c r="C235" s="51">
        <v>106.4</v>
      </c>
      <c r="D235" s="65" t="s">
        <v>358</v>
      </c>
      <c r="E235" s="104">
        <v>21.975999999999999</v>
      </c>
      <c r="F235" s="88"/>
      <c r="G235" s="88"/>
      <c r="H235" s="74"/>
      <c r="I235" s="133"/>
      <c r="J235" s="174"/>
      <c r="K235" s="174"/>
    </row>
    <row r="236" spans="1:11" x14ac:dyDescent="0.25">
      <c r="A236" s="120">
        <v>236</v>
      </c>
      <c r="B236" s="56" t="s">
        <v>276</v>
      </c>
      <c r="C236" s="51">
        <v>94.4</v>
      </c>
      <c r="D236" s="65" t="s">
        <v>358</v>
      </c>
      <c r="E236" s="104">
        <v>21.893999999999998</v>
      </c>
      <c r="F236" s="88"/>
      <c r="G236" s="88"/>
      <c r="H236" s="74"/>
      <c r="I236" s="133"/>
      <c r="J236" s="174"/>
      <c r="K236" s="174"/>
    </row>
    <row r="237" spans="1:11" x14ac:dyDescent="0.25">
      <c r="A237" s="120">
        <v>237</v>
      </c>
      <c r="B237" s="56" t="s">
        <v>277</v>
      </c>
      <c r="C237" s="51">
        <v>80.3</v>
      </c>
      <c r="D237" s="65" t="s">
        <v>358</v>
      </c>
      <c r="E237" s="104">
        <v>8.6449999999999996</v>
      </c>
      <c r="F237" s="88"/>
      <c r="G237" s="88"/>
      <c r="H237" s="74"/>
      <c r="I237" s="133"/>
      <c r="J237" s="174"/>
      <c r="K237" s="174"/>
    </row>
    <row r="238" spans="1:11" x14ac:dyDescent="0.25">
      <c r="A238" s="120">
        <v>238</v>
      </c>
      <c r="B238" s="56" t="s">
        <v>278</v>
      </c>
      <c r="C238" s="51">
        <v>52.4</v>
      </c>
      <c r="D238" s="65" t="s">
        <v>358</v>
      </c>
      <c r="E238" s="104">
        <v>11.129</v>
      </c>
      <c r="F238" s="88"/>
      <c r="G238" s="88"/>
      <c r="H238" s="74"/>
      <c r="I238" s="133"/>
      <c r="J238" s="174"/>
      <c r="K238" s="174"/>
    </row>
    <row r="239" spans="1:11" x14ac:dyDescent="0.25">
      <c r="A239" s="120">
        <v>239</v>
      </c>
      <c r="B239" s="56" t="s">
        <v>279</v>
      </c>
      <c r="C239" s="51">
        <v>50.9</v>
      </c>
      <c r="D239" s="65" t="s">
        <v>358</v>
      </c>
      <c r="E239" s="104">
        <v>19.100999999999999</v>
      </c>
      <c r="F239" s="88"/>
      <c r="G239" s="88"/>
      <c r="H239" s="74"/>
      <c r="I239" s="133"/>
      <c r="J239" s="174"/>
      <c r="K239" s="174"/>
    </row>
    <row r="240" spans="1:11" x14ac:dyDescent="0.25">
      <c r="A240" s="120">
        <v>240</v>
      </c>
      <c r="B240" s="56" t="s">
        <v>280</v>
      </c>
      <c r="C240" s="51">
        <v>114.5</v>
      </c>
      <c r="D240" s="65" t="s">
        <v>358</v>
      </c>
      <c r="E240" s="104">
        <v>47.232999999999997</v>
      </c>
      <c r="F240" s="88"/>
      <c r="G240" s="88"/>
      <c r="H240" s="74"/>
      <c r="I240" s="133"/>
      <c r="J240" s="174"/>
      <c r="K240" s="174"/>
    </row>
    <row r="241" spans="1:11" x14ac:dyDescent="0.25">
      <c r="A241" s="120">
        <v>241</v>
      </c>
      <c r="B241" s="56" t="s">
        <v>281</v>
      </c>
      <c r="C241" s="51">
        <v>106.5</v>
      </c>
      <c r="D241" s="65" t="s">
        <v>358</v>
      </c>
      <c r="E241" s="104">
        <v>14.567</v>
      </c>
      <c r="F241" s="88"/>
      <c r="G241" s="88"/>
      <c r="H241" s="74"/>
      <c r="I241" s="133"/>
      <c r="J241" s="174"/>
      <c r="K241" s="174"/>
    </row>
    <row r="242" spans="1:11" x14ac:dyDescent="0.25">
      <c r="A242" s="120">
        <v>242</v>
      </c>
      <c r="B242" s="56" t="s">
        <v>282</v>
      </c>
      <c r="C242" s="51">
        <v>93.5</v>
      </c>
      <c r="D242" s="65" t="s">
        <v>358</v>
      </c>
      <c r="E242" s="104">
        <v>27.053000000000001</v>
      </c>
      <c r="F242" s="88"/>
      <c r="G242" s="88"/>
      <c r="H242" s="74"/>
      <c r="I242" s="133"/>
      <c r="J242" s="174"/>
      <c r="K242" s="174"/>
    </row>
    <row r="243" spans="1:11" x14ac:dyDescent="0.25">
      <c r="A243" s="120">
        <v>243</v>
      </c>
      <c r="B243" s="56" t="s">
        <v>283</v>
      </c>
      <c r="C243" s="51">
        <v>80.5</v>
      </c>
      <c r="D243" s="65" t="s">
        <v>358</v>
      </c>
      <c r="E243" s="104">
        <v>7.9569999999999999</v>
      </c>
      <c r="F243" s="88"/>
      <c r="G243" s="88"/>
      <c r="H243" s="74"/>
      <c r="I243" s="133"/>
      <c r="J243" s="174"/>
      <c r="K243" s="174"/>
    </row>
    <row r="244" spans="1:11" x14ac:dyDescent="0.25">
      <c r="A244" s="120">
        <v>244</v>
      </c>
      <c r="B244" s="56" t="s">
        <v>284</v>
      </c>
      <c r="C244" s="51">
        <v>52.7</v>
      </c>
      <c r="D244" s="65" t="s">
        <v>358</v>
      </c>
      <c r="E244" s="104">
        <v>9.7070000000000007</v>
      </c>
      <c r="F244" s="88"/>
      <c r="G244" s="88"/>
      <c r="H244" s="74"/>
      <c r="I244" s="133"/>
      <c r="J244" s="174"/>
      <c r="K244" s="174"/>
    </row>
    <row r="245" spans="1:11" x14ac:dyDescent="0.25">
      <c r="A245" s="120">
        <v>245</v>
      </c>
      <c r="B245" s="56" t="s">
        <v>285</v>
      </c>
      <c r="C245" s="51">
        <v>50.3</v>
      </c>
      <c r="D245" s="65" t="s">
        <v>358</v>
      </c>
      <c r="E245" s="104">
        <v>8.4640000000000004</v>
      </c>
      <c r="F245" s="88"/>
      <c r="G245" s="88"/>
      <c r="H245" s="74"/>
      <c r="I245" s="133"/>
      <c r="J245" s="174"/>
      <c r="K245" s="174"/>
    </row>
    <row r="246" spans="1:11" x14ac:dyDescent="0.25">
      <c r="A246" s="120">
        <v>246</v>
      </c>
      <c r="B246" s="56" t="s">
        <v>286</v>
      </c>
      <c r="C246" s="51">
        <v>113.9</v>
      </c>
      <c r="D246" s="65" t="s">
        <v>358</v>
      </c>
      <c r="E246" s="104">
        <v>35.819000000000003</v>
      </c>
      <c r="F246" s="88"/>
      <c r="G246" s="88"/>
      <c r="H246" s="74"/>
      <c r="I246" s="133"/>
      <c r="J246" s="174"/>
      <c r="K246" s="174"/>
    </row>
    <row r="247" spans="1:11" x14ac:dyDescent="0.25">
      <c r="A247" s="120">
        <v>247</v>
      </c>
      <c r="B247" s="56" t="s">
        <v>287</v>
      </c>
      <c r="C247" s="51">
        <v>106.3</v>
      </c>
      <c r="D247" s="65" t="s">
        <v>358</v>
      </c>
      <c r="E247" s="104">
        <v>22.788</v>
      </c>
      <c r="F247" s="88"/>
      <c r="G247" s="88"/>
      <c r="H247" s="74"/>
      <c r="I247" s="133"/>
      <c r="J247" s="174"/>
      <c r="K247" s="174"/>
    </row>
    <row r="248" spans="1:11" x14ac:dyDescent="0.25">
      <c r="A248" s="120">
        <v>248</v>
      </c>
      <c r="B248" s="56" t="s">
        <v>288</v>
      </c>
      <c r="C248" s="51">
        <v>92.5</v>
      </c>
      <c r="D248" s="65" t="s">
        <v>358</v>
      </c>
      <c r="E248" s="104">
        <v>22.640999999999998</v>
      </c>
      <c r="F248" s="88"/>
      <c r="G248" s="88"/>
      <c r="H248" s="74"/>
      <c r="I248" s="133"/>
      <c r="J248" s="174"/>
      <c r="K248" s="174"/>
    </row>
    <row r="249" spans="1:11" x14ac:dyDescent="0.25">
      <c r="A249" s="120">
        <v>249</v>
      </c>
      <c r="B249" s="56" t="s">
        <v>289</v>
      </c>
      <c r="C249" s="51">
        <v>85.1</v>
      </c>
      <c r="D249" s="65" t="s">
        <v>358</v>
      </c>
      <c r="E249" s="104">
        <v>14.853</v>
      </c>
      <c r="F249" s="88"/>
      <c r="G249" s="88"/>
      <c r="H249" s="74"/>
      <c r="I249" s="133"/>
      <c r="J249" s="174"/>
      <c r="K249" s="174"/>
    </row>
    <row r="250" spans="1:11" x14ac:dyDescent="0.25">
      <c r="A250" s="120">
        <v>250</v>
      </c>
      <c r="B250" s="56" t="s">
        <v>290</v>
      </c>
      <c r="C250" s="51">
        <v>52.4</v>
      </c>
      <c r="D250" s="65" t="s">
        <v>358</v>
      </c>
      <c r="E250" s="104">
        <v>20.805</v>
      </c>
      <c r="F250" s="88"/>
      <c r="G250" s="88"/>
      <c r="H250" s="74"/>
      <c r="I250" s="133"/>
      <c r="J250" s="174"/>
      <c r="K250" s="174"/>
    </row>
    <row r="251" spans="1:11" x14ac:dyDescent="0.25">
      <c r="A251" s="120">
        <v>251</v>
      </c>
      <c r="B251" s="56" t="s">
        <v>291</v>
      </c>
      <c r="C251" s="51">
        <v>50.9</v>
      </c>
      <c r="D251" s="65" t="s">
        <v>358</v>
      </c>
      <c r="E251" s="104">
        <v>21.262</v>
      </c>
      <c r="F251" s="88"/>
      <c r="G251" s="88"/>
      <c r="H251" s="74"/>
      <c r="I251" s="133"/>
      <c r="J251" s="174"/>
      <c r="K251" s="174"/>
    </row>
    <row r="252" spans="1:11" x14ac:dyDescent="0.25">
      <c r="A252" s="120">
        <v>252</v>
      </c>
      <c r="B252" s="56" t="s">
        <v>292</v>
      </c>
      <c r="C252" s="51">
        <v>113.9</v>
      </c>
      <c r="D252" s="65" t="s">
        <v>358</v>
      </c>
      <c r="E252" s="104">
        <v>32.847999999999999</v>
      </c>
      <c r="F252" s="88"/>
      <c r="G252" s="88"/>
      <c r="H252" s="74"/>
      <c r="I252" s="133"/>
      <c r="J252" s="174"/>
      <c r="K252" s="174"/>
    </row>
    <row r="253" spans="1:11" x14ac:dyDescent="0.25">
      <c r="A253" s="120">
        <v>253</v>
      </c>
      <c r="B253" s="56" t="s">
        <v>293</v>
      </c>
      <c r="C253" s="51">
        <v>106.8</v>
      </c>
      <c r="D253" s="65" t="s">
        <v>358</v>
      </c>
      <c r="E253" s="104">
        <v>6.1840000000000002</v>
      </c>
      <c r="F253" s="88"/>
      <c r="G253" s="88"/>
      <c r="H253" s="74"/>
      <c r="I253" s="133"/>
      <c r="J253" s="174"/>
      <c r="K253" s="174"/>
    </row>
    <row r="254" spans="1:11" x14ac:dyDescent="0.25">
      <c r="A254" s="120">
        <v>254</v>
      </c>
      <c r="B254" s="56" t="s">
        <v>294</v>
      </c>
      <c r="C254" s="51">
        <v>92.5</v>
      </c>
      <c r="D254" s="65" t="s">
        <v>358</v>
      </c>
      <c r="E254" s="104">
        <v>11.786</v>
      </c>
      <c r="F254" s="88"/>
      <c r="G254" s="88"/>
      <c r="H254" s="74"/>
      <c r="I254" s="133"/>
      <c r="J254" s="174"/>
      <c r="K254" s="174"/>
    </row>
    <row r="255" spans="1:11" x14ac:dyDescent="0.25">
      <c r="A255" s="120">
        <v>255</v>
      </c>
      <c r="B255" s="56" t="s">
        <v>295</v>
      </c>
      <c r="C255" s="51">
        <v>81</v>
      </c>
      <c r="D255" s="65" t="s">
        <v>358</v>
      </c>
      <c r="E255" s="104">
        <v>15.02</v>
      </c>
      <c r="F255" s="88"/>
      <c r="G255" s="88"/>
      <c r="H255" s="74"/>
      <c r="I255" s="133"/>
      <c r="J255" s="174"/>
      <c r="K255" s="174"/>
    </row>
    <row r="256" spans="1:11" x14ac:dyDescent="0.25">
      <c r="A256" s="120">
        <v>256</v>
      </c>
      <c r="B256" s="56" t="s">
        <v>296</v>
      </c>
      <c r="C256" s="51">
        <v>52.2</v>
      </c>
      <c r="D256" s="65" t="s">
        <v>358</v>
      </c>
      <c r="E256" s="104">
        <v>11.286</v>
      </c>
      <c r="F256" s="88"/>
      <c r="G256" s="88"/>
      <c r="H256" s="74"/>
      <c r="I256" s="133"/>
      <c r="J256" s="174"/>
      <c r="K256" s="174"/>
    </row>
    <row r="257" spans="1:11" x14ac:dyDescent="0.25">
      <c r="A257" s="120">
        <v>257</v>
      </c>
      <c r="B257" s="56" t="s">
        <v>297</v>
      </c>
      <c r="C257" s="51">
        <v>50.7</v>
      </c>
      <c r="D257" s="65" t="s">
        <v>358</v>
      </c>
      <c r="E257" s="104">
        <v>12.789</v>
      </c>
      <c r="F257" s="88"/>
      <c r="G257" s="88"/>
      <c r="H257" s="74"/>
      <c r="I257" s="133"/>
      <c r="J257" s="174"/>
      <c r="K257" s="174"/>
    </row>
    <row r="258" spans="1:11" x14ac:dyDescent="0.25">
      <c r="A258" s="120">
        <v>258</v>
      </c>
      <c r="B258" s="56" t="s">
        <v>298</v>
      </c>
      <c r="C258" s="51">
        <v>113.9</v>
      </c>
      <c r="D258" s="65" t="s">
        <v>358</v>
      </c>
      <c r="E258" s="104">
        <v>31.106000000000002</v>
      </c>
      <c r="F258" s="88"/>
      <c r="G258" s="88"/>
      <c r="H258" s="74"/>
      <c r="I258" s="133"/>
      <c r="J258" s="174"/>
      <c r="K258" s="174"/>
    </row>
    <row r="259" spans="1:11" x14ac:dyDescent="0.25">
      <c r="A259" s="120">
        <v>259</v>
      </c>
      <c r="B259" s="56" t="s">
        <v>299</v>
      </c>
      <c r="C259" s="51">
        <v>106.9</v>
      </c>
      <c r="D259" s="65" t="s">
        <v>358</v>
      </c>
      <c r="E259" s="104">
        <v>11.018000000000001</v>
      </c>
      <c r="F259" s="88"/>
      <c r="G259" s="88"/>
      <c r="H259" s="74"/>
      <c r="I259" s="133"/>
      <c r="J259" s="174"/>
      <c r="K259" s="174"/>
    </row>
    <row r="260" spans="1:11" x14ac:dyDescent="0.25">
      <c r="A260" s="120">
        <v>260</v>
      </c>
      <c r="B260" s="56" t="s">
        <v>300</v>
      </c>
      <c r="C260" s="51">
        <v>92.5</v>
      </c>
      <c r="D260" s="65" t="s">
        <v>358</v>
      </c>
      <c r="E260" s="104">
        <v>9.468</v>
      </c>
      <c r="F260" s="88"/>
      <c r="G260" s="88"/>
      <c r="H260" s="74"/>
      <c r="I260" s="133"/>
      <c r="J260" s="174"/>
      <c r="K260" s="174"/>
    </row>
    <row r="261" spans="1:11" x14ac:dyDescent="0.25">
      <c r="A261" s="120">
        <v>261</v>
      </c>
      <c r="B261" s="56" t="s">
        <v>301</v>
      </c>
      <c r="C261" s="51">
        <v>80.900000000000006</v>
      </c>
      <c r="D261" s="65" t="s">
        <v>358</v>
      </c>
      <c r="E261" s="104">
        <v>28.72</v>
      </c>
      <c r="F261" s="88"/>
      <c r="G261" s="88"/>
      <c r="H261" s="74"/>
      <c r="I261" s="133"/>
      <c r="J261" s="174"/>
      <c r="K261" s="174"/>
    </row>
    <row r="262" spans="1:11" x14ac:dyDescent="0.25">
      <c r="A262" s="120">
        <v>262</v>
      </c>
      <c r="B262" s="56" t="s">
        <v>302</v>
      </c>
      <c r="C262" s="51">
        <v>52.1</v>
      </c>
      <c r="D262" s="65" t="s">
        <v>358</v>
      </c>
      <c r="E262" s="104">
        <v>3.0720000000000001</v>
      </c>
      <c r="F262" s="88"/>
      <c r="G262" s="88"/>
      <c r="H262" s="74"/>
      <c r="I262" s="133"/>
      <c r="J262" s="174"/>
      <c r="K262" s="174"/>
    </row>
    <row r="263" spans="1:11" x14ac:dyDescent="0.25">
      <c r="A263" s="120">
        <v>263</v>
      </c>
      <c r="B263" s="56" t="s">
        <v>303</v>
      </c>
      <c r="C263" s="51">
        <v>50.6</v>
      </c>
      <c r="D263" s="65" t="s">
        <v>358</v>
      </c>
      <c r="E263" s="104">
        <v>3.8849999999999998</v>
      </c>
      <c r="F263" s="88"/>
      <c r="G263" s="88"/>
      <c r="H263" s="74"/>
      <c r="I263" s="133"/>
      <c r="J263" s="174"/>
      <c r="K263" s="174"/>
    </row>
    <row r="264" spans="1:11" x14ac:dyDescent="0.25">
      <c r="A264" s="120">
        <v>264</v>
      </c>
      <c r="B264" s="56" t="s">
        <v>304</v>
      </c>
      <c r="C264" s="51">
        <v>114.3</v>
      </c>
      <c r="D264" s="65" t="s">
        <v>358</v>
      </c>
      <c r="E264" s="104">
        <v>35.094999999999999</v>
      </c>
      <c r="F264" s="88"/>
      <c r="G264" s="88"/>
      <c r="H264" s="74"/>
      <c r="I264" s="133"/>
      <c r="J264" s="174"/>
      <c r="K264" s="174"/>
    </row>
    <row r="265" spans="1:11" x14ac:dyDescent="0.25">
      <c r="A265" s="120">
        <v>265</v>
      </c>
      <c r="B265" s="56" t="s">
        <v>305</v>
      </c>
      <c r="C265" s="51">
        <v>107</v>
      </c>
      <c r="D265" s="65" t="s">
        <v>358</v>
      </c>
      <c r="E265" s="104">
        <v>24.402000000000001</v>
      </c>
      <c r="F265" s="88"/>
      <c r="G265" s="88"/>
      <c r="H265" s="74"/>
      <c r="I265" s="133"/>
      <c r="J265" s="174"/>
      <c r="K265" s="174"/>
    </row>
    <row r="266" spans="1:11" x14ac:dyDescent="0.25">
      <c r="A266" s="120">
        <v>266</v>
      </c>
      <c r="B266" s="56" t="s">
        <v>306</v>
      </c>
      <c r="C266" s="51">
        <v>92.8</v>
      </c>
      <c r="D266" s="65" t="s">
        <v>358</v>
      </c>
      <c r="E266" s="104">
        <v>23.507000000000001</v>
      </c>
      <c r="F266" s="88"/>
      <c r="G266" s="88"/>
      <c r="H266" s="74"/>
      <c r="I266" s="133"/>
      <c r="J266" s="174"/>
      <c r="K266" s="174"/>
    </row>
    <row r="267" spans="1:11" x14ac:dyDescent="0.25">
      <c r="A267" s="120">
        <v>267</v>
      </c>
      <c r="B267" s="56" t="s">
        <v>307</v>
      </c>
      <c r="C267" s="51">
        <v>80.3</v>
      </c>
      <c r="D267" s="65" t="s">
        <v>358</v>
      </c>
      <c r="E267" s="104">
        <v>15.625</v>
      </c>
      <c r="F267" s="88"/>
      <c r="G267" s="88"/>
      <c r="H267" s="74"/>
      <c r="I267" s="133"/>
      <c r="J267" s="174"/>
      <c r="K267" s="174"/>
    </row>
    <row r="268" spans="1:11" x14ac:dyDescent="0.25">
      <c r="A268" s="120">
        <v>268</v>
      </c>
      <c r="B268" s="56" t="s">
        <v>308</v>
      </c>
      <c r="C268" s="51">
        <v>52</v>
      </c>
      <c r="D268" s="65" t="s">
        <v>358</v>
      </c>
      <c r="E268" s="104">
        <v>5.57</v>
      </c>
      <c r="F268" s="88"/>
      <c r="G268" s="88"/>
      <c r="H268" s="74"/>
      <c r="I268" s="133"/>
      <c r="J268" s="174"/>
      <c r="K268" s="174"/>
    </row>
    <row r="269" spans="1:11" x14ac:dyDescent="0.25">
      <c r="A269" s="120">
        <v>269</v>
      </c>
      <c r="B269" s="56" t="s">
        <v>309</v>
      </c>
      <c r="C269" s="51">
        <v>50.4</v>
      </c>
      <c r="D269" s="65" t="s">
        <v>358</v>
      </c>
      <c r="E269" s="104">
        <v>9.6509999999999998</v>
      </c>
      <c r="F269" s="88"/>
      <c r="G269" s="88"/>
      <c r="H269" s="74"/>
      <c r="I269" s="133"/>
      <c r="J269" s="174"/>
      <c r="K269" s="174"/>
    </row>
    <row r="270" spans="1:11" x14ac:dyDescent="0.25">
      <c r="A270" s="120">
        <v>270</v>
      </c>
      <c r="B270" s="56" t="s">
        <v>310</v>
      </c>
      <c r="C270" s="51">
        <v>113.4</v>
      </c>
      <c r="D270" s="65" t="s">
        <v>358</v>
      </c>
      <c r="E270" s="104">
        <v>24.79</v>
      </c>
      <c r="F270" s="88"/>
      <c r="G270" s="88"/>
      <c r="H270" s="74"/>
      <c r="I270" s="133"/>
      <c r="J270" s="174"/>
      <c r="K270" s="174"/>
    </row>
    <row r="271" spans="1:11" x14ac:dyDescent="0.25">
      <c r="A271" s="120">
        <v>271</v>
      </c>
      <c r="B271" s="56" t="s">
        <v>311</v>
      </c>
      <c r="C271" s="51">
        <v>106.2</v>
      </c>
      <c r="D271" s="65" t="s">
        <v>358</v>
      </c>
      <c r="E271" s="104">
        <v>12.983000000000001</v>
      </c>
      <c r="F271" s="88"/>
      <c r="G271" s="88"/>
      <c r="H271" s="74"/>
      <c r="I271" s="133"/>
      <c r="J271" s="174"/>
      <c r="K271" s="174"/>
    </row>
    <row r="272" spans="1:11" x14ac:dyDescent="0.25">
      <c r="A272" s="120">
        <v>272</v>
      </c>
      <c r="B272" s="56" t="s">
        <v>312</v>
      </c>
      <c r="C272" s="51">
        <v>92.7</v>
      </c>
      <c r="D272" s="65" t="s">
        <v>358</v>
      </c>
      <c r="E272" s="104">
        <v>13.336</v>
      </c>
      <c r="F272" s="88"/>
      <c r="G272" s="88"/>
      <c r="H272" s="74"/>
      <c r="I272" s="133"/>
      <c r="J272" s="174"/>
      <c r="K272" s="174"/>
    </row>
    <row r="273" spans="1:11" x14ac:dyDescent="0.25">
      <c r="A273" s="120">
        <v>273</v>
      </c>
      <c r="B273" s="56" t="s">
        <v>313</v>
      </c>
      <c r="C273" s="51">
        <v>81.5</v>
      </c>
      <c r="D273" s="65" t="s">
        <v>358</v>
      </c>
      <c r="E273" s="104">
        <v>23.768000000000001</v>
      </c>
      <c r="F273" s="88"/>
      <c r="G273" s="88"/>
      <c r="H273" s="74"/>
      <c r="I273" s="133"/>
      <c r="J273" s="174"/>
      <c r="K273" s="174"/>
    </row>
    <row r="274" spans="1:11" x14ac:dyDescent="0.25">
      <c r="A274" s="120">
        <v>274</v>
      </c>
      <c r="B274" s="56" t="s">
        <v>314</v>
      </c>
      <c r="C274" s="51">
        <v>52</v>
      </c>
      <c r="D274" s="65" t="s">
        <v>358</v>
      </c>
      <c r="E274" s="104">
        <v>21.109000000000002</v>
      </c>
      <c r="F274" s="88"/>
      <c r="G274" s="88"/>
      <c r="H274" s="74"/>
      <c r="I274" s="133"/>
      <c r="J274" s="174"/>
      <c r="K274" s="174"/>
    </row>
    <row r="275" spans="1:11" x14ac:dyDescent="0.25">
      <c r="A275" s="120">
        <v>275</v>
      </c>
      <c r="B275" s="56" t="s">
        <v>315</v>
      </c>
      <c r="C275" s="51">
        <v>50.1</v>
      </c>
      <c r="D275" s="65" t="s">
        <v>358</v>
      </c>
      <c r="E275" s="104">
        <v>20.196999999999999</v>
      </c>
      <c r="F275" s="88"/>
      <c r="G275" s="88"/>
      <c r="H275" s="74"/>
      <c r="I275" s="133"/>
      <c r="J275" s="174"/>
      <c r="K275" s="174"/>
    </row>
    <row r="276" spans="1:11" x14ac:dyDescent="0.25">
      <c r="A276" s="120">
        <v>276</v>
      </c>
      <c r="B276" s="56" t="s">
        <v>316</v>
      </c>
      <c r="C276" s="51">
        <v>113.9</v>
      </c>
      <c r="D276" s="65" t="s">
        <v>358</v>
      </c>
      <c r="E276" s="104">
        <v>35.564</v>
      </c>
      <c r="F276" s="88"/>
      <c r="G276" s="88"/>
      <c r="H276" s="74"/>
      <c r="I276" s="133"/>
      <c r="J276" s="174"/>
      <c r="K276" s="174"/>
    </row>
    <row r="277" spans="1:11" x14ac:dyDescent="0.25">
      <c r="A277" s="120">
        <v>277</v>
      </c>
      <c r="B277" s="56" t="s">
        <v>317</v>
      </c>
      <c r="C277" s="51">
        <v>107.4</v>
      </c>
      <c r="D277" s="65" t="s">
        <v>358</v>
      </c>
      <c r="E277" s="104">
        <v>36.652000000000001</v>
      </c>
      <c r="F277" s="88"/>
      <c r="G277" s="88"/>
      <c r="H277" s="74"/>
      <c r="I277" s="133"/>
      <c r="J277" s="174"/>
      <c r="K277" s="174"/>
    </row>
    <row r="278" spans="1:11" x14ac:dyDescent="0.25">
      <c r="A278" s="120">
        <v>278</v>
      </c>
      <c r="B278" s="56" t="s">
        <v>318</v>
      </c>
      <c r="C278" s="51">
        <v>92.6</v>
      </c>
      <c r="D278" s="65" t="s">
        <v>358</v>
      </c>
      <c r="E278" s="104">
        <v>9.5596898503527949</v>
      </c>
      <c r="F278" s="88"/>
      <c r="G278" s="88"/>
      <c r="H278" s="74"/>
      <c r="I278" s="133"/>
      <c r="J278" s="174"/>
      <c r="K278" s="174"/>
    </row>
    <row r="279" spans="1:11" x14ac:dyDescent="0.25">
      <c r="A279" s="120">
        <v>279</v>
      </c>
      <c r="B279" s="56" t="s">
        <v>319</v>
      </c>
      <c r="C279" s="51">
        <v>80.5</v>
      </c>
      <c r="D279" s="65" t="s">
        <v>358</v>
      </c>
      <c r="E279" s="104">
        <v>15.331672326897728</v>
      </c>
      <c r="F279" s="88"/>
      <c r="G279" s="88"/>
      <c r="H279" s="74"/>
      <c r="I279" s="133"/>
      <c r="J279" s="174"/>
      <c r="K279" s="174"/>
    </row>
    <row r="280" spans="1:11" x14ac:dyDescent="0.25">
      <c r="A280" s="120">
        <v>280</v>
      </c>
      <c r="B280" s="56" t="s">
        <v>320</v>
      </c>
      <c r="C280" s="51">
        <v>52</v>
      </c>
      <c r="D280" s="65" t="s">
        <v>358</v>
      </c>
      <c r="E280" s="104">
        <v>12.077</v>
      </c>
      <c r="F280" s="88"/>
      <c r="G280" s="88"/>
      <c r="H280" s="74"/>
      <c r="I280" s="133"/>
      <c r="J280" s="174"/>
      <c r="K280" s="174"/>
    </row>
    <row r="281" spans="1:11" x14ac:dyDescent="0.25">
      <c r="A281" s="120">
        <v>281</v>
      </c>
      <c r="B281" s="56" t="s">
        <v>321</v>
      </c>
      <c r="C281" s="51">
        <v>50.4</v>
      </c>
      <c r="D281" s="65" t="s">
        <v>358</v>
      </c>
      <c r="E281" s="104">
        <v>17.862766829495232</v>
      </c>
      <c r="F281" s="88"/>
      <c r="G281" s="88"/>
      <c r="H281" s="74"/>
      <c r="I281" s="133"/>
      <c r="J281" s="174"/>
      <c r="K281" s="174"/>
    </row>
    <row r="282" spans="1:11" x14ac:dyDescent="0.25">
      <c r="A282" s="120">
        <v>282</v>
      </c>
      <c r="B282" s="56" t="s">
        <v>322</v>
      </c>
      <c r="C282" s="51">
        <v>113.7</v>
      </c>
      <c r="D282" s="65" t="s">
        <v>358</v>
      </c>
      <c r="E282" s="104">
        <v>43.48</v>
      </c>
      <c r="F282" s="88"/>
      <c r="G282" s="88"/>
      <c r="H282" s="74"/>
      <c r="I282" s="133"/>
      <c r="J282" s="174"/>
      <c r="K282" s="174"/>
    </row>
    <row r="283" spans="1:11" x14ac:dyDescent="0.25">
      <c r="A283" s="120">
        <v>283</v>
      </c>
      <c r="B283" s="56" t="s">
        <v>323</v>
      </c>
      <c r="C283" s="51">
        <v>106.2</v>
      </c>
      <c r="D283" s="65" t="s">
        <v>358</v>
      </c>
      <c r="E283" s="104">
        <v>12.211</v>
      </c>
      <c r="F283" s="88"/>
      <c r="G283" s="88"/>
      <c r="H283" s="74"/>
      <c r="I283" s="133"/>
      <c r="J283" s="174"/>
      <c r="K283" s="174"/>
    </row>
    <row r="284" spans="1:11" x14ac:dyDescent="0.25">
      <c r="A284" s="120">
        <v>284</v>
      </c>
      <c r="B284" s="56" t="s">
        <v>324</v>
      </c>
      <c r="C284" s="51">
        <v>92</v>
      </c>
      <c r="D284" s="65" t="s">
        <v>358</v>
      </c>
      <c r="E284" s="104">
        <v>7.3259999999999996</v>
      </c>
      <c r="F284" s="88"/>
      <c r="G284" s="88"/>
      <c r="H284" s="74"/>
      <c r="I284" s="133"/>
      <c r="J284" s="174"/>
      <c r="K284" s="174"/>
    </row>
    <row r="285" spans="1:11" x14ac:dyDescent="0.25">
      <c r="A285" s="120">
        <v>285</v>
      </c>
      <c r="B285" s="56" t="s">
        <v>325</v>
      </c>
      <c r="C285" s="51">
        <v>79.7</v>
      </c>
      <c r="D285" s="65" t="s">
        <v>358</v>
      </c>
      <c r="E285" s="104">
        <v>20.047000000000001</v>
      </c>
      <c r="F285" s="88"/>
      <c r="G285" s="88"/>
      <c r="H285" s="74"/>
      <c r="I285" s="133"/>
      <c r="J285" s="174"/>
      <c r="K285" s="174"/>
    </row>
    <row r="286" spans="1:11" x14ac:dyDescent="0.25">
      <c r="A286" s="120">
        <v>286</v>
      </c>
      <c r="B286" s="56" t="s">
        <v>326</v>
      </c>
      <c r="C286" s="51">
        <v>51.4</v>
      </c>
      <c r="D286" s="65" t="s">
        <v>358</v>
      </c>
      <c r="E286" s="104">
        <v>9.2789999999999999</v>
      </c>
      <c r="F286" s="88"/>
      <c r="G286" s="88"/>
      <c r="H286" s="74"/>
      <c r="I286" s="133"/>
      <c r="J286" s="174"/>
      <c r="K286" s="174"/>
    </row>
    <row r="287" spans="1:11" x14ac:dyDescent="0.25">
      <c r="A287" s="120">
        <v>287</v>
      </c>
      <c r="B287" s="56" t="s">
        <v>327</v>
      </c>
      <c r="C287" s="51">
        <v>50.3</v>
      </c>
      <c r="D287" s="65" t="s">
        <v>358</v>
      </c>
      <c r="E287" s="104">
        <v>11.131</v>
      </c>
      <c r="F287" s="88"/>
      <c r="G287" s="88"/>
      <c r="H287" s="74"/>
      <c r="I287" s="133"/>
      <c r="J287" s="174"/>
      <c r="K287" s="174"/>
    </row>
    <row r="288" spans="1:11" x14ac:dyDescent="0.25">
      <c r="A288" s="120">
        <v>288</v>
      </c>
      <c r="B288" s="56" t="s">
        <v>328</v>
      </c>
      <c r="C288" s="51">
        <v>114.8</v>
      </c>
      <c r="D288" s="65" t="s">
        <v>358</v>
      </c>
      <c r="E288" s="104">
        <v>40.58</v>
      </c>
      <c r="F288" s="88"/>
      <c r="G288" s="88"/>
      <c r="H288" s="74"/>
      <c r="I288" s="133"/>
      <c r="J288" s="174"/>
      <c r="K288" s="174"/>
    </row>
    <row r="289" spans="1:11" x14ac:dyDescent="0.25">
      <c r="A289" s="120" t="s">
        <v>361</v>
      </c>
      <c r="B289" s="122" t="s">
        <v>360</v>
      </c>
      <c r="C289" s="123">
        <v>296.85000000000002</v>
      </c>
      <c r="D289" s="65" t="s">
        <v>358</v>
      </c>
      <c r="E289" s="104">
        <v>64.894000000000005</v>
      </c>
      <c r="F289" s="88"/>
      <c r="G289" s="88"/>
      <c r="H289" s="74"/>
      <c r="I289" s="133"/>
      <c r="J289" s="174"/>
      <c r="K289" s="174"/>
    </row>
    <row r="290" spans="1:11" x14ac:dyDescent="0.25">
      <c r="A290" s="614"/>
      <c r="B290" s="615"/>
      <c r="C290" s="124"/>
      <c r="D290" s="124"/>
      <c r="E290" s="88"/>
      <c r="F290" s="88"/>
      <c r="G290" s="88"/>
      <c r="H290" s="88"/>
      <c r="I290" s="133"/>
      <c r="J290" s="174"/>
      <c r="K290" s="174"/>
    </row>
    <row r="291" spans="1:11" x14ac:dyDescent="0.25">
      <c r="D291" s="25"/>
      <c r="E291" s="70"/>
      <c r="F291" s="76"/>
      <c r="G291" s="76"/>
      <c r="H291" s="76"/>
      <c r="I291" s="121"/>
    </row>
    <row r="292" spans="1:11" ht="38.25" customHeight="1" x14ac:dyDescent="0.25">
      <c r="A292" s="240" t="s">
        <v>21</v>
      </c>
      <c r="B292" s="238" t="s">
        <v>1</v>
      </c>
      <c r="C292" s="234" t="s">
        <v>2</v>
      </c>
      <c r="D292" s="239" t="s">
        <v>357</v>
      </c>
      <c r="E292" s="241" t="str">
        <f t="shared" ref="E292:K292" si="0">E3</f>
        <v>Показания  на 25.10.19</v>
      </c>
      <c r="F292" s="22" t="str">
        <f t="shared" si="0"/>
        <v>Показания  на __.11.19</v>
      </c>
      <c r="G292" s="22" t="str">
        <f t="shared" si="0"/>
        <v>Показания  на __.12.19</v>
      </c>
      <c r="H292" s="22" t="str">
        <f t="shared" si="0"/>
        <v>Показания  на __.01.20</v>
      </c>
      <c r="I292" s="22" t="str">
        <f t="shared" si="0"/>
        <v>Показания  на __.02.20</v>
      </c>
      <c r="J292" s="349" t="str">
        <f t="shared" si="0"/>
        <v>Показания  на ___.03.20</v>
      </c>
      <c r="K292" s="349" t="str">
        <f t="shared" si="0"/>
        <v>Показания  на ___.04.20</v>
      </c>
    </row>
    <row r="293" spans="1:11" x14ac:dyDescent="0.25">
      <c r="A293" s="232" t="s">
        <v>29</v>
      </c>
      <c r="B293" s="233" t="s">
        <v>338</v>
      </c>
      <c r="C293" s="234">
        <v>58</v>
      </c>
      <c r="D293" s="235" t="s">
        <v>358</v>
      </c>
      <c r="E293" s="236">
        <v>13.568</v>
      </c>
      <c r="F293" s="236"/>
      <c r="G293" s="237"/>
      <c r="H293" s="133"/>
      <c r="I293" s="237"/>
      <c r="J293" s="174"/>
      <c r="K293" s="174"/>
    </row>
    <row r="294" spans="1:11" x14ac:dyDescent="0.25">
      <c r="A294" s="232" t="s">
        <v>33</v>
      </c>
      <c r="B294" s="233" t="s">
        <v>342</v>
      </c>
      <c r="C294" s="234">
        <v>105.9</v>
      </c>
      <c r="D294" s="235" t="s">
        <v>358</v>
      </c>
      <c r="E294" s="236">
        <v>25.283999999999999</v>
      </c>
      <c r="F294" s="236"/>
      <c r="G294" s="237"/>
      <c r="H294" s="133"/>
      <c r="I294" s="237"/>
      <c r="J294" s="174"/>
      <c r="K294" s="174"/>
    </row>
    <row r="295" spans="1:11" x14ac:dyDescent="0.25">
      <c r="A295" s="232" t="s">
        <v>35</v>
      </c>
      <c r="B295" s="233" t="s">
        <v>344</v>
      </c>
      <c r="C295" s="234">
        <v>56.3</v>
      </c>
      <c r="D295" s="235" t="s">
        <v>358</v>
      </c>
      <c r="E295" s="236">
        <v>16.478999999999999</v>
      </c>
      <c r="F295" s="236"/>
      <c r="G295" s="237"/>
      <c r="H295" s="133"/>
      <c r="I295" s="237"/>
      <c r="J295" s="174"/>
      <c r="K295" s="174"/>
    </row>
    <row r="296" spans="1:11" x14ac:dyDescent="0.25">
      <c r="A296" s="232"/>
      <c r="B296" s="233"/>
      <c r="C296" s="234"/>
      <c r="D296" s="233"/>
      <c r="E296" s="236"/>
      <c r="F296" s="236"/>
      <c r="G296" s="237"/>
      <c r="H296" s="237"/>
      <c r="I296" s="237"/>
      <c r="J296" s="174"/>
      <c r="K296" s="174"/>
    </row>
  </sheetData>
  <mergeCells count="2">
    <mergeCell ref="A290:B290"/>
    <mergeCell ref="A1:I1"/>
  </mergeCells>
  <printOptions horizontalCentered="1"/>
  <pageMargins left="0.39370078740157483" right="0" top="3.937007874015748E-2" bottom="3.937007874015748E-2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L27" sqref="L2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04"/>
      <c r="C2" s="48"/>
      <c r="D2" s="304"/>
      <c r="E2" s="304"/>
      <c r="F2" s="305"/>
      <c r="G2" s="68"/>
      <c r="H2" s="16"/>
      <c r="I2" s="305"/>
      <c r="J2" s="35"/>
      <c r="K2" s="304"/>
      <c r="L2" s="304"/>
    </row>
    <row r="3" spans="1:16" ht="45" customHeight="1" x14ac:dyDescent="0.25">
      <c r="A3" s="622" t="s">
        <v>489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490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>
        <v>458.11099999999999</v>
      </c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299.44799999999998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240.00926658000009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59.438733419999892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22.064</v>
      </c>
      <c r="H13" s="110"/>
      <c r="L13"/>
      <c r="P13" s="173">
        <v>0.85980000000000001</v>
      </c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486</v>
      </c>
      <c r="F16" s="22" t="s">
        <v>487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298.87279744025022</v>
      </c>
      <c r="P16" s="138">
        <f>I31</f>
        <v>0.5752025597497421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13.929</v>
      </c>
      <c r="F17" s="104">
        <v>15.286</v>
      </c>
      <c r="G17" s="72">
        <f>(F17-E17)*0.8598</f>
        <v>1.1667485999999994</v>
      </c>
      <c r="H17" s="103">
        <f>$G$11/$C$303*C17</f>
        <v>0.18673571582018775</v>
      </c>
      <c r="I17" s="88">
        <f t="shared" ref="I17:I27" si="0">G17+H17</f>
        <v>1.353484315820187</v>
      </c>
      <c r="J17" s="20"/>
      <c r="K17" s="38"/>
      <c r="L17" s="306"/>
      <c r="M17" s="303"/>
      <c r="N17" s="107" t="s">
        <v>373</v>
      </c>
      <c r="O17" s="644">
        <f>SUM(O16:P16)</f>
        <v>299.44799999999998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28.077000000000002</v>
      </c>
      <c r="F18" s="104">
        <v>30.172999999999998</v>
      </c>
      <c r="G18" s="72">
        <f t="shared" ref="G18:G80" si="1">(F18-E18)*0.8598</f>
        <v>1.802140799999997</v>
      </c>
      <c r="H18" s="103">
        <f t="shared" ref="H18:H81" si="2">$G$11/$C$303*C18</f>
        <v>0.12516810811586457</v>
      </c>
      <c r="I18" s="88">
        <f t="shared" si="0"/>
        <v>1.9273089081158616</v>
      </c>
      <c r="J18" s="20"/>
      <c r="K18" s="38"/>
      <c r="L18" s="306"/>
      <c r="M18" s="303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18.706</v>
      </c>
      <c r="F19" s="104">
        <v>20.126000000000001</v>
      </c>
      <c r="G19" s="72">
        <f t="shared" si="1"/>
        <v>1.2209160000000014</v>
      </c>
      <c r="H19" s="103">
        <f t="shared" si="2"/>
        <v>0.13097637299363091</v>
      </c>
      <c r="I19" s="88">
        <f t="shared" si="0"/>
        <v>1.3518923729936323</v>
      </c>
      <c r="J19" s="20"/>
      <c r="K19" s="38"/>
      <c r="L19" s="306"/>
      <c r="M19" s="303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50.546999999999997</v>
      </c>
      <c r="F20" s="104">
        <v>52.826999999999998</v>
      </c>
      <c r="G20" s="72">
        <f>(F20-E20)*0.8598</f>
        <v>1.960344000000001</v>
      </c>
      <c r="H20" s="103">
        <f t="shared" si="2"/>
        <v>0.2029988574779335</v>
      </c>
      <c r="I20" s="88">
        <f t="shared" si="0"/>
        <v>2.1633428574779345</v>
      </c>
      <c r="J20" s="20"/>
      <c r="K20" s="38"/>
      <c r="L20" s="306"/>
      <c r="M20" s="303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23.125</v>
      </c>
      <c r="F21" s="135">
        <v>24.494</v>
      </c>
      <c r="G21" s="86">
        <f t="shared" si="1"/>
        <v>1.1770661999999998</v>
      </c>
      <c r="H21" s="109">
        <f t="shared" si="2"/>
        <v>0.18702612906407609</v>
      </c>
      <c r="I21" s="73">
        <f t="shared" si="0"/>
        <v>1.3640923290640758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10.688000000000001</v>
      </c>
      <c r="F22" s="135">
        <v>10.99</v>
      </c>
      <c r="G22" s="86">
        <f t="shared" si="1"/>
        <v>0.25965959999999966</v>
      </c>
      <c r="H22" s="109">
        <f t="shared" si="2"/>
        <v>0.12458728162808794</v>
      </c>
      <c r="I22" s="73">
        <f t="shared" si="0"/>
        <v>0.38424688162808762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13.728999999999999</v>
      </c>
      <c r="F23" s="135">
        <v>14.417999999999999</v>
      </c>
      <c r="G23" s="86">
        <f t="shared" si="1"/>
        <v>0.5924022000000001</v>
      </c>
      <c r="H23" s="109">
        <f t="shared" si="2"/>
        <v>0.12952430677418933</v>
      </c>
      <c r="I23" s="73">
        <f t="shared" si="0"/>
        <v>0.72192650677418946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12.571</v>
      </c>
      <c r="F24" s="135">
        <v>13.53</v>
      </c>
      <c r="G24" s="86">
        <f t="shared" si="1"/>
        <v>0.82454819999999973</v>
      </c>
      <c r="H24" s="109">
        <f t="shared" si="2"/>
        <v>0.2029988574779335</v>
      </c>
      <c r="I24" s="73">
        <f t="shared" si="0"/>
        <v>1.0275470574779333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16.001000000000001</v>
      </c>
      <c r="F25" s="104">
        <v>17.423999999999999</v>
      </c>
      <c r="G25" s="72">
        <f t="shared" si="1"/>
        <v>1.2234953999999985</v>
      </c>
      <c r="H25" s="103">
        <f t="shared" si="2"/>
        <v>0.18644530257629943</v>
      </c>
      <c r="I25" s="88">
        <f t="shared" si="0"/>
        <v>1.4099407025762978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12.247</v>
      </c>
      <c r="F26" s="104">
        <v>13.166</v>
      </c>
      <c r="G26" s="72">
        <f t="shared" si="1"/>
        <v>0.79015620000000042</v>
      </c>
      <c r="H26" s="103">
        <f t="shared" si="2"/>
        <v>0.12371604189642299</v>
      </c>
      <c r="I26" s="88">
        <f t="shared" si="0"/>
        <v>0.91387224189642335</v>
      </c>
      <c r="J26" s="20"/>
      <c r="K26" s="38"/>
      <c r="L26" s="306"/>
      <c r="M26" s="303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16.815000000000001</v>
      </c>
      <c r="F27" s="104">
        <v>17.882000000000001</v>
      </c>
      <c r="G27" s="72">
        <f t="shared" si="1"/>
        <v>0.91740660000000018</v>
      </c>
      <c r="H27" s="103">
        <f t="shared" si="2"/>
        <v>0.12952430677418933</v>
      </c>
      <c r="I27" s="88">
        <f t="shared" si="0"/>
        <v>1.0469309067741894</v>
      </c>
      <c r="J27" s="20"/>
      <c r="K27" s="38"/>
      <c r="L27" s="306"/>
      <c r="M27" s="303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23.134</v>
      </c>
      <c r="F28" s="104">
        <v>24.587</v>
      </c>
      <c r="G28" s="72">
        <f t="shared" si="1"/>
        <v>1.2492893999999994</v>
      </c>
      <c r="H28" s="103">
        <f t="shared" si="2"/>
        <v>0.2029988574779335</v>
      </c>
      <c r="I28" s="88">
        <f t="shared" ref="I28:I59" si="3">G28+H28</f>
        <v>1.452288257477933</v>
      </c>
      <c r="J28" s="20"/>
      <c r="K28" s="38"/>
      <c r="L28" s="306"/>
      <c r="M28" s="303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23.637</v>
      </c>
      <c r="F29" s="104">
        <v>25.312999999999999</v>
      </c>
      <c r="G29" s="72">
        <f t="shared" si="1"/>
        <v>1.4410247999999986</v>
      </c>
      <c r="H29" s="103">
        <f t="shared" si="2"/>
        <v>0.18847819528351767</v>
      </c>
      <c r="I29" s="88">
        <f t="shared" si="3"/>
        <v>1.6295029952835163</v>
      </c>
      <c r="J29" s="20"/>
      <c r="K29" s="38"/>
      <c r="L29" s="306"/>
      <c r="M29" s="303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10.105</v>
      </c>
      <c r="F30" s="104">
        <v>10.666</v>
      </c>
      <c r="G30" s="72">
        <f t="shared" si="1"/>
        <v>0.48234779999999994</v>
      </c>
      <c r="H30" s="103">
        <f t="shared" si="2"/>
        <v>0.12313521540864635</v>
      </c>
      <c r="I30" s="88">
        <f t="shared" si="3"/>
        <v>0.60548301540864624</v>
      </c>
      <c r="J30" s="20"/>
      <c r="K30" s="38"/>
      <c r="L30" s="306"/>
      <c r="M30" s="303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9.81</v>
      </c>
      <c r="F31" s="134">
        <v>10.327</v>
      </c>
      <c r="G31" s="81">
        <f t="shared" si="1"/>
        <v>0.44451659999999954</v>
      </c>
      <c r="H31" s="97">
        <f t="shared" si="2"/>
        <v>0.13068595974974259</v>
      </c>
      <c r="I31" s="92">
        <f t="shared" si="3"/>
        <v>0.5752025597497421</v>
      </c>
      <c r="J31" s="20"/>
      <c r="K31" s="38"/>
      <c r="L31" s="306"/>
      <c r="M31" s="303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18.692</v>
      </c>
      <c r="F32" s="104">
        <v>20.398</v>
      </c>
      <c r="G32" s="72">
        <f t="shared" si="1"/>
        <v>1.4668187999999995</v>
      </c>
      <c r="H32" s="103">
        <f t="shared" si="2"/>
        <v>0.20328927072182182</v>
      </c>
      <c r="I32" s="88">
        <f t="shared" si="3"/>
        <v>1.6701080707218214</v>
      </c>
      <c r="J32" s="20"/>
      <c r="K32" s="38"/>
      <c r="L32" s="306"/>
      <c r="M32" s="30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18.677</v>
      </c>
      <c r="F33" s="104">
        <v>20.053999999999998</v>
      </c>
      <c r="G33" s="72">
        <f t="shared" si="1"/>
        <v>1.1839445999999991</v>
      </c>
      <c r="H33" s="103">
        <f t="shared" si="2"/>
        <v>0.18760695555185269</v>
      </c>
      <c r="I33" s="88">
        <f t="shared" si="3"/>
        <v>1.3715515555518518</v>
      </c>
      <c r="J33" s="20"/>
      <c r="K33" s="38"/>
      <c r="L33" s="306"/>
      <c r="M33" s="30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13.611000000000001</v>
      </c>
      <c r="F34" s="104">
        <v>14.646000000000001</v>
      </c>
      <c r="G34" s="72">
        <f t="shared" si="1"/>
        <v>0.88989300000000016</v>
      </c>
      <c r="H34" s="103">
        <f t="shared" si="2"/>
        <v>0.12342562865253467</v>
      </c>
      <c r="I34" s="88">
        <f t="shared" si="3"/>
        <v>1.0133186286525349</v>
      </c>
      <c r="J34" s="20"/>
      <c r="K34" s="38"/>
      <c r="L34" s="306"/>
      <c r="M34" s="30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7.2039999999999997</v>
      </c>
      <c r="F35" s="104">
        <v>7.2880000000000003</v>
      </c>
      <c r="G35" s="72">
        <f t="shared" si="1"/>
        <v>7.2223200000000445E-2</v>
      </c>
      <c r="H35" s="103">
        <f t="shared" si="2"/>
        <v>0.12952430677418933</v>
      </c>
      <c r="I35" s="88">
        <f t="shared" si="3"/>
        <v>0.20174750677418979</v>
      </c>
      <c r="J35" s="20"/>
      <c r="K35" s="38"/>
      <c r="L35" s="306"/>
      <c r="M35" s="30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13.545</v>
      </c>
      <c r="F36" s="104">
        <v>15.042999999999999</v>
      </c>
      <c r="G36" s="72">
        <f t="shared" si="1"/>
        <v>1.2879803999999995</v>
      </c>
      <c r="H36" s="103">
        <f t="shared" si="2"/>
        <v>0.20241803099015687</v>
      </c>
      <c r="I36" s="88">
        <f t="shared" si="3"/>
        <v>1.4903984309901563</v>
      </c>
      <c r="J36" s="20"/>
      <c r="K36" s="38"/>
      <c r="L36" s="306"/>
      <c r="M36" s="30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25.771999999999998</v>
      </c>
      <c r="F37" s="104">
        <v>27.533999999999999</v>
      </c>
      <c r="G37" s="72">
        <f t="shared" si="1"/>
        <v>1.5149676000000003</v>
      </c>
      <c r="H37" s="103">
        <f t="shared" si="2"/>
        <v>0.18644530257629943</v>
      </c>
      <c r="I37" s="88">
        <f t="shared" si="3"/>
        <v>1.7014129025762998</v>
      </c>
      <c r="J37" s="20"/>
      <c r="K37" s="38"/>
      <c r="L37" s="306"/>
      <c r="M37" s="30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9.8629999999999995</v>
      </c>
      <c r="F38" s="104">
        <v>10.746</v>
      </c>
      <c r="G38" s="72">
        <f t="shared" si="1"/>
        <v>0.75920340000000075</v>
      </c>
      <c r="H38" s="103">
        <f t="shared" si="2"/>
        <v>0.12284480216475803</v>
      </c>
      <c r="I38" s="88">
        <f t="shared" si="3"/>
        <v>0.88204820216475877</v>
      </c>
      <c r="J38" s="20"/>
      <c r="K38" s="38"/>
      <c r="L38" s="306"/>
      <c r="M38" s="30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12.667999999999999</v>
      </c>
      <c r="F39" s="104">
        <v>13.39</v>
      </c>
      <c r="G39" s="72">
        <f t="shared" si="1"/>
        <v>0.62077560000000109</v>
      </c>
      <c r="H39" s="103">
        <f t="shared" si="2"/>
        <v>0.12923389353030101</v>
      </c>
      <c r="I39" s="88">
        <f t="shared" si="3"/>
        <v>0.75000949353030211</v>
      </c>
      <c r="K39" s="20"/>
      <c r="L39" s="306"/>
      <c r="M39" s="30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19.600999999999999</v>
      </c>
      <c r="F40" s="104">
        <v>21.084</v>
      </c>
      <c r="G40" s="72">
        <f t="shared" si="1"/>
        <v>1.2750834000000004</v>
      </c>
      <c r="H40" s="103">
        <f t="shared" si="2"/>
        <v>0.20154679125849193</v>
      </c>
      <c r="I40" s="88">
        <f t="shared" si="3"/>
        <v>1.4766301912584923</v>
      </c>
      <c r="J40" s="20"/>
      <c r="K40" s="38"/>
      <c r="L40" s="306"/>
      <c r="M40" s="30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0.18673571582018775</v>
      </c>
      <c r="I41" s="88">
        <f t="shared" si="3"/>
        <v>0.18673571582018775</v>
      </c>
      <c r="J41" s="20"/>
      <c r="K41" s="38"/>
      <c r="L41" s="306"/>
      <c r="M41" s="30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12.696</v>
      </c>
      <c r="F42" s="104">
        <v>13.606</v>
      </c>
      <c r="G42" s="72">
        <f t="shared" si="1"/>
        <v>0.78241800000000017</v>
      </c>
      <c r="H42" s="103">
        <f t="shared" si="2"/>
        <v>0.12429686838419962</v>
      </c>
      <c r="I42" s="88">
        <f t="shared" si="3"/>
        <v>0.90671486838419979</v>
      </c>
      <c r="J42" s="20"/>
      <c r="K42" s="38"/>
      <c r="L42" s="306"/>
      <c r="M42" s="30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8.1340000000000003</v>
      </c>
      <c r="F43" s="104">
        <v>9.0500000000000007</v>
      </c>
      <c r="G43" s="72">
        <f t="shared" si="1"/>
        <v>0.7875768000000003</v>
      </c>
      <c r="H43" s="103">
        <f t="shared" si="2"/>
        <v>0.13155719948140754</v>
      </c>
      <c r="I43" s="88">
        <f t="shared" si="3"/>
        <v>0.91913399948140784</v>
      </c>
      <c r="J43" s="20"/>
      <c r="K43" s="38"/>
      <c r="L43" s="306"/>
      <c r="M43" s="30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24.254000000000001</v>
      </c>
      <c r="F44" s="104">
        <v>25.666</v>
      </c>
      <c r="G44" s="72">
        <f t="shared" si="1"/>
        <v>1.2140375999999993</v>
      </c>
      <c r="H44" s="103">
        <f t="shared" si="2"/>
        <v>0.20212761774626853</v>
      </c>
      <c r="I44" s="88">
        <f t="shared" si="3"/>
        <v>1.4161652177462678</v>
      </c>
      <c r="J44" s="20"/>
      <c r="K44" s="38"/>
      <c r="L44" s="306"/>
      <c r="M44" s="30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6.7830000000000004</v>
      </c>
      <c r="F45" s="104">
        <v>7.42</v>
      </c>
      <c r="G45" s="72">
        <f t="shared" si="1"/>
        <v>0.54769259999999964</v>
      </c>
      <c r="H45" s="103">
        <f t="shared" si="2"/>
        <v>0.18383158338130456</v>
      </c>
      <c r="I45" s="88">
        <f t="shared" si="3"/>
        <v>0.7315241833813042</v>
      </c>
      <c r="J45" s="20"/>
      <c r="K45" s="38"/>
      <c r="L45" s="306"/>
      <c r="M45" s="30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6.9249999999999998</v>
      </c>
      <c r="F46" s="104">
        <v>7.4870000000000001</v>
      </c>
      <c r="G46" s="72">
        <f t="shared" si="1"/>
        <v>0.48320760000000024</v>
      </c>
      <c r="H46" s="103">
        <f t="shared" si="2"/>
        <v>0.12342562865253467</v>
      </c>
      <c r="I46" s="88">
        <f t="shared" si="3"/>
        <v>0.60663322865253488</v>
      </c>
      <c r="J46" s="20"/>
      <c r="K46" s="38"/>
      <c r="L46" s="306"/>
      <c r="M46" s="30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13.231999999999999</v>
      </c>
      <c r="F47" s="104">
        <v>14.321</v>
      </c>
      <c r="G47" s="72">
        <f t="shared" si="1"/>
        <v>0.93632220000000033</v>
      </c>
      <c r="H47" s="103">
        <f t="shared" si="2"/>
        <v>0.12923389353030101</v>
      </c>
      <c r="I47" s="88">
        <f t="shared" si="3"/>
        <v>1.0655560935303012</v>
      </c>
      <c r="J47" s="20"/>
      <c r="K47" s="38"/>
      <c r="L47" s="306"/>
      <c r="M47" s="30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0.2029988574779335</v>
      </c>
      <c r="I48" s="73">
        <f t="shared" si="3"/>
        <v>0.2029988574779335</v>
      </c>
      <c r="J48" s="20"/>
      <c r="K48" s="38"/>
      <c r="L48" s="306"/>
      <c r="M48" s="30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15.904</v>
      </c>
      <c r="F49" s="104">
        <v>17.771999999999998</v>
      </c>
      <c r="G49" s="72">
        <f t="shared" si="1"/>
        <v>1.6061063999999987</v>
      </c>
      <c r="H49" s="103">
        <f t="shared" si="2"/>
        <v>0.18818778203962933</v>
      </c>
      <c r="I49" s="88">
        <f t="shared" si="3"/>
        <v>1.7942941820396281</v>
      </c>
      <c r="J49" s="20"/>
      <c r="K49" s="38"/>
      <c r="L49" s="306"/>
      <c r="M49" s="30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6.1</v>
      </c>
      <c r="F50" s="104">
        <v>6.3849999999999998</v>
      </c>
      <c r="G50" s="72">
        <f>(F50-E50)*0.8598</f>
        <v>0.24504300000000012</v>
      </c>
      <c r="H50" s="103">
        <f t="shared" si="2"/>
        <v>0.12400645514031132</v>
      </c>
      <c r="I50" s="88">
        <f t="shared" si="3"/>
        <v>0.36904945514031146</v>
      </c>
      <c r="J50" s="20"/>
      <c r="K50" s="38"/>
      <c r="L50" s="306"/>
      <c r="M50" s="30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14.804</v>
      </c>
      <c r="F51" s="104">
        <v>15.903</v>
      </c>
      <c r="G51" s="72">
        <f>(F51-E51)*0.8598</f>
        <v>0.94492020000000021</v>
      </c>
      <c r="H51" s="103">
        <f t="shared" si="2"/>
        <v>0.1289434802864127</v>
      </c>
      <c r="I51" s="88">
        <f t="shared" si="3"/>
        <v>1.073863680286413</v>
      </c>
      <c r="K51" s="20"/>
      <c r="L51" s="306"/>
      <c r="M51" s="30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14.288</v>
      </c>
      <c r="F52" s="104">
        <v>15.090999999999999</v>
      </c>
      <c r="G52" s="72">
        <f t="shared" si="1"/>
        <v>0.69041939999999924</v>
      </c>
      <c r="H52" s="103">
        <f t="shared" si="2"/>
        <v>0.20038513828293864</v>
      </c>
      <c r="I52" s="88">
        <f t="shared" si="3"/>
        <v>0.89080453828293793</v>
      </c>
      <c r="J52" s="20"/>
      <c r="K52" s="38"/>
      <c r="L52" s="306"/>
      <c r="M52" s="30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15.348000000000001</v>
      </c>
      <c r="F53" s="104">
        <v>16.516999999999999</v>
      </c>
      <c r="G53" s="72">
        <f t="shared" si="1"/>
        <v>1.0051061999999988</v>
      </c>
      <c r="H53" s="103">
        <f t="shared" si="2"/>
        <v>0.18731654230796438</v>
      </c>
      <c r="I53" s="88">
        <f t="shared" si="3"/>
        <v>1.1924227423079632</v>
      </c>
      <c r="J53" s="20"/>
      <c r="K53" s="38"/>
      <c r="L53" s="306"/>
      <c r="M53" s="30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19.318999999999999</v>
      </c>
      <c r="F54" s="104">
        <v>20.809000000000001</v>
      </c>
      <c r="G54" s="72">
        <f t="shared" si="1"/>
        <v>1.2811020000000017</v>
      </c>
      <c r="H54" s="103">
        <f t="shared" si="2"/>
        <v>0.12197356243309308</v>
      </c>
      <c r="I54" s="88">
        <f t="shared" si="3"/>
        <v>1.4030755624330948</v>
      </c>
      <c r="J54" s="20"/>
      <c r="K54" s="38"/>
      <c r="L54" s="306"/>
      <c r="M54" s="30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6.048</v>
      </c>
      <c r="F55" s="104">
        <v>6.4359999999999999</v>
      </c>
      <c r="G55" s="72">
        <f t="shared" si="1"/>
        <v>0.33360239999999991</v>
      </c>
      <c r="H55" s="103">
        <f t="shared" si="2"/>
        <v>0.1289434802864127</v>
      </c>
      <c r="I55" s="88">
        <f t="shared" si="3"/>
        <v>0.46254588028641264</v>
      </c>
      <c r="J55" s="20"/>
      <c r="K55" s="38"/>
      <c r="L55" s="306"/>
      <c r="M55" s="30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19.984999999999999</v>
      </c>
      <c r="F56" s="104">
        <v>21.706</v>
      </c>
      <c r="G56" s="72">
        <f t="shared" si="1"/>
        <v>1.4797158000000001</v>
      </c>
      <c r="H56" s="103">
        <f t="shared" si="2"/>
        <v>0.20096596477071529</v>
      </c>
      <c r="I56" s="88">
        <f t="shared" si="3"/>
        <v>1.6806817647707155</v>
      </c>
      <c r="J56" s="20"/>
      <c r="K56" s="38"/>
      <c r="L56" s="306"/>
      <c r="M56" s="30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18.064</v>
      </c>
      <c r="F57" s="104">
        <v>19.361999999999998</v>
      </c>
      <c r="G57" s="72">
        <f t="shared" si="1"/>
        <v>1.1160203999999985</v>
      </c>
      <c r="H57" s="103">
        <f t="shared" si="2"/>
        <v>0.18789736879574104</v>
      </c>
      <c r="I57" s="88">
        <f t="shared" si="3"/>
        <v>1.3039177687957395</v>
      </c>
      <c r="J57" s="20"/>
      <c r="K57" s="38"/>
      <c r="L57" s="306"/>
      <c r="M57" s="30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2.585</v>
      </c>
      <c r="F58" s="104">
        <v>2.6720000000000002</v>
      </c>
      <c r="G58" s="72">
        <f t="shared" si="1"/>
        <v>7.4802600000000163E-2</v>
      </c>
      <c r="H58" s="103">
        <f t="shared" si="2"/>
        <v>0.12342562865253467</v>
      </c>
      <c r="I58" s="88">
        <f t="shared" si="3"/>
        <v>0.19822822865253484</v>
      </c>
      <c r="J58" s="20"/>
      <c r="K58" s="38"/>
      <c r="L58" s="306"/>
      <c r="M58" s="30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14.583</v>
      </c>
      <c r="F59" s="104">
        <v>15.929</v>
      </c>
      <c r="G59" s="72">
        <f t="shared" si="1"/>
        <v>1.1572908000000002</v>
      </c>
      <c r="H59" s="103">
        <f t="shared" si="2"/>
        <v>0.12923389353030101</v>
      </c>
      <c r="I59" s="88">
        <f t="shared" si="3"/>
        <v>1.2865246935303012</v>
      </c>
      <c r="J59" s="20"/>
      <c r="K59" s="38"/>
      <c r="L59" s="306"/>
      <c r="M59" s="30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14.356</v>
      </c>
      <c r="F60" s="104">
        <v>15.393000000000001</v>
      </c>
      <c r="G60" s="72">
        <f t="shared" si="1"/>
        <v>0.89161260000000075</v>
      </c>
      <c r="H60" s="103">
        <f t="shared" si="2"/>
        <v>0.20212761774626853</v>
      </c>
      <c r="I60" s="88">
        <f t="shared" ref="I60:I91" si="4">G60+H60</f>
        <v>1.0937402177462694</v>
      </c>
      <c r="J60" s="20"/>
      <c r="K60" s="38"/>
      <c r="L60" s="306"/>
      <c r="M60" s="30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19.315000000000001</v>
      </c>
      <c r="F61" s="135">
        <v>20.513999999999999</v>
      </c>
      <c r="G61" s="72">
        <f t="shared" si="1"/>
        <v>1.0309001999999983</v>
      </c>
      <c r="H61" s="103">
        <f t="shared" si="2"/>
        <v>0.18818778203962933</v>
      </c>
      <c r="I61" s="88">
        <f t="shared" si="4"/>
        <v>1.2190879820396276</v>
      </c>
      <c r="K61" s="145">
        <v>45</v>
      </c>
      <c r="L61" s="306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7.3760000000000003</v>
      </c>
      <c r="F62" s="135">
        <v>7.7039999999999997</v>
      </c>
      <c r="G62" s="72">
        <f t="shared" si="1"/>
        <v>0.2820143999999995</v>
      </c>
      <c r="H62" s="103">
        <f t="shared" si="2"/>
        <v>0.12371604189642299</v>
      </c>
      <c r="I62" s="88">
        <f t="shared" si="4"/>
        <v>0.40573044189642249</v>
      </c>
      <c r="K62" s="145">
        <v>46</v>
      </c>
      <c r="L62" s="306"/>
      <c r="M62" s="30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11.597</v>
      </c>
      <c r="F63" s="135">
        <v>12.14</v>
      </c>
      <c r="G63" s="72">
        <f t="shared" si="1"/>
        <v>0.46687140000000088</v>
      </c>
      <c r="H63" s="103">
        <f t="shared" si="2"/>
        <v>0.12836265379863607</v>
      </c>
      <c r="I63" s="88">
        <f t="shared" si="4"/>
        <v>0.59523405379863692</v>
      </c>
      <c r="K63" s="145" t="s">
        <v>389</v>
      </c>
      <c r="L63" s="306"/>
      <c r="M63" s="30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20.446999999999999</v>
      </c>
      <c r="F64" s="135">
        <v>22.015000000000001</v>
      </c>
      <c r="G64" s="72">
        <f t="shared" si="1"/>
        <v>1.3481664000000013</v>
      </c>
      <c r="H64" s="103">
        <f t="shared" si="2"/>
        <v>0.20096596477071529</v>
      </c>
      <c r="I64" s="88">
        <f t="shared" si="4"/>
        <v>1.5491323647707167</v>
      </c>
      <c r="K64" s="145">
        <v>48</v>
      </c>
      <c r="L64" s="306"/>
      <c r="M64" s="30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12.377000000000001</v>
      </c>
      <c r="F65" s="104">
        <v>13.644</v>
      </c>
      <c r="G65" s="72">
        <f t="shared" si="1"/>
        <v>1.0893665999999995</v>
      </c>
      <c r="H65" s="103">
        <f t="shared" si="2"/>
        <v>0.18673571582018775</v>
      </c>
      <c r="I65" s="88">
        <f t="shared" si="4"/>
        <v>1.2761023158201872</v>
      </c>
      <c r="J65" s="20"/>
      <c r="K65" s="38"/>
      <c r="L65" s="306"/>
      <c r="M65" s="30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9.8109999999999999</v>
      </c>
      <c r="F66" s="104">
        <v>10.331</v>
      </c>
      <c r="G66" s="72">
        <f t="shared" si="1"/>
        <v>0.44709599999999966</v>
      </c>
      <c r="H66" s="103">
        <f t="shared" si="2"/>
        <v>0.12342562865253467</v>
      </c>
      <c r="I66" s="88">
        <f t="shared" si="4"/>
        <v>0.57052162865253431</v>
      </c>
      <c r="J66" s="20"/>
      <c r="K66" s="38"/>
      <c r="L66" s="306"/>
      <c r="M66" s="30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5.9649999999999999</v>
      </c>
      <c r="F67" s="104">
        <v>6.1539999999999999</v>
      </c>
      <c r="G67" s="72">
        <f t="shared" si="1"/>
        <v>0.16250220000000004</v>
      </c>
      <c r="H67" s="103">
        <f t="shared" si="2"/>
        <v>0.12720100082308278</v>
      </c>
      <c r="I67" s="88">
        <f t="shared" si="4"/>
        <v>0.28970320082308282</v>
      </c>
      <c r="J67" s="20"/>
      <c r="K67" s="38"/>
      <c r="L67" s="306"/>
      <c r="M67" s="30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16.23</v>
      </c>
      <c r="F68" s="104">
        <v>17.597000000000001</v>
      </c>
      <c r="G68" s="72">
        <f t="shared" si="1"/>
        <v>1.1753466000000008</v>
      </c>
      <c r="H68" s="103">
        <f t="shared" si="2"/>
        <v>0.20125637801460358</v>
      </c>
      <c r="I68" s="88">
        <f t="shared" si="4"/>
        <v>1.3766029780146043</v>
      </c>
      <c r="J68" s="20"/>
      <c r="K68" s="38"/>
      <c r="L68" s="306"/>
      <c r="M68" s="30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16.372</v>
      </c>
      <c r="F69" s="104">
        <v>17.617000000000001</v>
      </c>
      <c r="G69" s="72">
        <f t="shared" si="1"/>
        <v>1.0704510000000009</v>
      </c>
      <c r="H69" s="103">
        <f t="shared" si="2"/>
        <v>0.18499323635685785</v>
      </c>
      <c r="I69" s="88">
        <f t="shared" si="4"/>
        <v>1.2554442363568588</v>
      </c>
      <c r="J69" s="20"/>
      <c r="K69" s="38"/>
      <c r="L69" s="306"/>
      <c r="M69" s="30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14.997999999999999</v>
      </c>
      <c r="F70" s="104">
        <v>16.37</v>
      </c>
      <c r="G70" s="72">
        <f t="shared" si="1"/>
        <v>1.1796456000000015</v>
      </c>
      <c r="H70" s="103">
        <f t="shared" si="2"/>
        <v>0.12313521540864635</v>
      </c>
      <c r="I70" s="88">
        <f t="shared" si="4"/>
        <v>1.3027808154086478</v>
      </c>
      <c r="J70" s="20"/>
      <c r="K70" s="38"/>
      <c r="L70" s="306"/>
      <c r="M70" s="30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16.251000000000001</v>
      </c>
      <c r="F71" s="104">
        <v>17.372</v>
      </c>
      <c r="G71" s="72">
        <f t="shared" si="1"/>
        <v>0.96383579999999891</v>
      </c>
      <c r="H71" s="103">
        <f t="shared" si="2"/>
        <v>0.12778182731085944</v>
      </c>
      <c r="I71" s="88">
        <f t="shared" si="4"/>
        <v>1.0916176273108584</v>
      </c>
      <c r="J71" s="20"/>
      <c r="K71" s="38"/>
      <c r="L71" s="306"/>
      <c r="M71" s="30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14.159000000000001</v>
      </c>
      <c r="F72" s="104">
        <v>15.115</v>
      </c>
      <c r="G72" s="72">
        <f t="shared" si="1"/>
        <v>0.82196879999999961</v>
      </c>
      <c r="H72" s="103">
        <f t="shared" si="2"/>
        <v>0.20183720450238024</v>
      </c>
      <c r="I72" s="88">
        <f t="shared" si="4"/>
        <v>1.0238060045023798</v>
      </c>
      <c r="J72" s="20"/>
      <c r="K72" s="38"/>
      <c r="L72" s="306"/>
      <c r="M72" s="30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7.8259999999999996</v>
      </c>
      <c r="F73" s="104">
        <v>8.6310000000000002</v>
      </c>
      <c r="G73" s="72">
        <f t="shared" si="1"/>
        <v>0.6921390000000005</v>
      </c>
      <c r="H73" s="103">
        <f t="shared" si="2"/>
        <v>0.18470282311296954</v>
      </c>
      <c r="I73" s="88">
        <f t="shared" si="4"/>
        <v>0.87684182311296999</v>
      </c>
      <c r="J73" s="20"/>
      <c r="K73" s="38"/>
      <c r="L73" s="306"/>
      <c r="M73" s="30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12.37</v>
      </c>
      <c r="F74" s="104">
        <v>13.14</v>
      </c>
      <c r="G74" s="72">
        <f t="shared" si="1"/>
        <v>0.66204600000000113</v>
      </c>
      <c r="H74" s="103">
        <f t="shared" si="2"/>
        <v>0.12371604189642299</v>
      </c>
      <c r="I74" s="88">
        <f t="shared" si="4"/>
        <v>0.78576204189642418</v>
      </c>
      <c r="J74" s="20"/>
      <c r="K74" s="38"/>
      <c r="L74" s="306"/>
      <c r="M74" s="30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16.079000000000001</v>
      </c>
      <c r="F75" s="104">
        <v>17.286000000000001</v>
      </c>
      <c r="G75" s="72">
        <f t="shared" si="1"/>
        <v>1.0377786000000007</v>
      </c>
      <c r="H75" s="103">
        <f t="shared" si="2"/>
        <v>0.12749141406697109</v>
      </c>
      <c r="I75" s="88">
        <f t="shared" si="4"/>
        <v>1.1652700140669718</v>
      </c>
      <c r="J75" s="20"/>
      <c r="K75" s="38"/>
      <c r="L75" s="306"/>
      <c r="M75" s="30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0.20009472503905035</v>
      </c>
      <c r="I76" s="88">
        <f t="shared" si="4"/>
        <v>0.20009472503905035</v>
      </c>
      <c r="J76" s="20"/>
      <c r="K76" s="38"/>
      <c r="L76" s="306"/>
      <c r="M76" s="30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29.029</v>
      </c>
      <c r="F77" s="104">
        <v>30.939</v>
      </c>
      <c r="G77" s="72">
        <f t="shared" si="1"/>
        <v>1.6422180000000002</v>
      </c>
      <c r="H77" s="103">
        <f t="shared" si="2"/>
        <v>0.18499323635685785</v>
      </c>
      <c r="I77" s="88">
        <f t="shared" si="4"/>
        <v>1.827211236356858</v>
      </c>
      <c r="J77" s="20"/>
      <c r="K77" s="38"/>
      <c r="L77" s="306"/>
      <c r="M77" s="30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20.472999999999999</v>
      </c>
      <c r="F78" s="104">
        <v>22.071000000000002</v>
      </c>
      <c r="G78" s="72">
        <f t="shared" si="1"/>
        <v>1.3739604000000021</v>
      </c>
      <c r="H78" s="103">
        <f t="shared" si="2"/>
        <v>0.12429686838419962</v>
      </c>
      <c r="I78" s="88">
        <f t="shared" si="4"/>
        <v>1.4982572683842017</v>
      </c>
      <c r="J78" s="20"/>
      <c r="K78" s="38"/>
      <c r="L78" s="306"/>
      <c r="M78" s="30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16.231000000000002</v>
      </c>
      <c r="F79" s="104">
        <v>17.297999999999998</v>
      </c>
      <c r="G79" s="72">
        <f t="shared" si="1"/>
        <v>0.91740659999999707</v>
      </c>
      <c r="H79" s="103">
        <f t="shared" si="2"/>
        <v>0.12865306704252435</v>
      </c>
      <c r="I79" s="88">
        <f t="shared" si="4"/>
        <v>1.0460596670425215</v>
      </c>
      <c r="J79" s="20"/>
      <c r="K79" s="38"/>
      <c r="L79" s="306"/>
      <c r="M79" s="30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17.706</v>
      </c>
      <c r="F80" s="104">
        <v>18.263999999999999</v>
      </c>
      <c r="G80" s="72">
        <f t="shared" si="1"/>
        <v>0.47976839999999987</v>
      </c>
      <c r="H80" s="103">
        <f t="shared" si="2"/>
        <v>0.20038513828293864</v>
      </c>
      <c r="I80" s="88">
        <f t="shared" si="4"/>
        <v>0.68015353828293845</v>
      </c>
      <c r="J80" s="20"/>
      <c r="K80" s="38"/>
      <c r="L80" s="306"/>
      <c r="M80" s="303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19.905999999999999</v>
      </c>
      <c r="F81" s="104">
        <v>21.082999999999998</v>
      </c>
      <c r="G81" s="72">
        <f>(F81-E81)*0.8598</f>
        <v>1.0119845999999997</v>
      </c>
      <c r="H81" s="103">
        <f t="shared" si="2"/>
        <v>0.22652233023288718</v>
      </c>
      <c r="I81" s="88">
        <f t="shared" si="4"/>
        <v>1.2385069302328868</v>
      </c>
      <c r="J81" s="20"/>
      <c r="K81" s="38"/>
      <c r="L81" s="306"/>
      <c r="M81" s="303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12.753</v>
      </c>
      <c r="F82" s="104">
        <v>13.682</v>
      </c>
      <c r="G82" s="72">
        <f t="shared" ref="G82:G147" si="5">(F82-E82)*0.8598</f>
        <v>0.79875420000000019</v>
      </c>
      <c r="H82" s="103">
        <f t="shared" ref="H82:H145" si="6">$G$11/$C$303*C82</f>
        <v>0.13184761272529585</v>
      </c>
      <c r="I82" s="88">
        <f t="shared" si="4"/>
        <v>0.93060181272529607</v>
      </c>
      <c r="J82" s="20"/>
      <c r="K82" s="38"/>
      <c r="L82" s="306"/>
      <c r="M82" s="303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15.292999999999999</v>
      </c>
      <c r="F83" s="104">
        <v>17.058</v>
      </c>
      <c r="G83" s="72">
        <f t="shared" si="5"/>
        <v>1.5175470000000004</v>
      </c>
      <c r="H83" s="103">
        <f t="shared" si="6"/>
        <v>0.21374414750180121</v>
      </c>
      <c r="I83" s="88">
        <f t="shared" si="4"/>
        <v>1.7312911475018016</v>
      </c>
      <c r="J83" s="20"/>
      <c r="K83" s="38"/>
      <c r="L83" s="306"/>
      <c r="M83" s="303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0.14520662194415843</v>
      </c>
      <c r="I84" s="88">
        <f t="shared" si="4"/>
        <v>0.14520662194415843</v>
      </c>
      <c r="J84" s="20"/>
      <c r="K84" s="38"/>
      <c r="L84" s="306"/>
      <c r="M84" s="303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32.220999999999997</v>
      </c>
      <c r="F85" s="104">
        <v>34.866999999999997</v>
      </c>
      <c r="G85" s="72">
        <f t="shared" si="5"/>
        <v>2.2750308000000006</v>
      </c>
      <c r="H85" s="103">
        <f t="shared" si="6"/>
        <v>0.27966795386444915</v>
      </c>
      <c r="I85" s="88">
        <f t="shared" si="4"/>
        <v>2.5546987538644497</v>
      </c>
      <c r="J85" s="20"/>
      <c r="K85" s="38"/>
      <c r="L85" s="306"/>
      <c r="M85" s="303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8.9649999999999999</v>
      </c>
      <c r="F86" s="104">
        <v>8.9930000000000003</v>
      </c>
      <c r="G86" s="72">
        <f t="shared" si="5"/>
        <v>2.4074400000000402E-2</v>
      </c>
      <c r="H86" s="103">
        <f t="shared" si="6"/>
        <v>0.22623191698899886</v>
      </c>
      <c r="I86" s="88">
        <f t="shared" si="4"/>
        <v>0.25030631698899924</v>
      </c>
      <c r="J86" s="20"/>
      <c r="K86" s="38"/>
      <c r="L86" s="306"/>
      <c r="M86" s="303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0.12981472001807765</v>
      </c>
      <c r="I87" s="88">
        <f t="shared" si="4"/>
        <v>0.12981472001807765</v>
      </c>
      <c r="J87" s="20"/>
      <c r="K87" s="38"/>
      <c r="L87" s="306"/>
      <c r="M87" s="303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0.21374414750180121</v>
      </c>
      <c r="I88" s="88">
        <f t="shared" si="4"/>
        <v>0.21374414750180121</v>
      </c>
      <c r="J88" s="20"/>
      <c r="K88" s="38"/>
      <c r="L88" s="306"/>
      <c r="M88" s="303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5.8710000000000004</v>
      </c>
      <c r="F89" s="104">
        <v>5.8979999999999997</v>
      </c>
      <c r="G89" s="72">
        <f t="shared" si="5"/>
        <v>2.3214599999999353E-2</v>
      </c>
      <c r="H89" s="103">
        <f t="shared" si="6"/>
        <v>0.14346414248082853</v>
      </c>
      <c r="I89" s="88">
        <f t="shared" si="4"/>
        <v>0.1666787424808279</v>
      </c>
      <c r="J89" s="20"/>
      <c r="K89" s="38"/>
      <c r="L89" s="306"/>
      <c r="M89" s="303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25.913</v>
      </c>
      <c r="F90" s="104">
        <v>27.550999999999998</v>
      </c>
      <c r="G90" s="72">
        <f t="shared" si="5"/>
        <v>1.4083523999999985</v>
      </c>
      <c r="H90" s="103">
        <f t="shared" si="6"/>
        <v>0.27908712737667252</v>
      </c>
      <c r="I90" s="88">
        <f t="shared" si="4"/>
        <v>1.6874395273766711</v>
      </c>
      <c r="J90" s="20"/>
      <c r="K90" s="38"/>
      <c r="L90" s="306"/>
      <c r="M90" s="303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7.6470000000000002</v>
      </c>
      <c r="F91" s="104">
        <v>8.9049999999999994</v>
      </c>
      <c r="G91" s="72">
        <f t="shared" si="5"/>
        <v>1.0816283999999992</v>
      </c>
      <c r="H91" s="103">
        <f t="shared" si="6"/>
        <v>0.22448943752566894</v>
      </c>
      <c r="I91" s="88">
        <f t="shared" si="4"/>
        <v>1.3061178375256681</v>
      </c>
      <c r="J91" s="20"/>
      <c r="K91" s="38"/>
      <c r="L91" s="306"/>
      <c r="M91" s="303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9.3729999999999993</v>
      </c>
      <c r="G92" s="72">
        <f t="shared" si="5"/>
        <v>0.82110900000000009</v>
      </c>
      <c r="H92" s="103">
        <f t="shared" si="6"/>
        <v>0.13097637299363091</v>
      </c>
      <c r="I92" s="88">
        <f t="shared" ref="I92" si="7">G92+H92</f>
        <v>0.95208537299363094</v>
      </c>
      <c r="J92" s="20"/>
      <c r="K92" s="38"/>
      <c r="L92" s="306"/>
      <c r="M92" s="303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14.728</v>
      </c>
      <c r="F93" s="104">
        <v>15.145</v>
      </c>
      <c r="G93" s="72">
        <f t="shared" si="5"/>
        <v>0.35853659999999987</v>
      </c>
      <c r="H93" s="103">
        <f t="shared" si="6"/>
        <v>0.21171125479458303</v>
      </c>
      <c r="I93" s="88">
        <f t="shared" ref="I93:I152" si="8">G93+H93</f>
        <v>0.57024785479458284</v>
      </c>
      <c r="J93" s="20"/>
      <c r="K93" s="38"/>
      <c r="L93" s="306"/>
      <c r="M93" s="303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2.1989999999999998</v>
      </c>
      <c r="F94" s="135">
        <v>2.3479999999999999</v>
      </c>
      <c r="G94" s="72">
        <f>(F94-E94)*0.8598</f>
        <v>0.12811020000000001</v>
      </c>
      <c r="H94" s="103">
        <f t="shared" si="6"/>
        <v>0.14114083652972201</v>
      </c>
      <c r="I94" s="88">
        <f>G94+H94</f>
        <v>0.26925103652972204</v>
      </c>
      <c r="J94" s="192" t="s">
        <v>441</v>
      </c>
      <c r="K94" s="132" t="s">
        <v>483</v>
      </c>
      <c r="L94" s="306"/>
      <c r="M94" s="303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22.515999999999998</v>
      </c>
      <c r="F95" s="135">
        <v>23.678999999999998</v>
      </c>
      <c r="G95" s="72">
        <f t="shared" si="5"/>
        <v>0.99994740000000026</v>
      </c>
      <c r="H95" s="103">
        <f t="shared" si="6"/>
        <v>0.2814104333277791</v>
      </c>
      <c r="I95" s="88">
        <f t="shared" si="8"/>
        <v>1.2813578333277793</v>
      </c>
      <c r="J95" s="20"/>
      <c r="K95" s="132" t="s">
        <v>393</v>
      </c>
      <c r="L95" s="306"/>
      <c r="M95" s="303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13.005000000000001</v>
      </c>
      <c r="F96" s="135">
        <v>13.862</v>
      </c>
      <c r="G96" s="72">
        <f t="shared" si="5"/>
        <v>0.73684859999999941</v>
      </c>
      <c r="H96" s="103">
        <f t="shared" si="6"/>
        <v>0.22594150374511052</v>
      </c>
      <c r="I96" s="88">
        <f>G96+H96</f>
        <v>0.96279010374510987</v>
      </c>
      <c r="J96" s="20"/>
      <c r="K96" s="38"/>
      <c r="L96" s="306"/>
      <c r="M96" s="303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8.4700000000000006</v>
      </c>
      <c r="F97" s="104">
        <v>9.1050000000000004</v>
      </c>
      <c r="G97" s="72">
        <f t="shared" si="5"/>
        <v>0.54597299999999982</v>
      </c>
      <c r="H97" s="103">
        <f t="shared" si="6"/>
        <v>0.13039554650585428</v>
      </c>
      <c r="I97" s="88">
        <f t="shared" si="8"/>
        <v>0.6763685465058541</v>
      </c>
      <c r="J97" s="20"/>
      <c r="K97" s="38"/>
      <c r="L97" s="306"/>
      <c r="M97" s="303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17.888999999999999</v>
      </c>
      <c r="F98" s="242">
        <v>19.77</v>
      </c>
      <c r="G98" s="243">
        <f t="shared" si="5"/>
        <v>1.6172838000000003</v>
      </c>
      <c r="H98" s="103">
        <f t="shared" si="6"/>
        <v>0.21258249452624797</v>
      </c>
      <c r="I98" s="88">
        <f t="shared" si="8"/>
        <v>1.8298662945262483</v>
      </c>
      <c r="J98" s="20"/>
      <c r="K98" s="38"/>
      <c r="L98" s="306"/>
      <c r="M98" s="303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11.493</v>
      </c>
      <c r="F99" s="135">
        <v>12.747</v>
      </c>
      <c r="G99" s="86">
        <f t="shared" si="5"/>
        <v>1.0781891999999997</v>
      </c>
      <c r="H99" s="103">
        <f t="shared" si="6"/>
        <v>0.14259290274916359</v>
      </c>
      <c r="I99" s="88">
        <f t="shared" si="8"/>
        <v>1.2207821027491632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17.61</v>
      </c>
      <c r="F100" s="104">
        <v>18.300999999999998</v>
      </c>
      <c r="G100" s="72">
        <f t="shared" si="5"/>
        <v>0.59412179999999915</v>
      </c>
      <c r="H100" s="103">
        <f t="shared" si="6"/>
        <v>0.28286249954722065</v>
      </c>
      <c r="I100" s="88">
        <f t="shared" si="8"/>
        <v>0.87698429954721979</v>
      </c>
      <c r="J100" s="20"/>
      <c r="K100" s="38"/>
      <c r="L100" s="306"/>
      <c r="M100" s="303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8.3680000000000003</v>
      </c>
      <c r="F101" s="104">
        <v>8.5280000000000005</v>
      </c>
      <c r="G101" s="72">
        <f t="shared" si="5"/>
        <v>0.13756800000000013</v>
      </c>
      <c r="H101" s="103">
        <f t="shared" si="6"/>
        <v>0.22507026401344557</v>
      </c>
      <c r="I101" s="88">
        <f t="shared" si="8"/>
        <v>0.36263826401344568</v>
      </c>
      <c r="J101" s="20"/>
      <c r="K101" s="38"/>
      <c r="L101" s="306"/>
      <c r="M101" s="303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14.291</v>
      </c>
      <c r="F102" s="135">
        <v>15.420999999999999</v>
      </c>
      <c r="G102" s="86">
        <f t="shared" si="5"/>
        <v>0.97157399999999916</v>
      </c>
      <c r="H102" s="109">
        <f t="shared" si="6"/>
        <v>0.13271885245696083</v>
      </c>
      <c r="I102" s="73">
        <f t="shared" si="8"/>
        <v>1.10429285245696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14.936999999999999</v>
      </c>
      <c r="F103" s="104">
        <v>15.805999999999999</v>
      </c>
      <c r="G103" s="72">
        <f t="shared" si="5"/>
        <v>0.74716619999999978</v>
      </c>
      <c r="H103" s="103">
        <f t="shared" si="6"/>
        <v>0.2149058004773545</v>
      </c>
      <c r="I103" s="88">
        <f t="shared" si="8"/>
        <v>0.96207200047735431</v>
      </c>
      <c r="J103" s="20"/>
      <c r="K103" s="38"/>
      <c r="L103" s="306"/>
      <c r="M103" s="303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0.13968877031028043</v>
      </c>
      <c r="I104" s="88">
        <f t="shared" si="8"/>
        <v>0.13968877031028043</v>
      </c>
      <c r="J104" s="20"/>
      <c r="K104" s="38"/>
      <c r="L104" s="306"/>
      <c r="M104" s="303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18.882999999999999</v>
      </c>
      <c r="F105" s="104">
        <v>21.117999999999999</v>
      </c>
      <c r="G105" s="72">
        <f t="shared" si="5"/>
        <v>1.9216529999999996</v>
      </c>
      <c r="H105" s="103">
        <f t="shared" si="6"/>
        <v>0.2814104333277791</v>
      </c>
      <c r="I105" s="88">
        <f>G105+H105</f>
        <v>2.2030634333277788</v>
      </c>
      <c r="J105" s="20"/>
      <c r="K105" s="38"/>
      <c r="L105" s="306"/>
      <c r="M105" s="303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10.632</v>
      </c>
      <c r="F106" s="104">
        <v>12.238</v>
      </c>
      <c r="G106" s="72">
        <f t="shared" si="5"/>
        <v>1.3808387999999998</v>
      </c>
      <c r="H106" s="103">
        <f t="shared" si="6"/>
        <v>0.22303737130622736</v>
      </c>
      <c r="I106" s="88">
        <f t="shared" si="8"/>
        <v>1.6038761713062271</v>
      </c>
      <c r="J106" s="20"/>
      <c r="K106" s="38"/>
      <c r="L106" s="306"/>
      <c r="M106" s="303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0.13155719948140754</v>
      </c>
      <c r="I107" s="88">
        <f t="shared" si="8"/>
        <v>0.13155719948140754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17.954999999999998</v>
      </c>
      <c r="F108" s="104">
        <v>19.163</v>
      </c>
      <c r="G108" s="72">
        <f t="shared" si="5"/>
        <v>1.0386384000000017</v>
      </c>
      <c r="H108" s="103">
        <f t="shared" si="6"/>
        <v>0.21229208128235963</v>
      </c>
      <c r="I108" s="88">
        <f>G108+H108</f>
        <v>1.2509304812823614</v>
      </c>
      <c r="J108" s="20"/>
      <c r="K108" s="38"/>
      <c r="L108" s="306"/>
      <c r="M108" s="303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7.4779999999999998</v>
      </c>
      <c r="F109" s="104">
        <v>7.8520000000000003</v>
      </c>
      <c r="G109" s="72">
        <f t="shared" si="5"/>
        <v>0.3215652000000005</v>
      </c>
      <c r="H109" s="103">
        <f t="shared" si="6"/>
        <v>0.1428833159930519</v>
      </c>
      <c r="I109" s="88">
        <f t="shared" si="8"/>
        <v>0.46444851599305237</v>
      </c>
      <c r="J109" s="20"/>
      <c r="K109" s="38"/>
      <c r="L109" s="306"/>
      <c r="M109" s="303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15.798999999999999</v>
      </c>
      <c r="F110" s="104">
        <v>18.52</v>
      </c>
      <c r="G110" s="72">
        <f t="shared" si="5"/>
        <v>2.3395158</v>
      </c>
      <c r="H110" s="103">
        <f t="shared" si="6"/>
        <v>0.28228167305944402</v>
      </c>
      <c r="I110" s="88">
        <f t="shared" si="8"/>
        <v>2.621797473059444</v>
      </c>
      <c r="J110" s="20"/>
      <c r="K110" s="38" t="s">
        <v>440</v>
      </c>
      <c r="L110" s="306"/>
      <c r="M110" s="303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9.08</v>
      </c>
      <c r="F111" s="104">
        <v>9.8740000000000006</v>
      </c>
      <c r="G111" s="72">
        <f t="shared" si="5"/>
        <v>0.68268120000000043</v>
      </c>
      <c r="H111" s="103">
        <f t="shared" si="6"/>
        <v>0.22100447859900912</v>
      </c>
      <c r="I111" s="88">
        <f t="shared" si="8"/>
        <v>0.9036856785990095</v>
      </c>
      <c r="J111" s="20"/>
      <c r="K111" s="38"/>
      <c r="L111" s="306"/>
      <c r="M111" s="303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5"/>
        <v>0</v>
      </c>
      <c r="H112" s="103">
        <f t="shared" si="6"/>
        <v>0.13097637299363091</v>
      </c>
      <c r="I112" s="88">
        <f t="shared" si="8"/>
        <v>0.13097637299363091</v>
      </c>
      <c r="J112" s="20"/>
      <c r="K112" s="38"/>
      <c r="L112" s="306"/>
      <c r="M112" s="303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12.266999999999999</v>
      </c>
      <c r="F113" s="104">
        <v>12.654999999999999</v>
      </c>
      <c r="G113" s="72">
        <f t="shared" si="5"/>
        <v>0.33360239999999991</v>
      </c>
      <c r="H113" s="103">
        <f t="shared" si="6"/>
        <v>0.21229208128235963</v>
      </c>
      <c r="I113" s="88">
        <f>G113+H113</f>
        <v>0.54589448128235951</v>
      </c>
      <c r="J113" s="20"/>
      <c r="K113" s="38"/>
      <c r="L113" s="306"/>
      <c r="M113" s="303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3.9689999999999999</v>
      </c>
      <c r="F114" s="104">
        <v>4.2009999999999996</v>
      </c>
      <c r="G114" s="72">
        <f t="shared" si="5"/>
        <v>0.19947359999999981</v>
      </c>
      <c r="H114" s="103">
        <f t="shared" si="6"/>
        <v>0.14259290274916359</v>
      </c>
      <c r="I114" s="88">
        <f>G114+H114</f>
        <v>0.34206650274916339</v>
      </c>
      <c r="J114" s="20"/>
      <c r="K114" s="38"/>
      <c r="L114" s="306"/>
      <c r="M114" s="303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9.2949999999999999</v>
      </c>
      <c r="G115" s="72">
        <f t="shared" si="5"/>
        <v>0.77897880000000053</v>
      </c>
      <c r="H115" s="103">
        <f t="shared" si="6"/>
        <v>0.2825720863033323</v>
      </c>
      <c r="I115" s="88">
        <f t="shared" si="8"/>
        <v>1.0615508863033329</v>
      </c>
      <c r="J115" s="20"/>
      <c r="K115" s="38"/>
      <c r="L115" s="306"/>
      <c r="M115" s="303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10.666</v>
      </c>
      <c r="F116" s="104">
        <v>11.952</v>
      </c>
      <c r="G116" s="72">
        <f>(F116-E116)*0.8598</f>
        <v>1.1057027999999998</v>
      </c>
      <c r="H116" s="103">
        <f t="shared" si="6"/>
        <v>0.22158530508678576</v>
      </c>
      <c r="I116" s="88">
        <f t="shared" si="8"/>
        <v>1.3272881050867855</v>
      </c>
      <c r="J116" s="20"/>
      <c r="K116" s="38"/>
      <c r="L116" s="306"/>
      <c r="M116" s="303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12.058</v>
      </c>
      <c r="F117" s="104">
        <v>12.994999999999999</v>
      </c>
      <c r="G117" s="72">
        <f t="shared" si="5"/>
        <v>0.80563259999999948</v>
      </c>
      <c r="H117" s="103">
        <f t="shared" si="6"/>
        <v>0.12952430677418933</v>
      </c>
      <c r="I117" s="88">
        <f>G117+H117</f>
        <v>0.93515690677418883</v>
      </c>
      <c r="K117" s="20"/>
      <c r="L117" s="306"/>
      <c r="M117" s="303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14.609</v>
      </c>
      <c r="F118" s="104">
        <v>16.143000000000001</v>
      </c>
      <c r="G118" s="72">
        <f t="shared" si="5"/>
        <v>1.3189332000000007</v>
      </c>
      <c r="H118" s="103">
        <f t="shared" si="6"/>
        <v>0.21229208128235963</v>
      </c>
      <c r="I118" s="88">
        <f>G118+H118</f>
        <v>1.5312252812823604</v>
      </c>
      <c r="J118" s="20"/>
      <c r="K118" s="38"/>
      <c r="L118" s="306"/>
      <c r="M118" s="303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0.14375455572471685</v>
      </c>
      <c r="I119" s="88">
        <f>G119+H119</f>
        <v>0.14375455572471685</v>
      </c>
      <c r="J119" s="20"/>
      <c r="K119" s="38"/>
      <c r="L119" s="306"/>
      <c r="M119" s="303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8.5510000000000002</v>
      </c>
      <c r="F120" s="104">
        <v>9.9499999999999993</v>
      </c>
      <c r="G120" s="72">
        <f t="shared" si="5"/>
        <v>1.2028601999999993</v>
      </c>
      <c r="H120" s="103">
        <f t="shared" si="6"/>
        <v>0.28373373927888562</v>
      </c>
      <c r="I120" s="88">
        <f t="shared" si="8"/>
        <v>1.4865939392788849</v>
      </c>
      <c r="J120" s="20"/>
      <c r="K120" s="38"/>
      <c r="L120" s="306"/>
      <c r="M120" s="303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11.510999999999999</v>
      </c>
      <c r="F121" s="104">
        <v>12.653</v>
      </c>
      <c r="G121" s="86">
        <f t="shared" si="5"/>
        <v>0.98189160000000109</v>
      </c>
      <c r="H121" s="103">
        <f t="shared" si="6"/>
        <v>0.2218757183306741</v>
      </c>
      <c r="I121" s="88">
        <f>G121+H121</f>
        <v>1.2037673183306752</v>
      </c>
      <c r="J121" s="20"/>
      <c r="K121" s="155" t="s">
        <v>447</v>
      </c>
      <c r="L121" s="306"/>
      <c r="M121" s="303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0.12981472001807765</v>
      </c>
      <c r="I122" s="73">
        <f t="shared" si="8"/>
        <v>0.12981472001807765</v>
      </c>
      <c r="J122" s="20"/>
      <c r="K122" s="38"/>
      <c r="L122" s="306"/>
      <c r="M122" s="303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9.9169999999999998</v>
      </c>
      <c r="F123" s="104">
        <v>10.839</v>
      </c>
      <c r="G123" s="72">
        <f t="shared" si="5"/>
        <v>0.79273560000000054</v>
      </c>
      <c r="H123" s="103">
        <f t="shared" si="6"/>
        <v>0.21142084155069468</v>
      </c>
      <c r="I123" s="88">
        <f t="shared" si="8"/>
        <v>1.0041564415506952</v>
      </c>
      <c r="J123" s="20"/>
      <c r="K123" s="38"/>
      <c r="L123" s="306"/>
      <c r="M123" s="303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5"/>
        <v>0</v>
      </c>
      <c r="H124" s="103">
        <f t="shared" si="6"/>
        <v>0.14346414248082853</v>
      </c>
      <c r="I124" s="88">
        <f>G124+H124</f>
        <v>0.14346414248082853</v>
      </c>
      <c r="J124" s="20" t="s">
        <v>446</v>
      </c>
      <c r="K124" s="155" t="s">
        <v>439</v>
      </c>
      <c r="L124" s="162"/>
      <c r="M124" s="303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16.632000000000001</v>
      </c>
      <c r="F125" s="104">
        <v>18.245000000000001</v>
      </c>
      <c r="G125" s="72">
        <f t="shared" si="5"/>
        <v>1.3868573999999996</v>
      </c>
      <c r="H125" s="103">
        <f t="shared" si="6"/>
        <v>0.28286249954722065</v>
      </c>
      <c r="I125" s="88">
        <f t="shared" si="8"/>
        <v>1.6697198995472202</v>
      </c>
      <c r="J125" s="20"/>
      <c r="K125" s="40"/>
      <c r="L125" s="197"/>
      <c r="M125" s="303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10.063000000000001</v>
      </c>
      <c r="F126" s="135">
        <v>11.055999999999999</v>
      </c>
      <c r="G126" s="72">
        <f t="shared" si="5"/>
        <v>0.8537813999999988</v>
      </c>
      <c r="H126" s="103">
        <f t="shared" si="6"/>
        <v>0.22477985076955728</v>
      </c>
      <c r="I126" s="88">
        <f>G126+H126</f>
        <v>1.0785612507695561</v>
      </c>
      <c r="J126" s="20"/>
      <c r="K126" s="40"/>
      <c r="L126" s="197"/>
      <c r="M126" s="303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0.12952430677418933</v>
      </c>
      <c r="I127" s="88">
        <f t="shared" si="8"/>
        <v>0.12952430677418933</v>
      </c>
      <c r="J127" s="25"/>
      <c r="K127" s="40"/>
      <c r="L127" s="197"/>
      <c r="M127" s="303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23.876000000000001</v>
      </c>
      <c r="F128" s="104">
        <v>24.859000000000002</v>
      </c>
      <c r="G128" s="72">
        <f t="shared" si="5"/>
        <v>0.84518340000000047</v>
      </c>
      <c r="H128" s="103">
        <f t="shared" si="6"/>
        <v>0.21142084155069468</v>
      </c>
      <c r="I128" s="88">
        <f t="shared" si="8"/>
        <v>1.0566042415506951</v>
      </c>
      <c r="J128" s="25"/>
      <c r="K128" s="40"/>
      <c r="L128" s="197"/>
      <c r="M128" s="303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8.7289999999999992</v>
      </c>
      <c r="F129" s="135">
        <v>9.2289999999999992</v>
      </c>
      <c r="G129" s="86">
        <f t="shared" si="5"/>
        <v>0.4299</v>
      </c>
      <c r="H129" s="109">
        <f t="shared" si="6"/>
        <v>0.14201207626138695</v>
      </c>
      <c r="I129" s="73">
        <f t="shared" si="8"/>
        <v>0.57191207626138696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20.983000000000001</v>
      </c>
      <c r="F130" s="104">
        <v>23.06</v>
      </c>
      <c r="G130" s="72">
        <f t="shared" si="5"/>
        <v>1.7858045999999985</v>
      </c>
      <c r="H130" s="103">
        <f t="shared" si="6"/>
        <v>0.2814104333277791</v>
      </c>
      <c r="I130" s="88">
        <f t="shared" si="8"/>
        <v>2.0672150333277775</v>
      </c>
      <c r="J130" s="25"/>
      <c r="K130" s="38"/>
      <c r="L130" s="306"/>
      <c r="M130" s="303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0.22390861103789231</v>
      </c>
      <c r="I131" s="88">
        <f t="shared" si="8"/>
        <v>0.22390861103789231</v>
      </c>
      <c r="J131" s="25"/>
      <c r="K131" s="38"/>
      <c r="L131" s="306"/>
      <c r="M131" s="303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9.83</v>
      </c>
      <c r="F132" s="104">
        <v>10.430999999999999</v>
      </c>
      <c r="G132" s="72">
        <f t="shared" si="5"/>
        <v>0.51673979999999919</v>
      </c>
      <c r="H132" s="103">
        <f t="shared" si="6"/>
        <v>0.13155719948140754</v>
      </c>
      <c r="I132" s="88">
        <f>G132+H132</f>
        <v>0.64829699948140673</v>
      </c>
      <c r="J132" s="25"/>
      <c r="K132" s="38"/>
      <c r="L132" s="306"/>
      <c r="M132" s="303"/>
      <c r="N132" s="172"/>
      <c r="O132" s="175"/>
      <c r="P132" s="175"/>
      <c r="Q132" s="172">
        <v>43009</v>
      </c>
      <c r="R132" s="173">
        <v>9.4578000000000273E-2</v>
      </c>
      <c r="U132" s="302"/>
      <c r="V132" s="30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11.162000000000001</v>
      </c>
      <c r="F133" s="104">
        <v>11.988</v>
      </c>
      <c r="G133" s="72">
        <f t="shared" si="5"/>
        <v>0.7101947999999989</v>
      </c>
      <c r="H133" s="103">
        <f t="shared" si="6"/>
        <v>0.21519621372124279</v>
      </c>
      <c r="I133" s="88">
        <f t="shared" si="8"/>
        <v>0.92539101372124166</v>
      </c>
      <c r="J133" s="25"/>
      <c r="K133" s="38"/>
      <c r="L133" s="306"/>
      <c r="M133" s="303"/>
      <c r="N133" s="172"/>
      <c r="O133" s="175"/>
      <c r="P133" s="175"/>
      <c r="Q133" s="172">
        <v>43040</v>
      </c>
      <c r="R133" s="173">
        <v>0.1023161999999998</v>
      </c>
      <c r="U133" s="302"/>
      <c r="V133" s="30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2.3250000000000002</v>
      </c>
      <c r="F134" s="135">
        <v>2.3980000000000001</v>
      </c>
      <c r="G134" s="72">
        <f t="shared" si="5"/>
        <v>6.2765399999999957E-2</v>
      </c>
      <c r="H134" s="103">
        <f t="shared" si="6"/>
        <v>0.14172166301749864</v>
      </c>
      <c r="I134" s="88">
        <f>G134+H134</f>
        <v>0.20448706301749858</v>
      </c>
      <c r="J134" s="25"/>
      <c r="K134" s="38"/>
      <c r="L134" s="306"/>
      <c r="M134" s="303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14.731</v>
      </c>
      <c r="F135" s="135">
        <v>15.406000000000001</v>
      </c>
      <c r="G135" s="72">
        <f t="shared" si="5"/>
        <v>0.58036500000000057</v>
      </c>
      <c r="H135" s="103">
        <f t="shared" si="6"/>
        <v>0.28489539225443883</v>
      </c>
      <c r="I135" s="88">
        <f>G135+H135</f>
        <v>0.8652603922544394</v>
      </c>
      <c r="J135" s="25"/>
      <c r="K135" s="38"/>
      <c r="L135" s="306"/>
      <c r="M135" s="30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13.936999999999999</v>
      </c>
      <c r="F136" s="104">
        <v>15.250999999999999</v>
      </c>
      <c r="G136" s="72">
        <f t="shared" si="5"/>
        <v>1.1297772000000001</v>
      </c>
      <c r="H136" s="103">
        <f t="shared" si="6"/>
        <v>0.22303737130622736</v>
      </c>
      <c r="I136" s="88">
        <f t="shared" si="8"/>
        <v>1.3528145713062276</v>
      </c>
      <c r="J136" s="25"/>
      <c r="K136" s="38"/>
      <c r="L136" s="306"/>
      <c r="M136" s="30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5.149</v>
      </c>
      <c r="F137" s="104">
        <v>6.07</v>
      </c>
      <c r="G137" s="72">
        <f t="shared" si="5"/>
        <v>0.79187580000000024</v>
      </c>
      <c r="H137" s="103">
        <f t="shared" si="6"/>
        <v>0.13039554650585428</v>
      </c>
      <c r="I137" s="88">
        <f>G137+H137</f>
        <v>0.92227134650585452</v>
      </c>
      <c r="J137" s="25"/>
      <c r="K137" s="38"/>
      <c r="L137" s="306"/>
      <c r="M137" s="30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11.382999999999999</v>
      </c>
      <c r="F138" s="104">
        <v>12.48</v>
      </c>
      <c r="G138" s="72">
        <f t="shared" si="5"/>
        <v>0.94320060000000117</v>
      </c>
      <c r="H138" s="103">
        <f t="shared" si="6"/>
        <v>0.2131633210140246</v>
      </c>
      <c r="I138" s="88">
        <f t="shared" si="8"/>
        <v>1.1563639210140257</v>
      </c>
      <c r="J138" s="25"/>
      <c r="K138" s="38"/>
      <c r="L138" s="306"/>
      <c r="M138" s="30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9.1690000000000005</v>
      </c>
      <c r="F139" s="104">
        <v>10.073</v>
      </c>
      <c r="G139" s="72">
        <f t="shared" si="5"/>
        <v>0.77725919999999993</v>
      </c>
      <c r="H139" s="103">
        <f t="shared" si="6"/>
        <v>0.14143124977361032</v>
      </c>
      <c r="I139" s="88">
        <f t="shared" si="8"/>
        <v>0.91869044977361025</v>
      </c>
      <c r="J139" s="25"/>
      <c r="K139" s="38"/>
      <c r="L139" s="306"/>
      <c r="M139" s="30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8.9019999999999992</v>
      </c>
      <c r="F140" s="104">
        <v>10.06</v>
      </c>
      <c r="G140" s="72">
        <f t="shared" si="5"/>
        <v>0.9956484000000011</v>
      </c>
      <c r="H140" s="103">
        <f t="shared" si="6"/>
        <v>0.28460497901055054</v>
      </c>
      <c r="I140" s="88">
        <f>G140+H140</f>
        <v>1.2802533790105517</v>
      </c>
      <c r="J140" s="25"/>
      <c r="K140" s="38"/>
      <c r="L140" s="306"/>
      <c r="M140" s="30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0.2224565448184507</v>
      </c>
      <c r="I141" s="88">
        <f>G141+H141</f>
        <v>0.2224565448184507</v>
      </c>
      <c r="J141" s="25"/>
      <c r="K141" s="38"/>
      <c r="L141" s="306"/>
      <c r="M141" s="30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5.0170000000000003</v>
      </c>
      <c r="F142" s="104">
        <v>5.2279999999999998</v>
      </c>
      <c r="G142" s="72">
        <f t="shared" si="5"/>
        <v>0.18141779999999949</v>
      </c>
      <c r="H142" s="103">
        <f t="shared" si="6"/>
        <v>0.13010513326196596</v>
      </c>
      <c r="I142" s="88">
        <f t="shared" si="8"/>
        <v>0.31152293326196545</v>
      </c>
      <c r="J142" s="25"/>
      <c r="K142" s="38"/>
      <c r="L142" s="306"/>
      <c r="M142" s="30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17665</v>
      </c>
      <c r="F143" s="129">
        <v>17665</v>
      </c>
      <c r="G143" s="72">
        <f>(F143-E143)* 0.00086</f>
        <v>0</v>
      </c>
      <c r="H143" s="103">
        <f t="shared" si="6"/>
        <v>0.2131633210140246</v>
      </c>
      <c r="I143" s="88">
        <f>G143+H143</f>
        <v>0.2131633210140246</v>
      </c>
      <c r="J143" s="25"/>
      <c r="K143" s="38"/>
      <c r="L143" s="306"/>
      <c r="M143" s="30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12.212999999999999</v>
      </c>
      <c r="F144" s="104">
        <v>12.342000000000001</v>
      </c>
      <c r="G144" s="72">
        <f t="shared" si="5"/>
        <v>0.11091420000000116</v>
      </c>
      <c r="H144" s="103">
        <f t="shared" si="6"/>
        <v>0.1428833159930519</v>
      </c>
      <c r="I144" s="88">
        <f>G144+H144</f>
        <v>0.25379751599305306</v>
      </c>
      <c r="J144" s="25"/>
      <c r="K144" s="38"/>
      <c r="L144" s="306"/>
      <c r="M144" s="303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0.28402415252277391</v>
      </c>
      <c r="I145" s="88">
        <f t="shared" si="8"/>
        <v>0.28402415252277391</v>
      </c>
      <c r="J145" s="25"/>
      <c r="K145" s="38"/>
      <c r="L145" s="306"/>
      <c r="M145" s="303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0.22158530508678576</v>
      </c>
      <c r="I146" s="88">
        <f t="shared" si="8"/>
        <v>0.22158530508678576</v>
      </c>
      <c r="J146" s="25"/>
      <c r="K146" s="38"/>
      <c r="L146" s="306"/>
      <c r="M146" s="303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7.8040000000000003</v>
      </c>
      <c r="F147" s="104">
        <v>8.327</v>
      </c>
      <c r="G147" s="72">
        <f t="shared" si="5"/>
        <v>0.44967539999999973</v>
      </c>
      <c r="H147" s="103">
        <f t="shared" si="9"/>
        <v>0.12836265379863607</v>
      </c>
      <c r="I147" s="88">
        <f t="shared" si="8"/>
        <v>0.57803805379863582</v>
      </c>
      <c r="J147" s="25"/>
      <c r="K147" s="38"/>
      <c r="L147" s="306"/>
      <c r="M147" s="303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8.5120000000000005</v>
      </c>
      <c r="F148" s="104">
        <v>8.8859999999999992</v>
      </c>
      <c r="G148" s="72">
        <f t="shared" ref="G148:G187" si="10">(F148-E148)*0.8598</f>
        <v>0.32156519999999894</v>
      </c>
      <c r="H148" s="103">
        <f t="shared" si="9"/>
        <v>0.21287290777013626</v>
      </c>
      <c r="I148" s="88">
        <f t="shared" si="8"/>
        <v>0.53443810777013523</v>
      </c>
      <c r="J148" s="215"/>
      <c r="K148" s="38"/>
      <c r="L148" s="306"/>
      <c r="M148" s="303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0.14375455572471685</v>
      </c>
      <c r="I149" s="88">
        <f>G149+H149</f>
        <v>0.14375455572471685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16.585999999999999</v>
      </c>
      <c r="F150" s="104">
        <v>17.777000000000001</v>
      </c>
      <c r="G150" s="72">
        <f t="shared" si="10"/>
        <v>1.0240218000000021</v>
      </c>
      <c r="H150" s="103">
        <f t="shared" si="9"/>
        <v>0.28228167305944402</v>
      </c>
      <c r="I150" s="88">
        <f t="shared" si="8"/>
        <v>1.3063034730594461</v>
      </c>
      <c r="J150" s="215"/>
      <c r="K150" s="38"/>
      <c r="L150" s="131">
        <v>134</v>
      </c>
      <c r="M150" s="307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20.786999999999999</v>
      </c>
      <c r="F151" s="104">
        <v>21.05</v>
      </c>
      <c r="G151" s="72">
        <f t="shared" si="10"/>
        <v>0.22612740000000145</v>
      </c>
      <c r="H151" s="103">
        <f t="shared" si="9"/>
        <v>0.22274695806233905</v>
      </c>
      <c r="I151" s="88">
        <f t="shared" si="8"/>
        <v>0.44887435806234049</v>
      </c>
      <c r="J151" s="215"/>
      <c r="K151" s="38"/>
      <c r="L151" s="306"/>
      <c r="M151" s="303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7.2249999999999996</v>
      </c>
      <c r="F152" s="104">
        <v>7.23</v>
      </c>
      <c r="G152" s="72">
        <f t="shared" si="10"/>
        <v>4.2990000000006721E-3</v>
      </c>
      <c r="H152" s="103">
        <f t="shared" si="9"/>
        <v>0.1289434802864127</v>
      </c>
      <c r="I152" s="88">
        <f t="shared" si="8"/>
        <v>0.13324248028641336</v>
      </c>
      <c r="J152" s="25"/>
      <c r="K152" s="38"/>
      <c r="L152" s="306"/>
      <c r="M152" s="303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18.446999999999999</v>
      </c>
      <c r="F153" s="104">
        <v>20.198</v>
      </c>
      <c r="G153" s="72">
        <f t="shared" si="10"/>
        <v>1.5055098000000011</v>
      </c>
      <c r="H153" s="103">
        <f t="shared" si="9"/>
        <v>0.20793588262403487</v>
      </c>
      <c r="I153" s="88">
        <f t="shared" ref="I153:I158" si="11">G153+H153</f>
        <v>1.7134456826240361</v>
      </c>
      <c r="J153" s="25"/>
      <c r="K153" s="38"/>
      <c r="L153" s="306"/>
      <c r="M153" s="303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0.14259290274916359</v>
      </c>
      <c r="I154" s="88">
        <f t="shared" si="11"/>
        <v>0.14259290274916359</v>
      </c>
      <c r="J154" s="25"/>
      <c r="K154" s="38"/>
      <c r="L154" s="131">
        <v>138</v>
      </c>
      <c r="M154"/>
      <c r="N154" s="307"/>
      <c r="O154" s="307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13.598000000000001</v>
      </c>
      <c r="F155" s="104">
        <v>15.022</v>
      </c>
      <c r="G155" s="72">
        <f t="shared" si="10"/>
        <v>1.2243551999999995</v>
      </c>
      <c r="H155" s="103">
        <f t="shared" si="9"/>
        <v>0.2825720863033323</v>
      </c>
      <c r="I155" s="88">
        <f t="shared" si="11"/>
        <v>1.5069272863033318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22.956</v>
      </c>
      <c r="F156" s="104">
        <v>24.521000000000001</v>
      </c>
      <c r="G156" s="72">
        <f t="shared" si="10"/>
        <v>1.3455870000000012</v>
      </c>
      <c r="H156" s="103">
        <f t="shared" si="9"/>
        <v>0.22361819779400399</v>
      </c>
      <c r="I156" s="88">
        <f t="shared" si="11"/>
        <v>1.5692051977940051</v>
      </c>
      <c r="J156" s="25"/>
      <c r="K156" s="38"/>
      <c r="L156" s="306"/>
      <c r="M156" s="303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10.804</v>
      </c>
      <c r="F157" s="104">
        <v>11.596</v>
      </c>
      <c r="G157" s="72">
        <f t="shared" si="10"/>
        <v>0.68096159999999983</v>
      </c>
      <c r="H157" s="103">
        <f t="shared" si="9"/>
        <v>0.12952430677418933</v>
      </c>
      <c r="I157" s="88">
        <f t="shared" si="11"/>
        <v>0.81048590677418919</v>
      </c>
      <c r="J157" s="25"/>
      <c r="K157" s="38"/>
      <c r="L157" s="306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10.507999999999999</v>
      </c>
      <c r="F158" s="104">
        <v>10.87</v>
      </c>
      <c r="G158" s="72">
        <f t="shared" si="10"/>
        <v>0.31124760000000007</v>
      </c>
      <c r="H158" s="103">
        <f t="shared" si="9"/>
        <v>0.21054960181902974</v>
      </c>
      <c r="I158" s="88">
        <f t="shared" si="11"/>
        <v>0.52179720181902978</v>
      </c>
      <c r="J158" s="25"/>
      <c r="K158" s="38"/>
      <c r="L158" s="306"/>
      <c r="M158" s="303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11825</v>
      </c>
      <c r="F159" s="129">
        <v>12758</v>
      </c>
      <c r="G159" s="72">
        <f>(F159-E159)* 0.00086</f>
        <v>0.80237999999999998</v>
      </c>
      <c r="H159" s="103">
        <f t="shared" si="9"/>
        <v>0.14230248950527527</v>
      </c>
      <c r="I159" s="88">
        <f t="shared" ref="I159:I222" si="12">G159+H159</f>
        <v>0.94468248950527522</v>
      </c>
      <c r="J159" s="25"/>
      <c r="K159" s="38"/>
      <c r="L159" s="306"/>
      <c r="M159" s="303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25.616</v>
      </c>
      <c r="F160" s="104">
        <v>27.603999999999999</v>
      </c>
      <c r="G160" s="72">
        <f t="shared" si="10"/>
        <v>1.7092823999999995</v>
      </c>
      <c r="H160" s="103">
        <f t="shared" si="9"/>
        <v>0.2814104333277791</v>
      </c>
      <c r="I160" s="88">
        <f>G160+H160</f>
        <v>1.9906928333277787</v>
      </c>
      <c r="J160" s="25"/>
      <c r="K160" s="38"/>
      <c r="L160" s="306"/>
      <c r="M160" s="30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22.558</v>
      </c>
      <c r="F161" s="104">
        <v>24.338000000000001</v>
      </c>
      <c r="G161" s="72">
        <f t="shared" si="10"/>
        <v>1.530444000000001</v>
      </c>
      <c r="H161" s="103">
        <f t="shared" si="9"/>
        <v>0.31596960935048873</v>
      </c>
      <c r="I161" s="88">
        <f t="shared" si="12"/>
        <v>1.8464136093504897</v>
      </c>
      <c r="J161" s="25"/>
      <c r="K161" s="38"/>
      <c r="L161" s="306"/>
      <c r="M161" s="30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15.858000000000001</v>
      </c>
      <c r="F162" s="104">
        <v>17.335000000000001</v>
      </c>
      <c r="G162" s="88">
        <f t="shared" si="10"/>
        <v>1.2699246000000002</v>
      </c>
      <c r="H162" s="103">
        <f t="shared" si="9"/>
        <v>0.12662017433530617</v>
      </c>
      <c r="I162" s="88">
        <f t="shared" si="12"/>
        <v>1.3965447743353063</v>
      </c>
      <c r="J162" s="25"/>
      <c r="K162" s="38"/>
      <c r="L162" s="306"/>
      <c r="M162" s="30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24.84</v>
      </c>
      <c r="F163" s="104">
        <v>26.463000000000001</v>
      </c>
      <c r="G163" s="72">
        <f t="shared" si="10"/>
        <v>1.395455400000001</v>
      </c>
      <c r="H163" s="103">
        <f t="shared" si="9"/>
        <v>0.19196315421017743</v>
      </c>
      <c r="I163" s="88">
        <f>G163+H163</f>
        <v>1.5874185542101784</v>
      </c>
      <c r="J163" s="25"/>
      <c r="K163" s="38"/>
      <c r="L163" s="306"/>
      <c r="M163" s="30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18.247</v>
      </c>
      <c r="F164" s="135">
        <v>19.632000000000001</v>
      </c>
      <c r="G164" s="86">
        <f t="shared" si="10"/>
        <v>1.1908230000000013</v>
      </c>
      <c r="H164" s="109">
        <f t="shared" si="9"/>
        <v>0.31074217096049905</v>
      </c>
      <c r="I164" s="73">
        <f t="shared" si="12"/>
        <v>1.5015651709605002</v>
      </c>
      <c r="J164" s="25"/>
      <c r="K164" s="38"/>
      <c r="L164" s="306"/>
      <c r="M164" s="30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4.4649999999999999</v>
      </c>
      <c r="F165" s="104">
        <v>4.4989999999999997</v>
      </c>
      <c r="G165" s="72">
        <f t="shared" si="10"/>
        <v>2.9233199999999834E-2</v>
      </c>
      <c r="H165" s="103">
        <f t="shared" si="9"/>
        <v>0.12749141406697109</v>
      </c>
      <c r="I165" s="88">
        <f>G165+H165</f>
        <v>0.15672461406697091</v>
      </c>
      <c r="J165" s="25"/>
      <c r="K165" s="38"/>
      <c r="L165" s="306"/>
      <c r="M165" s="30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12.420999999999999</v>
      </c>
      <c r="F166" s="104">
        <v>12.792</v>
      </c>
      <c r="G166" s="72">
        <f t="shared" si="10"/>
        <v>0.31898580000000037</v>
      </c>
      <c r="H166" s="103">
        <f t="shared" si="9"/>
        <v>0.19051108799073585</v>
      </c>
      <c r="I166" s="88">
        <f>G166+H166</f>
        <v>0.50949688799073622</v>
      </c>
      <c r="J166" s="25"/>
      <c r="K166" s="38"/>
      <c r="L166" s="38"/>
      <c r="M166" s="30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23.169</v>
      </c>
      <c r="F167" s="104">
        <v>25.207000000000001</v>
      </c>
      <c r="G167" s="72">
        <f t="shared" si="10"/>
        <v>1.7522724000000003</v>
      </c>
      <c r="H167" s="103">
        <f t="shared" si="9"/>
        <v>0.31567919610660045</v>
      </c>
      <c r="I167" s="88">
        <f t="shared" si="12"/>
        <v>2.0679515961066008</v>
      </c>
      <c r="J167" s="25"/>
      <c r="K167" s="40"/>
      <c r="L167" s="306"/>
      <c r="M167" s="30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6.0629999999999997</v>
      </c>
      <c r="F168" s="104">
        <v>6.5419999999999998</v>
      </c>
      <c r="G168" s="72">
        <f t="shared" si="10"/>
        <v>0.4118442000000001</v>
      </c>
      <c r="H168" s="103">
        <f t="shared" si="9"/>
        <v>0.12632976109141783</v>
      </c>
      <c r="I168" s="88">
        <f>G168+H168</f>
        <v>0.53817396109141791</v>
      </c>
      <c r="J168" s="25"/>
      <c r="K168" s="38"/>
      <c r="L168" s="306"/>
      <c r="M168" s="30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12.773999999999999</v>
      </c>
      <c r="F169" s="104">
        <v>13.371</v>
      </c>
      <c r="G169" s="72">
        <f t="shared" si="10"/>
        <v>0.51330060000000111</v>
      </c>
      <c r="H169" s="103">
        <f t="shared" si="9"/>
        <v>0.19109191447851251</v>
      </c>
      <c r="I169" s="88">
        <f t="shared" si="12"/>
        <v>0.70439251447851359</v>
      </c>
      <c r="J169" s="25"/>
      <c r="K169" s="38"/>
      <c r="L169" s="306"/>
      <c r="M169" s="30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29.943000000000001</v>
      </c>
      <c r="F170" s="104">
        <v>31.885999999999999</v>
      </c>
      <c r="G170" s="72">
        <f t="shared" si="10"/>
        <v>1.6705913999999982</v>
      </c>
      <c r="H170" s="103">
        <f t="shared" si="9"/>
        <v>0.31567919610660045</v>
      </c>
      <c r="I170" s="88">
        <f t="shared" si="12"/>
        <v>1.9862705961065985</v>
      </c>
      <c r="J170" s="25"/>
      <c r="K170" s="38"/>
      <c r="L170" s="306"/>
      <c r="M170" s="30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13.856</v>
      </c>
      <c r="F171" s="104">
        <v>15.122</v>
      </c>
      <c r="G171" s="72">
        <f t="shared" si="10"/>
        <v>1.0885068</v>
      </c>
      <c r="H171" s="103">
        <f t="shared" si="9"/>
        <v>0.12632976109141783</v>
      </c>
      <c r="I171" s="88">
        <f t="shared" si="12"/>
        <v>1.2148365610914178</v>
      </c>
      <c r="J171" s="25"/>
      <c r="K171" s="38"/>
      <c r="L171" s="306"/>
      <c r="M171" s="30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4.5019999999999998</v>
      </c>
      <c r="G172" s="72">
        <f t="shared" si="10"/>
        <v>1.633620000000011E-2</v>
      </c>
      <c r="H172" s="103">
        <f t="shared" si="9"/>
        <v>0.19196315421017743</v>
      </c>
      <c r="I172" s="88">
        <f t="shared" si="12"/>
        <v>0.20829935421017753</v>
      </c>
      <c r="J172" s="25"/>
      <c r="K172" s="38"/>
      <c r="L172" s="306"/>
      <c r="M172" s="30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0.31596960935048873</v>
      </c>
      <c r="I173" s="88">
        <f t="shared" si="12"/>
        <v>0.31596960935048873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5.8460000000000001</v>
      </c>
      <c r="F174" s="104">
        <v>6.641</v>
      </c>
      <c r="G174" s="72">
        <f t="shared" si="10"/>
        <v>0.68354099999999995</v>
      </c>
      <c r="H174" s="103">
        <f t="shared" si="9"/>
        <v>0.12516810811586457</v>
      </c>
      <c r="I174" s="88">
        <f t="shared" si="12"/>
        <v>0.80870910811586449</v>
      </c>
      <c r="J174" s="25"/>
      <c r="K174" s="38"/>
      <c r="L174" s="306"/>
      <c r="M174" s="30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21.213999999999999</v>
      </c>
      <c r="F175" s="104">
        <v>22.501999999999999</v>
      </c>
      <c r="G175" s="72">
        <f t="shared" si="10"/>
        <v>1.1074224000000001</v>
      </c>
      <c r="H175" s="103">
        <f t="shared" si="9"/>
        <v>0.19196315421017743</v>
      </c>
      <c r="I175" s="88">
        <f>G175+H175</f>
        <v>1.2993855542101775</v>
      </c>
      <c r="J175" s="25"/>
      <c r="K175" s="38"/>
      <c r="L175" s="306"/>
      <c r="M175" s="30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18.324999999999999</v>
      </c>
      <c r="F176" s="104">
        <v>19.914999999999999</v>
      </c>
      <c r="G176" s="72">
        <f t="shared" si="10"/>
        <v>1.3670819999999999</v>
      </c>
      <c r="H176" s="103">
        <f t="shared" si="9"/>
        <v>0.31684084908215371</v>
      </c>
      <c r="I176" s="88">
        <f t="shared" si="12"/>
        <v>1.6839228490821536</v>
      </c>
      <c r="J176" s="25"/>
      <c r="K176" s="38"/>
      <c r="L176" s="306"/>
      <c r="M176" s="30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13.696999999999999</v>
      </c>
      <c r="F177" s="104">
        <v>14.792999999999999</v>
      </c>
      <c r="G177" s="72">
        <f t="shared" si="10"/>
        <v>0.94234080000000009</v>
      </c>
      <c r="H177" s="103">
        <f t="shared" si="9"/>
        <v>0.12516810811586457</v>
      </c>
      <c r="I177" s="88">
        <f t="shared" si="12"/>
        <v>1.0675089081158646</v>
      </c>
      <c r="J177" s="25"/>
      <c r="K177" s="38"/>
      <c r="L177" s="306"/>
      <c r="M177" s="30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7.3520000000000003</v>
      </c>
      <c r="F178" s="104">
        <v>7.5730000000000004</v>
      </c>
      <c r="G178" s="72">
        <f t="shared" si="10"/>
        <v>0.19001580000000007</v>
      </c>
      <c r="H178" s="103">
        <f t="shared" si="9"/>
        <v>0.19109191447851251</v>
      </c>
      <c r="I178" s="88">
        <f>G178+H178</f>
        <v>0.38110771447851255</v>
      </c>
      <c r="J178" s="25"/>
      <c r="K178" s="38"/>
      <c r="L178" s="306"/>
      <c r="M178" s="30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18.893999999999998</v>
      </c>
      <c r="F179" s="104">
        <v>20.012</v>
      </c>
      <c r="G179" s="72">
        <f t="shared" si="10"/>
        <v>0.96125640000000179</v>
      </c>
      <c r="H179" s="103">
        <f t="shared" si="9"/>
        <v>0.31916415503326029</v>
      </c>
      <c r="I179" s="88">
        <f t="shared" si="12"/>
        <v>1.2804205550332621</v>
      </c>
      <c r="J179" s="25"/>
      <c r="K179" s="38"/>
      <c r="L179" s="306"/>
      <c r="M179" s="30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9.1489999999999991</v>
      </c>
      <c r="F180" s="104">
        <v>9.9190000000000005</v>
      </c>
      <c r="G180" s="72">
        <f t="shared" si="10"/>
        <v>0.66204600000000113</v>
      </c>
      <c r="H180" s="103">
        <f t="shared" si="9"/>
        <v>0.12720100082308278</v>
      </c>
      <c r="I180" s="88">
        <f t="shared" si="12"/>
        <v>0.78924700082308386</v>
      </c>
      <c r="J180" s="25"/>
      <c r="K180" s="38"/>
      <c r="L180" s="306"/>
      <c r="M180" s="30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4.1459999999999999</v>
      </c>
      <c r="F181" s="104">
        <v>4.7290000000000001</v>
      </c>
      <c r="G181" s="72">
        <f t="shared" si="10"/>
        <v>0.50126340000000014</v>
      </c>
      <c r="H181" s="103">
        <f t="shared" si="9"/>
        <v>0.19138232772240082</v>
      </c>
      <c r="I181" s="88">
        <f t="shared" si="12"/>
        <v>0.69264572772240096</v>
      </c>
      <c r="J181" s="25"/>
      <c r="K181" s="38"/>
      <c r="L181" s="306"/>
      <c r="M181" s="30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35.646999999999998</v>
      </c>
      <c r="F182" s="104">
        <v>37.927999999999997</v>
      </c>
      <c r="G182" s="72">
        <f t="shared" si="10"/>
        <v>1.9612037999999989</v>
      </c>
      <c r="H182" s="103">
        <f t="shared" si="9"/>
        <v>0.31800250205770697</v>
      </c>
      <c r="I182" s="88">
        <f t="shared" si="12"/>
        <v>2.2792063020577058</v>
      </c>
      <c r="J182" s="25"/>
      <c r="K182" s="38"/>
      <c r="L182" s="306"/>
      <c r="M182" s="30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0.12516810811586457</v>
      </c>
      <c r="I183" s="88">
        <f t="shared" si="12"/>
        <v>0.12516810811586457</v>
      </c>
      <c r="J183" s="25"/>
      <c r="K183" s="38"/>
      <c r="L183" s="306"/>
      <c r="M183" s="30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16.251000000000001</v>
      </c>
      <c r="F184" s="104">
        <v>17.234999999999999</v>
      </c>
      <c r="G184" s="72">
        <f t="shared" si="10"/>
        <v>0.84604319999999844</v>
      </c>
      <c r="H184" s="103">
        <f t="shared" si="9"/>
        <v>0.19167274096628914</v>
      </c>
      <c r="I184" s="88">
        <f>G184+H184</f>
        <v>1.0377159409662875</v>
      </c>
      <c r="J184" s="25"/>
      <c r="K184" s="38"/>
      <c r="L184" s="306"/>
      <c r="M184" s="30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10"/>
        <v>0</v>
      </c>
      <c r="H185" s="103">
        <f t="shared" si="9"/>
        <v>0.31829291530159526</v>
      </c>
      <c r="I185" s="88">
        <f>G185+H185</f>
        <v>0.31829291530159526</v>
      </c>
      <c r="J185" s="25"/>
      <c r="K185" s="38"/>
      <c r="L185" s="306"/>
      <c r="M185" s="30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14.867000000000001</v>
      </c>
      <c r="F186" s="104">
        <v>15.929</v>
      </c>
      <c r="G186" s="72">
        <f t="shared" si="10"/>
        <v>0.91310759999999946</v>
      </c>
      <c r="H186" s="103">
        <f t="shared" si="9"/>
        <v>0.12487769487197625</v>
      </c>
      <c r="I186" s="88">
        <f t="shared" si="12"/>
        <v>1.0379852948719757</v>
      </c>
      <c r="J186" s="25"/>
      <c r="K186" s="38"/>
      <c r="L186" s="306"/>
      <c r="M186" s="30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15.763</v>
      </c>
      <c r="F187" s="104">
        <v>16.902000000000001</v>
      </c>
      <c r="G187" s="72">
        <f t="shared" si="10"/>
        <v>0.97931220000000097</v>
      </c>
      <c r="H187" s="103">
        <f t="shared" si="9"/>
        <v>0.19138232772240082</v>
      </c>
      <c r="I187" s="88">
        <f t="shared" si="12"/>
        <v>1.1706945277224019</v>
      </c>
      <c r="J187" s="25"/>
      <c r="K187" s="38"/>
      <c r="L187" s="306"/>
      <c r="M187" s="30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15052</v>
      </c>
      <c r="F188" s="129">
        <v>16700</v>
      </c>
      <c r="G188" s="72">
        <f>(F188-E188)* 0.00086</f>
        <v>1.4172799999999999</v>
      </c>
      <c r="H188" s="103">
        <f t="shared" si="9"/>
        <v>0.31945456827714858</v>
      </c>
      <c r="I188" s="88">
        <f>G188+H188</f>
        <v>1.7367345682771484</v>
      </c>
      <c r="J188" s="25"/>
      <c r="K188" s="38"/>
      <c r="L188" s="306"/>
      <c r="M188" s="30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9"/>
        <v>0.12429686838419962</v>
      </c>
      <c r="I189" s="88">
        <f>G189+H189</f>
        <v>0.12429686838419962</v>
      </c>
      <c r="J189" s="25"/>
      <c r="K189" s="38"/>
      <c r="L189" s="306"/>
      <c r="M189" s="30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6522</v>
      </c>
      <c r="F190" s="129">
        <v>6967</v>
      </c>
      <c r="G190" s="72">
        <f t="shared" ref="G190:G207" si="13">(F190-E190)* 0.00086</f>
        <v>0.38269999999999998</v>
      </c>
      <c r="H190" s="103">
        <f t="shared" si="9"/>
        <v>0.19196315421017743</v>
      </c>
      <c r="I190" s="88">
        <f t="shared" si="12"/>
        <v>0.57466315421017744</v>
      </c>
      <c r="J190" s="25"/>
      <c r="K190" s="38"/>
      <c r="L190" s="306"/>
      <c r="M190" s="30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26251</v>
      </c>
      <c r="F191" s="129">
        <v>28018</v>
      </c>
      <c r="G191" s="72">
        <f t="shared" si="13"/>
        <v>1.51962</v>
      </c>
      <c r="H191" s="103">
        <f t="shared" si="9"/>
        <v>0.31916415503326029</v>
      </c>
      <c r="I191" s="88">
        <f t="shared" si="12"/>
        <v>1.8387841550332602</v>
      </c>
      <c r="J191" s="228" t="s">
        <v>459</v>
      </c>
      <c r="K191" s="229"/>
      <c r="L191" s="306"/>
      <c r="M191" s="30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4268</v>
      </c>
      <c r="F192" s="129">
        <v>4650</v>
      </c>
      <c r="G192" s="72">
        <f t="shared" si="13"/>
        <v>0.32851999999999998</v>
      </c>
      <c r="H192" s="103">
        <f t="shared" si="9"/>
        <v>0.12516810811586457</v>
      </c>
      <c r="I192" s="88">
        <f t="shared" si="12"/>
        <v>0.45368810811586457</v>
      </c>
      <c r="J192" s="228"/>
      <c r="K192" s="229"/>
      <c r="L192" s="306"/>
      <c r="M192" s="30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0.19109191447851251</v>
      </c>
      <c r="I193" s="88">
        <f t="shared" si="12"/>
        <v>0.19109191447851251</v>
      </c>
      <c r="J193" s="228"/>
      <c r="K193" s="229"/>
      <c r="L193" s="306"/>
      <c r="M193" s="30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18986</v>
      </c>
      <c r="F194" s="130">
        <v>20845</v>
      </c>
      <c r="G194" s="72">
        <f t="shared" si="13"/>
        <v>1.59874</v>
      </c>
      <c r="H194" s="103">
        <f t="shared" si="9"/>
        <v>0.31364630339938221</v>
      </c>
      <c r="I194" s="88">
        <f t="shared" si="12"/>
        <v>1.9123863033993822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4545</v>
      </c>
      <c r="F195" s="130">
        <v>4719</v>
      </c>
      <c r="G195" s="72">
        <f t="shared" si="13"/>
        <v>0.14964</v>
      </c>
      <c r="H195" s="103">
        <f t="shared" si="9"/>
        <v>0.12487769487197625</v>
      </c>
      <c r="I195" s="88">
        <f>G195+H195</f>
        <v>0.27451769487197625</v>
      </c>
      <c r="J195" s="228"/>
      <c r="K195" s="229"/>
      <c r="L195" s="306">
        <v>89511319999</v>
      </c>
      <c r="M195" s="30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11928</v>
      </c>
      <c r="F196" s="130">
        <v>13355</v>
      </c>
      <c r="G196" s="72">
        <f t="shared" si="13"/>
        <v>1.22722</v>
      </c>
      <c r="H196" s="103">
        <f t="shared" si="9"/>
        <v>0.19254398069795409</v>
      </c>
      <c r="I196" s="88">
        <f>G196+H196</f>
        <v>1.4197639806979541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13"/>
        <v>0</v>
      </c>
      <c r="H197" s="103">
        <f t="shared" si="9"/>
        <v>0.32206828747214344</v>
      </c>
      <c r="I197" s="88">
        <f t="shared" si="12"/>
        <v>0.32206828747214344</v>
      </c>
      <c r="J197" s="228"/>
      <c r="K197" s="229"/>
      <c r="L197" s="306"/>
      <c r="M197" s="30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13673</v>
      </c>
      <c r="F198" s="129">
        <v>14705</v>
      </c>
      <c r="G198" s="72">
        <f t="shared" si="13"/>
        <v>0.88751999999999998</v>
      </c>
      <c r="H198" s="103">
        <f t="shared" si="9"/>
        <v>0.12371604189642299</v>
      </c>
      <c r="I198" s="88">
        <f>G198+H198</f>
        <v>1.011236041896423</v>
      </c>
      <c r="J198" s="228"/>
      <c r="K198" s="229"/>
      <c r="L198" s="306"/>
      <c r="M198" s="303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17694</v>
      </c>
      <c r="F199" s="129">
        <v>17947</v>
      </c>
      <c r="G199" s="72">
        <f t="shared" si="13"/>
        <v>0.21758</v>
      </c>
      <c r="H199" s="103">
        <f t="shared" si="9"/>
        <v>0.1896398482590709</v>
      </c>
      <c r="I199" s="88">
        <f t="shared" si="12"/>
        <v>0.40721984825907087</v>
      </c>
      <c r="J199" s="228"/>
      <c r="K199" s="229"/>
      <c r="L199" s="306"/>
      <c r="M199" s="303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26674</v>
      </c>
      <c r="G200" s="72">
        <f t="shared" si="13"/>
        <v>0.81269999999999998</v>
      </c>
      <c r="H200" s="103">
        <f t="shared" si="9"/>
        <v>0.31945456827714858</v>
      </c>
      <c r="I200" s="88">
        <f t="shared" si="12"/>
        <v>1.1321545682771486</v>
      </c>
      <c r="J200" s="25"/>
      <c r="K200" s="38"/>
      <c r="L200" s="306"/>
      <c r="M200" s="303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9311</v>
      </c>
      <c r="F201" s="129">
        <v>9770</v>
      </c>
      <c r="G201" s="72">
        <f t="shared" si="13"/>
        <v>0.39473999999999998</v>
      </c>
      <c r="H201" s="103">
        <f t="shared" si="9"/>
        <v>0.12371604189642299</v>
      </c>
      <c r="I201" s="88">
        <f>G201+H201</f>
        <v>0.51845604189642303</v>
      </c>
      <c r="J201" s="25"/>
      <c r="K201" s="38"/>
      <c r="L201" s="306"/>
      <c r="M201" s="303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20724</v>
      </c>
      <c r="F202" s="129">
        <v>22206</v>
      </c>
      <c r="G202" s="72">
        <f t="shared" si="13"/>
        <v>1.2745199999999999</v>
      </c>
      <c r="H202" s="103">
        <f t="shared" si="9"/>
        <v>0.1896398482590709</v>
      </c>
      <c r="I202" s="88">
        <f>G202+H202</f>
        <v>1.4641598482590708</v>
      </c>
      <c r="J202" s="25"/>
      <c r="K202" s="38"/>
      <c r="L202" s="306"/>
      <c r="M202" s="303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28363</v>
      </c>
      <c r="F203" s="129">
        <v>29993</v>
      </c>
      <c r="G203" s="72">
        <f t="shared" si="13"/>
        <v>1.4017999999999999</v>
      </c>
      <c r="H203" s="103">
        <f t="shared" si="9"/>
        <v>0.31916415503326029</v>
      </c>
      <c r="I203" s="88">
        <f>G203+H203</f>
        <v>1.7209641550332602</v>
      </c>
      <c r="J203" s="25"/>
      <c r="K203" s="38"/>
      <c r="L203" s="132">
        <v>187</v>
      </c>
      <c r="M203" s="307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10880</v>
      </c>
      <c r="F204" s="129">
        <v>11448</v>
      </c>
      <c r="G204" s="72">
        <f t="shared" si="13"/>
        <v>0.48847999999999997</v>
      </c>
      <c r="H204" s="103">
        <f t="shared" si="9"/>
        <v>0.12429686838419962</v>
      </c>
      <c r="I204" s="88">
        <f>G204+H204</f>
        <v>0.61277686838419965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13"/>
        <v>0</v>
      </c>
      <c r="H205" s="103">
        <f t="shared" si="9"/>
        <v>0.19022067474684756</v>
      </c>
      <c r="I205" s="88">
        <f t="shared" si="12"/>
        <v>0.19022067474684756</v>
      </c>
      <c r="J205" s="215"/>
      <c r="K205" s="38"/>
      <c r="L205" s="132">
        <v>189</v>
      </c>
      <c r="M205" s="303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20102</v>
      </c>
      <c r="F206" s="130">
        <v>21558</v>
      </c>
      <c r="G206" s="86">
        <f t="shared" si="13"/>
        <v>1.2521599999999999</v>
      </c>
      <c r="H206" s="109">
        <f t="shared" si="9"/>
        <v>0.31800250205770697</v>
      </c>
      <c r="I206" s="73">
        <f t="shared" si="12"/>
        <v>1.5701625020577068</v>
      </c>
      <c r="J206" s="215"/>
      <c r="K206" s="38"/>
      <c r="L206" s="306"/>
      <c r="M206" s="30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10947</v>
      </c>
      <c r="F207" s="130">
        <v>11876</v>
      </c>
      <c r="G207" s="72">
        <f t="shared" si="13"/>
        <v>0.79893999999999998</v>
      </c>
      <c r="H207" s="103">
        <f t="shared" si="9"/>
        <v>0.12487769487197625</v>
      </c>
      <c r="I207" s="88">
        <f t="shared" si="12"/>
        <v>0.92381769487197629</v>
      </c>
      <c r="J207" s="215"/>
      <c r="K207" s="38"/>
      <c r="L207" s="131" t="s">
        <v>431</v>
      </c>
      <c r="M207" s="303" t="s">
        <v>430</v>
      </c>
      <c r="N207" s="30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17478</v>
      </c>
      <c r="F208" s="130">
        <v>18833</v>
      </c>
      <c r="G208" s="72">
        <f>(F208-E208)* 0.00086</f>
        <v>1.1653</v>
      </c>
      <c r="H208" s="103">
        <f t="shared" si="9"/>
        <v>0.1896398482590709</v>
      </c>
      <c r="I208" s="88">
        <f t="shared" si="12"/>
        <v>1.3549398482590709</v>
      </c>
      <c r="J208" s="215"/>
      <c r="K208" s="38"/>
      <c r="L208" s="306"/>
      <c r="M208" s="303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9.5839999999999996</v>
      </c>
      <c r="F209" s="104">
        <v>10.446999999999999</v>
      </c>
      <c r="G209" s="72">
        <f>(F209-E209)*0.8598</f>
        <v>0.74200739999999965</v>
      </c>
      <c r="H209" s="103">
        <f t="shared" si="9"/>
        <v>0.15333819277303129</v>
      </c>
      <c r="I209" s="88">
        <f t="shared" si="12"/>
        <v>0.89534559277303094</v>
      </c>
      <c r="J209" s="215"/>
      <c r="K209" s="38"/>
      <c r="L209" s="306"/>
      <c r="M209" s="30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14.304</v>
      </c>
      <c r="F210" s="104">
        <v>15.526999999999999</v>
      </c>
      <c r="G210" s="72">
        <f t="shared" ref="G210:G273" si="14">(F210-E210)*0.8598</f>
        <v>1.0515353999999992</v>
      </c>
      <c r="H210" s="103">
        <f t="shared" ref="H210:H273" si="15">$G$11/$C$303*C210</f>
        <v>0.14869158087081824</v>
      </c>
      <c r="I210" s="88">
        <f t="shared" si="12"/>
        <v>1.2002269808708175</v>
      </c>
      <c r="J210" s="25"/>
      <c r="K210" s="38"/>
      <c r="L210" s="306"/>
      <c r="M210" s="30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44.912999999999997</v>
      </c>
      <c r="F211" s="104">
        <v>48.003</v>
      </c>
      <c r="G211" s="72">
        <f t="shared" si="14"/>
        <v>2.6567820000000029</v>
      </c>
      <c r="H211" s="103">
        <f t="shared" si="15"/>
        <v>0.32990944505712794</v>
      </c>
      <c r="I211" s="88">
        <f t="shared" si="12"/>
        <v>2.9866914450571307</v>
      </c>
      <c r="J211" s="25"/>
      <c r="K211" s="38"/>
      <c r="L211" s="306"/>
      <c r="M211" s="303"/>
      <c r="N211" s="30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26.395</v>
      </c>
      <c r="F212" s="135">
        <v>28.247</v>
      </c>
      <c r="G212" s="86">
        <f t="shared" si="14"/>
        <v>1.5923496000000004</v>
      </c>
      <c r="H212" s="109">
        <f t="shared" si="15"/>
        <v>0.30987093122883413</v>
      </c>
      <c r="I212" s="73">
        <f t="shared" si="12"/>
        <v>1.9022205312288345</v>
      </c>
      <c r="J212" s="25"/>
      <c r="K212" s="38"/>
      <c r="L212" s="306"/>
      <c r="M212" s="30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9.6890000000000001</v>
      </c>
      <c r="F213" s="104">
        <v>10.272</v>
      </c>
      <c r="G213" s="72">
        <f t="shared" si="14"/>
        <v>0.50126340000000014</v>
      </c>
      <c r="H213" s="103">
        <f t="shared" si="15"/>
        <v>0.26921307708446973</v>
      </c>
      <c r="I213" s="88">
        <f t="shared" si="12"/>
        <v>0.77047647708446987</v>
      </c>
      <c r="J213" s="25"/>
      <c r="K213" s="38"/>
      <c r="L213" s="306"/>
      <c r="M213" s="30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24.097999999999999</v>
      </c>
      <c r="F214" s="104">
        <v>25.588999999999999</v>
      </c>
      <c r="G214" s="72">
        <f t="shared" si="14"/>
        <v>1.2819617999999997</v>
      </c>
      <c r="H214" s="103">
        <f t="shared" si="15"/>
        <v>0.2375580335006432</v>
      </c>
      <c r="I214" s="88">
        <f t="shared" si="12"/>
        <v>1.519519833500643</v>
      </c>
      <c r="J214" s="25"/>
      <c r="K214" s="38"/>
      <c r="L214" s="306"/>
      <c r="M214" s="30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6.181</v>
      </c>
      <c r="F215" s="104">
        <v>6.6920000000000002</v>
      </c>
      <c r="G215" s="72">
        <f t="shared" si="14"/>
        <v>0.43935780000000013</v>
      </c>
      <c r="H215" s="103">
        <f t="shared" si="15"/>
        <v>0.15188612655358971</v>
      </c>
      <c r="I215" s="88">
        <f t="shared" si="12"/>
        <v>0.59124392655358982</v>
      </c>
      <c r="J215" s="25"/>
      <c r="K215" s="38"/>
      <c r="L215" s="306"/>
      <c r="M215" s="30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12.173999999999999</v>
      </c>
      <c r="F216" s="104">
        <v>13.023</v>
      </c>
      <c r="G216" s="72">
        <f t="shared" si="14"/>
        <v>0.72997020000000012</v>
      </c>
      <c r="H216" s="103">
        <f t="shared" si="15"/>
        <v>0.14898199411470656</v>
      </c>
      <c r="I216" s="88">
        <f t="shared" si="12"/>
        <v>0.87895219411470671</v>
      </c>
      <c r="J216" s="25"/>
      <c r="K216" s="38"/>
      <c r="L216" s="306"/>
      <c r="M216" s="30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47.68</v>
      </c>
      <c r="F217" s="104">
        <v>50.613</v>
      </c>
      <c r="G217" s="72">
        <f t="shared" si="14"/>
        <v>2.5217934</v>
      </c>
      <c r="H217" s="103">
        <f t="shared" si="15"/>
        <v>0.33019985830101628</v>
      </c>
      <c r="I217" s="88">
        <f t="shared" si="12"/>
        <v>2.8519932583010164</v>
      </c>
      <c r="J217" s="25"/>
      <c r="K217" s="38"/>
      <c r="L217" s="306"/>
      <c r="M217" s="30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19.326000000000001</v>
      </c>
      <c r="F218" s="104">
        <v>19.992000000000001</v>
      </c>
      <c r="G218" s="72">
        <f t="shared" si="14"/>
        <v>0.57262680000000032</v>
      </c>
      <c r="H218" s="103">
        <f t="shared" si="15"/>
        <v>0.31074217096049905</v>
      </c>
      <c r="I218" s="88">
        <f t="shared" si="12"/>
        <v>0.88336897096049938</v>
      </c>
      <c r="J218" s="25"/>
      <c r="K218" s="38"/>
      <c r="L218" s="306"/>
      <c r="M218" s="30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21.472999999999999</v>
      </c>
      <c r="F219" s="104">
        <v>22.297999999999998</v>
      </c>
      <c r="G219" s="72">
        <f t="shared" si="14"/>
        <v>0.70933499999999938</v>
      </c>
      <c r="H219" s="103">
        <f t="shared" si="15"/>
        <v>0.26921307708446973</v>
      </c>
      <c r="I219" s="88">
        <f t="shared" si="12"/>
        <v>0.97854807708446911</v>
      </c>
      <c r="J219" s="25"/>
      <c r="K219" s="38"/>
      <c r="L219" s="306"/>
      <c r="M219" s="30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19.978000000000002</v>
      </c>
      <c r="F220" s="104">
        <v>21.99</v>
      </c>
      <c r="G220" s="72">
        <f t="shared" si="14"/>
        <v>1.7299175999999974</v>
      </c>
      <c r="H220" s="103">
        <f t="shared" si="15"/>
        <v>0.23523472754953667</v>
      </c>
      <c r="I220" s="88">
        <f t="shared" si="12"/>
        <v>1.965152327549534</v>
      </c>
      <c r="J220" s="25"/>
      <c r="K220" s="38"/>
      <c r="L220" s="306"/>
      <c r="M220" s="30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9.9339999999999993</v>
      </c>
      <c r="G221" s="72">
        <f t="shared" si="14"/>
        <v>0</v>
      </c>
      <c r="H221" s="103">
        <f t="shared" si="15"/>
        <v>0.15449984574858458</v>
      </c>
      <c r="I221" s="88">
        <f t="shared" si="12"/>
        <v>0.15449984574858458</v>
      </c>
      <c r="J221" s="25"/>
      <c r="K221" s="38"/>
      <c r="L221" s="306"/>
      <c r="M221" s="30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21.084</v>
      </c>
      <c r="F222" s="104">
        <v>22.571000000000002</v>
      </c>
      <c r="G222" s="72">
        <f t="shared" si="14"/>
        <v>1.2785226000000016</v>
      </c>
      <c r="H222" s="103">
        <f t="shared" si="15"/>
        <v>0.14840116762692993</v>
      </c>
      <c r="I222" s="88">
        <f t="shared" si="12"/>
        <v>1.4269237676269315</v>
      </c>
      <c r="J222" s="25"/>
      <c r="K222" s="38"/>
      <c r="L222" s="306"/>
      <c r="M222" s="30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33.512999999999998</v>
      </c>
      <c r="F223" s="104">
        <v>35.064999999999998</v>
      </c>
      <c r="G223" s="72">
        <f t="shared" si="14"/>
        <v>1.3344095999999996</v>
      </c>
      <c r="H223" s="103">
        <f t="shared" si="15"/>
        <v>0.33049027154490462</v>
      </c>
      <c r="I223" s="88">
        <f t="shared" ref="I223:I280" si="16">G223+H223</f>
        <v>1.6648998715449044</v>
      </c>
      <c r="J223" s="25"/>
      <c r="K223" s="38"/>
      <c r="L223" s="306"/>
      <c r="M223" s="303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5"/>
        <v>0.31045175771661077</v>
      </c>
      <c r="I224" s="73">
        <f t="shared" si="16"/>
        <v>0.31045175771661077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20.221</v>
      </c>
      <c r="F225" s="104">
        <v>21.364999999999998</v>
      </c>
      <c r="G225" s="72">
        <f t="shared" si="14"/>
        <v>0.98361119999999858</v>
      </c>
      <c r="H225" s="103">
        <f t="shared" si="15"/>
        <v>0.27066514330391134</v>
      </c>
      <c r="I225" s="88">
        <f t="shared" si="16"/>
        <v>1.2542763433039099</v>
      </c>
      <c r="J225" s="25"/>
      <c r="K225" s="38"/>
      <c r="L225" s="306"/>
      <c r="M225" s="30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7.0949999999999998</v>
      </c>
      <c r="F226" s="104">
        <v>7.2720000000000002</v>
      </c>
      <c r="G226" s="72">
        <f t="shared" si="14"/>
        <v>0.15218460000000042</v>
      </c>
      <c r="H226" s="103">
        <f t="shared" si="15"/>
        <v>0.23436348781787172</v>
      </c>
      <c r="I226" s="88">
        <f t="shared" si="16"/>
        <v>0.38654808781787214</v>
      </c>
      <c r="J226" s="25"/>
      <c r="K226" s="38"/>
      <c r="L226" s="306"/>
      <c r="M226" s="30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11.619</v>
      </c>
      <c r="F227" s="104">
        <v>12.577999999999999</v>
      </c>
      <c r="G227" s="72">
        <f t="shared" si="14"/>
        <v>0.82454819999999973</v>
      </c>
      <c r="H227" s="103">
        <f t="shared" si="15"/>
        <v>0.15246695304136637</v>
      </c>
      <c r="I227" s="88">
        <f t="shared" si="16"/>
        <v>0.9770151530413661</v>
      </c>
      <c r="J227" s="25"/>
      <c r="K227" s="38"/>
      <c r="L227" s="306"/>
      <c r="M227" s="30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0.53800000000000003</v>
      </c>
      <c r="F228" s="104">
        <v>0.55900000000000005</v>
      </c>
      <c r="G228" s="72">
        <f t="shared" si="14"/>
        <v>1.8055800000000018E-2</v>
      </c>
      <c r="H228" s="103">
        <f t="shared" si="15"/>
        <v>0.14811075438304161</v>
      </c>
      <c r="I228" s="88">
        <f t="shared" si="16"/>
        <v>0.16616655438304162</v>
      </c>
      <c r="K228" s="38"/>
      <c r="L228" s="306"/>
      <c r="M228" s="30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50.222000000000001</v>
      </c>
      <c r="F229" s="104">
        <v>53.683999999999997</v>
      </c>
      <c r="G229" s="72">
        <f t="shared" si="14"/>
        <v>2.9766275999999969</v>
      </c>
      <c r="H229" s="103">
        <f t="shared" si="15"/>
        <v>0.33078068478879291</v>
      </c>
      <c r="I229" s="88">
        <f t="shared" si="16"/>
        <v>3.30740828478879</v>
      </c>
      <c r="J229" s="25"/>
      <c r="K229" s="38"/>
      <c r="L229" s="306"/>
      <c r="M229" s="30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14.782</v>
      </c>
      <c r="F230" s="104">
        <v>15.069000000000001</v>
      </c>
      <c r="G230" s="72">
        <f t="shared" si="14"/>
        <v>0.24676260000000069</v>
      </c>
      <c r="H230" s="103">
        <f t="shared" si="15"/>
        <v>0.30929010474105745</v>
      </c>
      <c r="I230" s="88">
        <f t="shared" si="16"/>
        <v>0.55605270474105817</v>
      </c>
      <c r="J230" s="25"/>
      <c r="K230" s="38"/>
      <c r="L230" s="306"/>
      <c r="M230" s="30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18.262</v>
      </c>
      <c r="F231" s="104">
        <v>19.533000000000001</v>
      </c>
      <c r="G231" s="72">
        <f t="shared" si="14"/>
        <v>1.0928058000000007</v>
      </c>
      <c r="H231" s="103">
        <f t="shared" si="15"/>
        <v>0.26892266384058139</v>
      </c>
      <c r="I231" s="88">
        <f t="shared" si="16"/>
        <v>1.3617284638405822</v>
      </c>
      <c r="J231" s="25"/>
      <c r="K231" s="38"/>
      <c r="L231" s="306"/>
      <c r="M231" s="30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16.571999999999999</v>
      </c>
      <c r="F232" s="104">
        <v>17.920999999999999</v>
      </c>
      <c r="G232" s="72">
        <f t="shared" si="14"/>
        <v>1.1598702000000001</v>
      </c>
      <c r="H232" s="103">
        <f t="shared" si="15"/>
        <v>0.23639638052508996</v>
      </c>
      <c r="I232" s="88">
        <f t="shared" si="16"/>
        <v>1.39626658052509</v>
      </c>
      <c r="J232" s="25"/>
      <c r="K232" s="38"/>
      <c r="L232" s="306"/>
      <c r="M232" s="30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10.778</v>
      </c>
      <c r="F233" s="104">
        <v>11.23</v>
      </c>
      <c r="G233" s="72">
        <f t="shared" si="14"/>
        <v>0.38862959999999996</v>
      </c>
      <c r="H233" s="103">
        <f t="shared" si="15"/>
        <v>0.15362860601691963</v>
      </c>
      <c r="I233" s="88">
        <f t="shared" si="16"/>
        <v>0.54225820601691965</v>
      </c>
      <c r="J233" s="25"/>
      <c r="K233" s="38"/>
      <c r="L233" s="306"/>
      <c r="M233" s="30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16.916</v>
      </c>
      <c r="F234" s="135">
        <v>17.956</v>
      </c>
      <c r="G234" s="86">
        <f t="shared" si="14"/>
        <v>0.89419199999999932</v>
      </c>
      <c r="H234" s="109">
        <f t="shared" si="15"/>
        <v>0.14927240735859487</v>
      </c>
      <c r="I234" s="73">
        <f t="shared" si="16"/>
        <v>1.0434644073585941</v>
      </c>
      <c r="J234" s="25"/>
      <c r="K234" s="38"/>
      <c r="L234" s="306"/>
      <c r="M234" s="30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8.0370000000000008</v>
      </c>
      <c r="F235" s="135">
        <v>8.0410000000000004</v>
      </c>
      <c r="G235" s="86">
        <f t="shared" si="14"/>
        <v>3.4391999999996213E-3</v>
      </c>
      <c r="H235" s="109">
        <f t="shared" si="15"/>
        <v>0.33397523047156441</v>
      </c>
      <c r="I235" s="73">
        <f t="shared" si="16"/>
        <v>0.33741443047156405</v>
      </c>
      <c r="J235" s="215"/>
      <c r="K235" s="38"/>
      <c r="L235" s="306"/>
      <c r="M235" s="30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19.207000000000001</v>
      </c>
      <c r="F236" s="135">
        <v>20.03</v>
      </c>
      <c r="G236" s="86">
        <f t="shared" si="14"/>
        <v>0.70761540000000034</v>
      </c>
      <c r="H236" s="109">
        <f t="shared" si="15"/>
        <v>0.30987093122883413</v>
      </c>
      <c r="I236" s="73">
        <f t="shared" si="16"/>
        <v>1.0174863312288345</v>
      </c>
      <c r="J236" s="215"/>
      <c r="K236" s="227"/>
      <c r="L236" s="306"/>
      <c r="M236" s="30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12.439</v>
      </c>
      <c r="F237" s="135">
        <v>14.254</v>
      </c>
      <c r="G237" s="86">
        <f t="shared" si="14"/>
        <v>1.5605369999999996</v>
      </c>
      <c r="H237" s="109">
        <f t="shared" si="15"/>
        <v>0.26834183735280481</v>
      </c>
      <c r="I237" s="73">
        <f t="shared" si="16"/>
        <v>1.8288788373528044</v>
      </c>
      <c r="J237" s="215"/>
      <c r="K237" s="227"/>
      <c r="L237" s="30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15.496</v>
      </c>
      <c r="F238" s="135">
        <v>16.68</v>
      </c>
      <c r="G238" s="86">
        <f t="shared" si="14"/>
        <v>1.0180031999999994</v>
      </c>
      <c r="H238" s="109">
        <f t="shared" si="15"/>
        <v>0.2358155540373133</v>
      </c>
      <c r="I238" s="73">
        <f t="shared" si="16"/>
        <v>1.2538187540373127</v>
      </c>
      <c r="J238" s="215"/>
      <c r="K238" s="227"/>
      <c r="L238" s="306"/>
      <c r="M238" s="30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6.8520000000000003</v>
      </c>
      <c r="F239" s="135">
        <v>7.3949999999999996</v>
      </c>
      <c r="G239" s="86">
        <f t="shared" si="14"/>
        <v>0.46687139999999938</v>
      </c>
      <c r="H239" s="109">
        <f t="shared" si="15"/>
        <v>0.153047779529143</v>
      </c>
      <c r="I239" s="73">
        <f t="shared" si="16"/>
        <v>0.61991917952914233</v>
      </c>
      <c r="J239" s="215"/>
      <c r="K239" s="38"/>
      <c r="L239" s="306"/>
      <c r="M239" s="30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0.14956282060248319</v>
      </c>
      <c r="I240" s="73">
        <f t="shared" si="16"/>
        <v>0.14956282060248319</v>
      </c>
      <c r="J240" s="215"/>
      <c r="K240" s="38"/>
      <c r="L240" s="306"/>
      <c r="M240" s="30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43.905999999999999</v>
      </c>
      <c r="F241" s="135">
        <v>46.414999999999999</v>
      </c>
      <c r="G241" s="86">
        <f t="shared" si="14"/>
        <v>2.1572382000000001</v>
      </c>
      <c r="H241" s="109">
        <f t="shared" si="15"/>
        <v>0.32961903181323965</v>
      </c>
      <c r="I241" s="73">
        <f t="shared" si="16"/>
        <v>2.4868572318132398</v>
      </c>
      <c r="J241" s="215"/>
      <c r="K241" s="38"/>
      <c r="L241" s="306"/>
      <c r="M241" s="30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22.044</v>
      </c>
      <c r="F242" s="135">
        <v>23.376000000000001</v>
      </c>
      <c r="G242" s="86">
        <f t="shared" si="14"/>
        <v>1.1452536000000006</v>
      </c>
      <c r="H242" s="109">
        <f t="shared" si="15"/>
        <v>0.31190382393605232</v>
      </c>
      <c r="I242" s="73">
        <f t="shared" si="16"/>
        <v>1.457157423936053</v>
      </c>
      <c r="J242" s="215"/>
      <c r="K242" s="38"/>
      <c r="L242" s="306"/>
      <c r="M242" s="30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18.045000000000002</v>
      </c>
      <c r="F243" s="135">
        <v>18.309999999999999</v>
      </c>
      <c r="G243" s="86">
        <f t="shared" si="14"/>
        <v>0.22784699999999744</v>
      </c>
      <c r="H243" s="109">
        <f t="shared" si="15"/>
        <v>0.27008431681613471</v>
      </c>
      <c r="I243" s="73">
        <f t="shared" si="16"/>
        <v>0.49793131681613212</v>
      </c>
      <c r="J243" s="25"/>
      <c r="K243" s="38"/>
      <c r="L243" s="306"/>
      <c r="M243" s="30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26.402999999999999</v>
      </c>
      <c r="F244" s="135">
        <v>26.925999999999998</v>
      </c>
      <c r="G244" s="86">
        <f t="shared" si="14"/>
        <v>0.44967539999999973</v>
      </c>
      <c r="H244" s="109">
        <f t="shared" si="15"/>
        <v>0.23494431430564838</v>
      </c>
      <c r="I244" s="73">
        <f t="shared" si="16"/>
        <v>0.68461971430564805</v>
      </c>
      <c r="J244" s="25"/>
      <c r="K244" s="38"/>
      <c r="L244" s="306"/>
      <c r="M244" s="30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18.004000000000001</v>
      </c>
      <c r="F245" s="135">
        <v>19.186</v>
      </c>
      <c r="G245" s="86">
        <f t="shared" si="14"/>
        <v>1.0162835999999988</v>
      </c>
      <c r="H245" s="109">
        <f t="shared" si="15"/>
        <v>0.15246695304136637</v>
      </c>
      <c r="I245" s="73">
        <f t="shared" si="16"/>
        <v>1.1687505530413653</v>
      </c>
      <c r="J245" s="25"/>
      <c r="K245" s="38"/>
      <c r="L245" s="306"/>
      <c r="M245" s="30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14.826000000000001</v>
      </c>
      <c r="F246" s="104">
        <v>16.103999999999999</v>
      </c>
      <c r="G246" s="72">
        <f t="shared" si="14"/>
        <v>1.0988243999999989</v>
      </c>
      <c r="H246" s="103">
        <f t="shared" si="15"/>
        <v>0.14723951465137666</v>
      </c>
      <c r="I246" s="88">
        <f t="shared" si="16"/>
        <v>1.2460639146513757</v>
      </c>
      <c r="J246" s="25"/>
      <c r="K246" s="38"/>
      <c r="L246" s="306"/>
      <c r="M246" s="30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25.952999999999999</v>
      </c>
      <c r="F247" s="104">
        <v>28.283000000000001</v>
      </c>
      <c r="G247" s="72">
        <f t="shared" si="14"/>
        <v>2.0033340000000015</v>
      </c>
      <c r="H247" s="103">
        <f t="shared" si="15"/>
        <v>0.33049027154490462</v>
      </c>
      <c r="I247" s="88">
        <f t="shared" si="16"/>
        <v>2.333824271544906</v>
      </c>
      <c r="J247" s="25"/>
      <c r="K247" s="38"/>
      <c r="L247" s="306"/>
      <c r="M247" s="30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17.954000000000001</v>
      </c>
      <c r="F248" s="104">
        <v>19.667000000000002</v>
      </c>
      <c r="G248" s="72">
        <f t="shared" si="14"/>
        <v>1.4728374000000009</v>
      </c>
      <c r="H248" s="103">
        <f t="shared" si="15"/>
        <v>0.30899969149716916</v>
      </c>
      <c r="I248" s="88">
        <f t="shared" si="16"/>
        <v>1.78183709149717</v>
      </c>
      <c r="J248" s="25"/>
      <c r="K248" s="38"/>
      <c r="L248" s="306"/>
      <c r="M248" s="303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18.838999999999999</v>
      </c>
      <c r="F249" s="104">
        <v>20.242999999999999</v>
      </c>
      <c r="G249" s="72">
        <f t="shared" si="14"/>
        <v>1.2071592</v>
      </c>
      <c r="H249" s="103">
        <f t="shared" si="15"/>
        <v>0.27153638303557626</v>
      </c>
      <c r="I249" s="88">
        <f t="shared" si="16"/>
        <v>1.4786955830355764</v>
      </c>
      <c r="J249" s="25"/>
      <c r="K249" s="38"/>
      <c r="L249" s="306"/>
      <c r="M249" s="30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7.2770000000000001</v>
      </c>
      <c r="F250" s="104">
        <v>8.016</v>
      </c>
      <c r="G250" s="72">
        <f t="shared" si="14"/>
        <v>0.63539219999999985</v>
      </c>
      <c r="H250" s="103">
        <f t="shared" si="15"/>
        <v>0.23320183484231843</v>
      </c>
      <c r="I250" s="88">
        <f t="shared" si="16"/>
        <v>0.86859403484231823</v>
      </c>
      <c r="J250" s="25"/>
      <c r="K250" s="38"/>
      <c r="L250" s="306"/>
      <c r="M250" s="30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8.6639999999999997</v>
      </c>
      <c r="F251" s="104">
        <v>9.9670000000000005</v>
      </c>
      <c r="G251" s="72">
        <f t="shared" si="14"/>
        <v>1.1203194000000007</v>
      </c>
      <c r="H251" s="103">
        <f t="shared" si="15"/>
        <v>0.15217653979747803</v>
      </c>
      <c r="I251" s="88">
        <f t="shared" si="16"/>
        <v>1.2724959397974787</v>
      </c>
      <c r="J251" s="25"/>
      <c r="K251" s="38"/>
      <c r="L251" s="306"/>
      <c r="M251" s="30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16.065999999999999</v>
      </c>
      <c r="F252" s="104">
        <v>17.254000000000001</v>
      </c>
      <c r="G252" s="72">
        <f t="shared" si="14"/>
        <v>1.021442400000002</v>
      </c>
      <c r="H252" s="103">
        <f t="shared" si="15"/>
        <v>0.14782034113915329</v>
      </c>
      <c r="I252" s="88">
        <f t="shared" si="16"/>
        <v>1.1692627411391552</v>
      </c>
      <c r="J252" s="25"/>
      <c r="K252" s="38"/>
      <c r="L252" s="306"/>
      <c r="M252" s="30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41.283000000000001</v>
      </c>
      <c r="F253" s="104">
        <v>43.473999999999997</v>
      </c>
      <c r="G253" s="72">
        <f t="shared" si="14"/>
        <v>1.883821799999996</v>
      </c>
      <c r="H253" s="103">
        <f t="shared" si="15"/>
        <v>0.3325231642521228</v>
      </c>
      <c r="I253" s="88">
        <f t="shared" si="16"/>
        <v>2.2163449642521189</v>
      </c>
      <c r="J253" s="215"/>
      <c r="K253" s="38"/>
      <c r="L253" s="306"/>
      <c r="M253" s="30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12.471</v>
      </c>
      <c r="F254" s="135">
        <v>13.404</v>
      </c>
      <c r="G254" s="72">
        <f>(F254-E254)*0.8598</f>
        <v>0.80219339999999983</v>
      </c>
      <c r="H254" s="103">
        <f t="shared" si="15"/>
        <v>0.30929010474105745</v>
      </c>
      <c r="I254" s="88">
        <f t="shared" si="16"/>
        <v>1.1114835047410572</v>
      </c>
      <c r="J254" s="215"/>
      <c r="K254" s="38"/>
      <c r="L254" s="30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23.042000000000002</v>
      </c>
      <c r="F255" s="135">
        <v>24.658999999999999</v>
      </c>
      <c r="G255" s="72">
        <f>(F255-E255)*0.8598</f>
        <v>1.3902965999999977</v>
      </c>
      <c r="H255" s="103">
        <f t="shared" si="15"/>
        <v>0.27153638303557626</v>
      </c>
      <c r="I255" s="88">
        <f t="shared" si="16"/>
        <v>1.6618329830355738</v>
      </c>
      <c r="J255" s="215"/>
      <c r="K255" s="38"/>
      <c r="L255" s="306"/>
      <c r="M255" s="30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7.6950000000000003</v>
      </c>
      <c r="F256" s="135">
        <v>7.8869999999999996</v>
      </c>
      <c r="G256" s="72">
        <f t="shared" si="14"/>
        <v>0.16508159999999938</v>
      </c>
      <c r="H256" s="103">
        <f t="shared" si="15"/>
        <v>0.23378266133009509</v>
      </c>
      <c r="I256" s="88">
        <f t="shared" si="16"/>
        <v>0.39886426133009445</v>
      </c>
      <c r="J256" s="215"/>
      <c r="K256" s="38"/>
      <c r="L256" s="306"/>
      <c r="M256" s="30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9.0869999999999997</v>
      </c>
      <c r="F257" s="135">
        <v>9.4529999999999994</v>
      </c>
      <c r="G257" s="72">
        <f t="shared" si="14"/>
        <v>0.31468679999999971</v>
      </c>
      <c r="H257" s="103">
        <f t="shared" si="15"/>
        <v>0.153047779529143</v>
      </c>
      <c r="I257" s="88">
        <f t="shared" si="16"/>
        <v>0.46773457952914271</v>
      </c>
      <c r="J257" s="215"/>
      <c r="K257" s="38"/>
      <c r="L257" s="306"/>
      <c r="M257" s="30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0.14607786167582337</v>
      </c>
      <c r="I258" s="88">
        <f t="shared" si="16"/>
        <v>0.14607786167582337</v>
      </c>
      <c r="J258" s="215"/>
      <c r="K258" s="38"/>
      <c r="L258" s="306"/>
      <c r="M258" s="30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30.54</v>
      </c>
      <c r="F259" s="135">
        <v>33.548999999999999</v>
      </c>
      <c r="G259" s="72">
        <f t="shared" si="14"/>
        <v>2.5871382000000005</v>
      </c>
      <c r="H259" s="103">
        <f t="shared" si="15"/>
        <v>0.33078068478879291</v>
      </c>
      <c r="I259" s="88">
        <f t="shared" si="16"/>
        <v>2.9179188847887936</v>
      </c>
      <c r="J259" s="215"/>
      <c r="K259" s="38"/>
      <c r="L259" s="306"/>
      <c r="M259" s="30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19.774999999999999</v>
      </c>
      <c r="F260" s="104">
        <v>21.04</v>
      </c>
      <c r="G260" s="72">
        <f t="shared" si="14"/>
        <v>1.0876470000000005</v>
      </c>
      <c r="H260" s="103">
        <f t="shared" si="15"/>
        <v>0.30870927825328082</v>
      </c>
      <c r="I260" s="88">
        <f t="shared" si="16"/>
        <v>1.3963562782532812</v>
      </c>
      <c r="J260" s="25"/>
      <c r="K260" s="40"/>
      <c r="L260" s="306"/>
      <c r="M260" s="30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21.117999999999999</v>
      </c>
      <c r="F261" s="104">
        <v>21.327000000000002</v>
      </c>
      <c r="G261" s="72">
        <f t="shared" si="14"/>
        <v>0.17969820000000275</v>
      </c>
      <c r="H261" s="103">
        <f t="shared" si="15"/>
        <v>0.2686322505966931</v>
      </c>
      <c r="I261" s="88">
        <f t="shared" si="16"/>
        <v>0.44833045059669585</v>
      </c>
      <c r="J261" s="25"/>
      <c r="K261" s="38"/>
      <c r="L261" s="306"/>
      <c r="M261" s="30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13.398999999999999</v>
      </c>
      <c r="F262" s="104">
        <v>14.015000000000001</v>
      </c>
      <c r="G262" s="72">
        <f t="shared" si="14"/>
        <v>0.52963680000000124</v>
      </c>
      <c r="H262" s="103">
        <f t="shared" si="15"/>
        <v>0.24714167054895764</v>
      </c>
      <c r="I262" s="88">
        <f t="shared" si="16"/>
        <v>0.77677847054895888</v>
      </c>
      <c r="J262" s="25"/>
      <c r="K262" s="38"/>
      <c r="L262" s="306"/>
      <c r="M262" s="30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17.321000000000002</v>
      </c>
      <c r="F263" s="104">
        <v>18.481999999999999</v>
      </c>
      <c r="G263" s="72">
        <f t="shared" si="14"/>
        <v>0.99822779999999811</v>
      </c>
      <c r="H263" s="103">
        <f t="shared" si="15"/>
        <v>0.15217653979747803</v>
      </c>
      <c r="I263" s="88">
        <f t="shared" si="16"/>
        <v>1.1504043397974761</v>
      </c>
      <c r="J263" s="25"/>
      <c r="K263" s="38"/>
      <c r="L263" s="306"/>
      <c r="M263" s="30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18.763999999999999</v>
      </c>
      <c r="F264" s="104">
        <v>19.864999999999998</v>
      </c>
      <c r="G264" s="72">
        <f t="shared" si="14"/>
        <v>0.94663979999999925</v>
      </c>
      <c r="H264" s="103">
        <f t="shared" si="15"/>
        <v>0.14782034113915329</v>
      </c>
      <c r="I264" s="88">
        <f t="shared" si="16"/>
        <v>1.0944601411391526</v>
      </c>
      <c r="J264" s="25"/>
      <c r="K264" s="38"/>
      <c r="L264" s="306"/>
      <c r="M264" s="30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30.456</v>
      </c>
      <c r="F265" s="104">
        <v>31.798999999999999</v>
      </c>
      <c r="G265" s="72">
        <f t="shared" si="14"/>
        <v>1.1547114000000001</v>
      </c>
      <c r="H265" s="103">
        <f t="shared" si="15"/>
        <v>0.33078068478879291</v>
      </c>
      <c r="I265" s="88">
        <f t="shared" si="16"/>
        <v>1.4854920847887929</v>
      </c>
      <c r="J265" s="25"/>
      <c r="K265" s="38"/>
      <c r="L265" s="306"/>
      <c r="M265" s="30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0.31016134447272242</v>
      </c>
      <c r="I266" s="88">
        <f t="shared" si="16"/>
        <v>0.31016134447272242</v>
      </c>
      <c r="J266" s="25"/>
      <c r="K266" s="38"/>
      <c r="L266" s="306"/>
      <c r="M266" s="30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11.741</v>
      </c>
      <c r="F267" s="104">
        <v>11.786</v>
      </c>
      <c r="G267" s="72">
        <f t="shared" si="14"/>
        <v>3.8690999999999941E-2</v>
      </c>
      <c r="H267" s="103">
        <f t="shared" si="15"/>
        <v>0.2686322505966931</v>
      </c>
      <c r="I267" s="88">
        <f t="shared" si="16"/>
        <v>0.30732325059669302</v>
      </c>
      <c r="J267" s="25"/>
      <c r="K267" s="38"/>
      <c r="L267" s="306"/>
      <c r="M267" s="30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13.888999999999999</v>
      </c>
      <c r="F268" s="104">
        <v>14.494</v>
      </c>
      <c r="G268" s="72">
        <f t="shared" si="14"/>
        <v>0.52017900000000039</v>
      </c>
      <c r="H268" s="103">
        <f t="shared" si="15"/>
        <v>0.23523472754953667</v>
      </c>
      <c r="I268" s="88">
        <f t="shared" si="16"/>
        <v>0.75541372754953706</v>
      </c>
      <c r="J268" s="25"/>
      <c r="K268" s="38"/>
      <c r="L268" s="306"/>
      <c r="M268" s="30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9.8000000000000007</v>
      </c>
      <c r="F269" s="104">
        <v>10.378</v>
      </c>
      <c r="G269" s="72">
        <f t="shared" si="14"/>
        <v>0.49696439999999947</v>
      </c>
      <c r="H269" s="103">
        <f t="shared" si="15"/>
        <v>0.15159571330970142</v>
      </c>
      <c r="I269" s="88">
        <f t="shared" si="16"/>
        <v>0.64856011330970087</v>
      </c>
      <c r="J269" s="25"/>
      <c r="K269" s="38"/>
      <c r="L269" s="306"/>
      <c r="M269" s="30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10.891</v>
      </c>
      <c r="F270" s="104">
        <v>12.054</v>
      </c>
      <c r="G270" s="72">
        <f t="shared" si="14"/>
        <v>0.99994740000000026</v>
      </c>
      <c r="H270" s="103">
        <f t="shared" si="15"/>
        <v>0.14723951465137666</v>
      </c>
      <c r="I270" s="88">
        <f t="shared" si="16"/>
        <v>1.1471869146513769</v>
      </c>
      <c r="J270" s="25"/>
      <c r="K270" s="38"/>
      <c r="L270" s="306"/>
      <c r="M270" s="30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27.812000000000001</v>
      </c>
      <c r="F271" s="104">
        <v>29.286000000000001</v>
      </c>
      <c r="G271" s="72">
        <f t="shared" si="14"/>
        <v>1.2673452000000003</v>
      </c>
      <c r="H271" s="103">
        <f t="shared" si="15"/>
        <v>0.33078068478879291</v>
      </c>
      <c r="I271" s="88">
        <f t="shared" si="16"/>
        <v>1.5981258847887931</v>
      </c>
      <c r="J271" s="25"/>
      <c r="K271" s="38"/>
      <c r="L271" s="306"/>
      <c r="M271" s="30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10.967000000000001</v>
      </c>
      <c r="F272" s="104">
        <v>11.006</v>
      </c>
      <c r="G272" s="72">
        <f t="shared" si="14"/>
        <v>3.3532199999999741E-2</v>
      </c>
      <c r="H272" s="103">
        <f t="shared" si="15"/>
        <v>0.31045175771661077</v>
      </c>
      <c r="I272" s="88">
        <f t="shared" si="16"/>
        <v>0.3439839577166105</v>
      </c>
      <c r="J272" s="25"/>
      <c r="K272" s="38"/>
      <c r="L272" s="306"/>
      <c r="M272" s="303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8.4280000000000008</v>
      </c>
      <c r="F273" s="104">
        <v>8.8629999999999995</v>
      </c>
      <c r="G273" s="72">
        <f t="shared" si="14"/>
        <v>0.37401299999999893</v>
      </c>
      <c r="H273" s="103">
        <f t="shared" si="15"/>
        <v>0.2686322505966931</v>
      </c>
      <c r="I273" s="88">
        <f t="shared" si="16"/>
        <v>0.64264525059669197</v>
      </c>
      <c r="J273" s="25"/>
      <c r="K273" s="38"/>
      <c r="L273" s="306"/>
      <c r="M273" s="303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23.332000000000001</v>
      </c>
      <c r="F274" s="104">
        <v>25.257999999999999</v>
      </c>
      <c r="G274" s="72">
        <f t="shared" ref="G274:G301" si="17">(F274-E274)*0.8598</f>
        <v>1.6559747999999985</v>
      </c>
      <c r="H274" s="103">
        <f t="shared" ref="H274:H301" si="18">$G$11/$C$303*C274</f>
        <v>0.23494431430564838</v>
      </c>
      <c r="I274" s="88">
        <f t="shared" si="16"/>
        <v>1.890919114305647</v>
      </c>
      <c r="J274" s="25"/>
      <c r="K274" s="38"/>
      <c r="L274" s="306"/>
      <c r="M274" s="303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3.0539999999999998</v>
      </c>
      <c r="F275" s="104">
        <v>3.0539999999999998</v>
      </c>
      <c r="G275" s="72">
        <f t="shared" si="17"/>
        <v>0</v>
      </c>
      <c r="H275" s="103">
        <f t="shared" si="18"/>
        <v>0.15130530006581311</v>
      </c>
      <c r="I275" s="88">
        <f t="shared" si="16"/>
        <v>0.15130530006581311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3.2290000000000001</v>
      </c>
      <c r="F276" s="104">
        <v>3.681</v>
      </c>
      <c r="G276" s="72">
        <f t="shared" si="17"/>
        <v>0.38862959999999996</v>
      </c>
      <c r="H276" s="103">
        <f t="shared" si="18"/>
        <v>0.14694910140748835</v>
      </c>
      <c r="I276" s="88">
        <f t="shared" si="16"/>
        <v>0.53557870140748831</v>
      </c>
      <c r="J276" s="25"/>
      <c r="K276" s="38"/>
      <c r="L276" s="306"/>
      <c r="M276" s="303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25.619</v>
      </c>
      <c r="F277" s="104">
        <v>28.606000000000002</v>
      </c>
      <c r="G277" s="72">
        <f t="shared" si="17"/>
        <v>2.5682226000000017</v>
      </c>
      <c r="H277" s="103">
        <f t="shared" si="18"/>
        <v>0.33194233776434617</v>
      </c>
      <c r="I277" s="88">
        <f t="shared" si="16"/>
        <v>2.9001649377643477</v>
      </c>
      <c r="J277" s="25"/>
      <c r="K277" s="38"/>
      <c r="L277" s="306"/>
      <c r="M277" s="303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20.693999999999999</v>
      </c>
      <c r="F278" s="104">
        <v>22.201000000000001</v>
      </c>
      <c r="G278" s="72">
        <f t="shared" si="17"/>
        <v>1.2957186000000012</v>
      </c>
      <c r="H278" s="103">
        <f t="shared" si="18"/>
        <v>0.31074217096049905</v>
      </c>
      <c r="I278" s="88">
        <f t="shared" si="16"/>
        <v>1.6064607709605001</v>
      </c>
      <c r="J278" s="25"/>
      <c r="K278" s="38"/>
      <c r="L278" s="306"/>
      <c r="M278" s="303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17.524999999999999</v>
      </c>
      <c r="F279" s="104">
        <v>19.600000000000001</v>
      </c>
      <c r="G279" s="72">
        <f t="shared" si="17"/>
        <v>1.7840850000000024</v>
      </c>
      <c r="H279" s="103">
        <f t="shared" si="18"/>
        <v>0.26950349032835808</v>
      </c>
      <c r="I279" s="88">
        <f t="shared" si="16"/>
        <v>2.0535884903283605</v>
      </c>
      <c r="J279" s="25"/>
      <c r="K279" s="38"/>
      <c r="L279" s="306"/>
      <c r="M279" s="303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13.737</v>
      </c>
      <c r="F280" s="104">
        <v>14.577</v>
      </c>
      <c r="G280" s="72">
        <f>(F280-E280)*0.8598</f>
        <v>0.72223199999999987</v>
      </c>
      <c r="H280" s="103">
        <f t="shared" si="18"/>
        <v>0.23320183484231843</v>
      </c>
      <c r="I280" s="88">
        <f t="shared" si="16"/>
        <v>0.95543383484231836</v>
      </c>
      <c r="J280" s="25"/>
      <c r="K280" s="38"/>
      <c r="L280" s="306"/>
      <c r="M280" s="303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4.077</v>
      </c>
      <c r="F281" s="104">
        <v>4.8390000000000004</v>
      </c>
      <c r="G281" s="72">
        <f>(F281-E281)*0.8598</f>
        <v>0.65516760000000041</v>
      </c>
      <c r="H281" s="103">
        <f t="shared" si="18"/>
        <v>0.15101488682192477</v>
      </c>
      <c r="I281" s="88">
        <f>G281+H281</f>
        <v>0.80618248682192517</v>
      </c>
      <c r="K281" s="25"/>
      <c r="L281" s="306"/>
      <c r="M281" s="303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8.3859999999999992</v>
      </c>
      <c r="F282" s="104">
        <v>8.9890000000000008</v>
      </c>
      <c r="G282" s="72">
        <f t="shared" si="17"/>
        <v>0.51845940000000135</v>
      </c>
      <c r="H282" s="103">
        <f t="shared" si="18"/>
        <v>0.14636827491971169</v>
      </c>
      <c r="I282" s="88">
        <f t="shared" ref="I282:I301" si="19">G282+H282</f>
        <v>0.66482767491971306</v>
      </c>
      <c r="J282" s="25"/>
      <c r="K282" s="38"/>
      <c r="L282" s="306"/>
      <c r="M282" s="303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21.911999999999999</v>
      </c>
      <c r="F283" s="104">
        <v>24.024999999999999</v>
      </c>
      <c r="G283" s="72">
        <f t="shared" si="17"/>
        <v>1.8167573999999995</v>
      </c>
      <c r="H283" s="103">
        <f t="shared" si="18"/>
        <v>0.32932861856935136</v>
      </c>
      <c r="I283" s="88">
        <f t="shared" si="19"/>
        <v>2.1460860185693509</v>
      </c>
      <c r="J283" s="25"/>
      <c r="K283" s="38"/>
      <c r="L283" s="306"/>
      <c r="M283" s="303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12.273</v>
      </c>
      <c r="F284" s="104">
        <v>12.837</v>
      </c>
      <c r="G284" s="72">
        <f t="shared" si="17"/>
        <v>0.48492720000000006</v>
      </c>
      <c r="H284" s="103">
        <f t="shared" si="18"/>
        <v>0.30841886500939253</v>
      </c>
      <c r="I284" s="88">
        <f t="shared" si="19"/>
        <v>0.79334606500939264</v>
      </c>
      <c r="J284" s="25"/>
      <c r="K284" s="38"/>
      <c r="L284" s="306"/>
      <c r="M284" s="303"/>
      <c r="N284" s="306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12.454000000000001</v>
      </c>
      <c r="F285" s="104">
        <v>13.298999999999999</v>
      </c>
      <c r="G285" s="72">
        <f t="shared" si="17"/>
        <v>0.72653099999999904</v>
      </c>
      <c r="H285" s="103">
        <f t="shared" si="18"/>
        <v>0.26921307708446973</v>
      </c>
      <c r="I285" s="88">
        <f t="shared" si="19"/>
        <v>0.99574407708446877</v>
      </c>
      <c r="J285" s="25"/>
      <c r="K285" s="38"/>
      <c r="L285" s="680" t="s">
        <v>497</v>
      </c>
      <c r="M285" s="680"/>
      <c r="N285" s="680"/>
      <c r="O285" s="680"/>
      <c r="P285" s="680"/>
      <c r="Q285" s="680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20.995999999999999</v>
      </c>
      <c r="F286" s="104">
        <v>21.875</v>
      </c>
      <c r="G286" s="72">
        <f t="shared" si="17"/>
        <v>0.75576420000000111</v>
      </c>
      <c r="H286" s="103">
        <f t="shared" si="18"/>
        <v>0.23668679376897825</v>
      </c>
      <c r="I286" s="88">
        <f t="shared" si="19"/>
        <v>0.99245099376897938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18.161000000000001</v>
      </c>
      <c r="F287" s="104">
        <v>19.376999999999999</v>
      </c>
      <c r="G287" s="72">
        <f t="shared" si="17"/>
        <v>1.0455167999999979</v>
      </c>
      <c r="H287" s="103">
        <f t="shared" si="18"/>
        <v>0.15101488682192477</v>
      </c>
      <c r="I287" s="88">
        <f t="shared" si="19"/>
        <v>1.1965316868219227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15.872</v>
      </c>
      <c r="F288" s="104">
        <v>17.466999999999999</v>
      </c>
      <c r="G288" s="72">
        <f t="shared" si="17"/>
        <v>1.3713809999999991</v>
      </c>
      <c r="H288" s="103">
        <f t="shared" si="18"/>
        <v>0.14549703518804677</v>
      </c>
      <c r="I288" s="88">
        <f t="shared" si="19"/>
        <v>1.5168780351880458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31.626999999999999</v>
      </c>
      <c r="F289" s="104">
        <v>33.344000000000001</v>
      </c>
      <c r="G289" s="72">
        <f t="shared" si="17"/>
        <v>1.476276600000002</v>
      </c>
      <c r="H289" s="103">
        <f t="shared" si="18"/>
        <v>0.33078068478879291</v>
      </c>
      <c r="I289" s="88">
        <f t="shared" si="19"/>
        <v>1.8070572847887949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32.652000000000001</v>
      </c>
      <c r="F290" s="309">
        <v>34.298000000000002</v>
      </c>
      <c r="G290" s="72">
        <f t="shared" si="17"/>
        <v>1.4152308000000007</v>
      </c>
      <c r="H290" s="103">
        <f t="shared" si="18"/>
        <v>0.31190382393605232</v>
      </c>
      <c r="I290" s="88">
        <f t="shared" si="19"/>
        <v>1.727134623936053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8.56</v>
      </c>
      <c r="F291" s="309">
        <v>9.06</v>
      </c>
      <c r="G291" s="72">
        <f t="shared" si="17"/>
        <v>0.4299</v>
      </c>
      <c r="H291" s="103">
        <f t="shared" si="18"/>
        <v>0.26892266384058139</v>
      </c>
      <c r="I291" s="88">
        <f t="shared" si="19"/>
        <v>0.69882266384058145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14.016</v>
      </c>
      <c r="F292" s="309">
        <v>14.673999999999999</v>
      </c>
      <c r="G292" s="72">
        <f t="shared" si="17"/>
        <v>0.5657483999999996</v>
      </c>
      <c r="H292" s="103">
        <f t="shared" si="18"/>
        <v>0.23378266133009509</v>
      </c>
      <c r="I292" s="88">
        <f t="shared" si="19"/>
        <v>0.79953106133009466</v>
      </c>
      <c r="J292" s="25"/>
      <c r="K292" s="38"/>
      <c r="L292" s="106">
        <f>L291/0.8598</f>
        <v>1.6460029464216483</v>
      </c>
      <c r="M292" s="303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10.349</v>
      </c>
      <c r="F293" s="309">
        <v>11.074</v>
      </c>
      <c r="G293" s="72">
        <f t="shared" si="17"/>
        <v>0.62335499999999966</v>
      </c>
      <c r="H293" s="103">
        <f t="shared" si="18"/>
        <v>0.15101488682192477</v>
      </c>
      <c r="I293" s="88">
        <f t="shared" si="19"/>
        <v>0.77436988682192442</v>
      </c>
      <c r="J293" s="25"/>
      <c r="K293" s="38"/>
      <c r="L293" s="106"/>
      <c r="M293" s="303"/>
      <c r="P293" s="173"/>
      <c r="R293" s="310">
        <f>R292+F293</f>
        <v>11.79932371869427</v>
      </c>
      <c r="T293" s="173">
        <f>T292+F294</f>
        <v>17.862766829495232</v>
      </c>
      <c r="V293" s="173">
        <f>V292+F295</f>
        <v>39.781397604093975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15.507999999999999</v>
      </c>
      <c r="F294" s="309">
        <v>16.685400000000001</v>
      </c>
      <c r="G294" s="72">
        <f t="shared" si="17"/>
        <v>1.0123285200000018</v>
      </c>
      <c r="H294" s="103">
        <f t="shared" si="18"/>
        <v>0.14636827491971169</v>
      </c>
      <c r="I294" s="88">
        <f t="shared" si="19"/>
        <v>1.1586967949197136</v>
      </c>
      <c r="J294" s="25"/>
      <c r="K294" s="38"/>
      <c r="L294" s="106"/>
      <c r="M294" s="303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36.381999999999998</v>
      </c>
      <c r="F295" s="309">
        <v>38.081699999999998</v>
      </c>
      <c r="G295" s="72">
        <f t="shared" si="17"/>
        <v>1.4614020599999999</v>
      </c>
      <c r="H295" s="103">
        <f>$G$11/$C$303*C295</f>
        <v>0.33019985830101628</v>
      </c>
      <c r="I295" s="88">
        <f t="shared" si="19"/>
        <v>1.7916019183010161</v>
      </c>
      <c r="J295" s="25"/>
      <c r="K295" s="38"/>
      <c r="L295" s="306"/>
      <c r="M295" s="303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10.781000000000001</v>
      </c>
      <c r="F296" s="104">
        <v>11.782999999999999</v>
      </c>
      <c r="G296" s="72">
        <f t="shared" si="17"/>
        <v>0.86151959999999905</v>
      </c>
      <c r="H296" s="103">
        <f t="shared" si="18"/>
        <v>0.30841886500939253</v>
      </c>
      <c r="I296" s="88">
        <f t="shared" si="19"/>
        <v>1.1699384650093916</v>
      </c>
      <c r="J296" s="25"/>
      <c r="K296" s="38"/>
      <c r="L296" s="306"/>
      <c r="M296" s="303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7.3259999999999996</v>
      </c>
      <c r="G297" s="72">
        <f t="shared" si="17"/>
        <v>8.5979999999999696E-2</v>
      </c>
      <c r="H297" s="103">
        <f t="shared" si="18"/>
        <v>0.26718018437725155</v>
      </c>
      <c r="I297" s="88">
        <f t="shared" si="19"/>
        <v>0.35316018437725127</v>
      </c>
      <c r="J297" s="25"/>
      <c r="K297" s="38"/>
      <c r="L297" s="306"/>
      <c r="M297" s="303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16.321999999999999</v>
      </c>
      <c r="F298" s="104">
        <v>17.952000000000002</v>
      </c>
      <c r="G298" s="72">
        <f t="shared" si="17"/>
        <v>1.4014740000000021</v>
      </c>
      <c r="H298" s="103">
        <f>$G$11/$C$303*C298</f>
        <v>0.23145935537898857</v>
      </c>
      <c r="I298" s="88">
        <f t="shared" si="19"/>
        <v>1.6329333553789906</v>
      </c>
      <c r="J298" s="25"/>
      <c r="K298" s="38"/>
      <c r="L298" s="306"/>
      <c r="M298" s="303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8.18</v>
      </c>
      <c r="F299" s="104">
        <v>8.6660000000000004</v>
      </c>
      <c r="G299" s="72">
        <f t="shared" si="17"/>
        <v>0.41786280000000059</v>
      </c>
      <c r="H299" s="103">
        <f t="shared" si="18"/>
        <v>0.14927240735859487</v>
      </c>
      <c r="I299" s="88">
        <f>G299+H299</f>
        <v>0.56713520735859546</v>
      </c>
      <c r="J299" s="25"/>
      <c r="K299" s="38"/>
      <c r="L299" s="306"/>
      <c r="M299" s="303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9.7249999999999996</v>
      </c>
      <c r="F300" s="104">
        <v>10.208</v>
      </c>
      <c r="G300" s="72">
        <f t="shared" si="17"/>
        <v>0.41528340000000047</v>
      </c>
      <c r="H300" s="103">
        <f t="shared" si="18"/>
        <v>0.14607786167582337</v>
      </c>
      <c r="I300" s="88">
        <f t="shared" si="19"/>
        <v>0.5613612616758239</v>
      </c>
      <c r="J300" s="25"/>
      <c r="K300" s="38"/>
      <c r="L300" s="306"/>
      <c r="M300" s="303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35.750999999999998</v>
      </c>
      <c r="F301" s="104">
        <v>38.499000000000002</v>
      </c>
      <c r="G301" s="72">
        <f t="shared" si="17"/>
        <v>2.3627304000000042</v>
      </c>
      <c r="H301" s="103">
        <f t="shared" si="18"/>
        <v>0.33339440398378778</v>
      </c>
      <c r="I301" s="88">
        <f t="shared" si="19"/>
        <v>2.6961248039837922</v>
      </c>
      <c r="J301" s="25"/>
      <c r="K301" s="38"/>
      <c r="L301" s="306"/>
      <c r="M301" s="303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54.72</v>
      </c>
      <c r="F302" s="135">
        <v>59.695</v>
      </c>
      <c r="G302" s="72">
        <f>(F302-E302)*0.8598</f>
        <v>4.2775050000000014</v>
      </c>
      <c r="H302" s="103">
        <f>$G$11/$C$303*C302</f>
        <v>0.86209171448246869</v>
      </c>
      <c r="I302" s="88">
        <f>G302+H302</f>
        <v>5.1395967144824706</v>
      </c>
      <c r="J302" s="25" t="s">
        <v>445</v>
      </c>
      <c r="K302" s="38"/>
      <c r="L302" s="306"/>
      <c r="M302" s="303"/>
    </row>
    <row r="303" spans="1:22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240.00926658000009</v>
      </c>
      <c r="H303" s="73">
        <f>SUM(H17:H302)</f>
        <v>59.43873341999992</v>
      </c>
      <c r="I303" s="73">
        <f>SUM(I17:I302)</f>
        <v>299.44799999999992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24.01.19</v>
      </c>
      <c r="F305" s="270" t="str">
        <f>F16</f>
        <v>Показания  на 23.02.19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08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08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08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  <mergeCell ref="L285:Q28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81" activePane="bottomRight" state="frozen"/>
      <selection pane="topRight" activeCell="C1" sqref="C1"/>
      <selection pane="bottomLeft" activeCell="A17" sqref="A17"/>
      <selection pane="bottomRight" activeCell="F290" sqref="F290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20"/>
      <c r="C2" s="48"/>
      <c r="D2" s="320"/>
      <c r="E2" s="320"/>
      <c r="F2" s="323"/>
      <c r="G2" s="68"/>
      <c r="H2" s="16"/>
      <c r="I2" s="323"/>
      <c r="J2" s="35"/>
      <c r="K2" s="320"/>
      <c r="L2" s="320"/>
    </row>
    <row r="3" spans="1:16" ht="45" customHeight="1" x14ac:dyDescent="0.25">
      <c r="A3" s="622" t="s">
        <v>504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505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214.96199999999999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184.26938573333339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30.692614266666595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17.648</v>
      </c>
      <c r="H13" s="110"/>
      <c r="L13"/>
      <c r="P13" s="173">
        <v>0.85980000000000001</v>
      </c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487</v>
      </c>
      <c r="F16" s="22" t="s">
        <v>506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214.68042697319873</v>
      </c>
      <c r="P16" s="138">
        <f>I31</f>
        <v>0.28157302680125795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15.286</v>
      </c>
      <c r="F17" s="104">
        <v>16.271999999999998</v>
      </c>
      <c r="G17" s="72">
        <f>(F17-E17)*0.8598</f>
        <v>0.84776279999999904</v>
      </c>
      <c r="H17" s="103">
        <f>$G$11/$C$303*C17</f>
        <v>9.6425461407130084E-2</v>
      </c>
      <c r="I17" s="88">
        <f t="shared" ref="I17:I80" si="0">G17+H17</f>
        <v>0.94418826140712908</v>
      </c>
      <c r="J17" s="20"/>
      <c r="K17" s="38"/>
      <c r="L17" s="325"/>
      <c r="M17" s="321"/>
      <c r="N17" s="107" t="s">
        <v>373</v>
      </c>
      <c r="O17" s="644">
        <f>SUM(O16:P16)</f>
        <v>214.96199999999999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30.172999999999998</v>
      </c>
      <c r="F18" s="104">
        <v>31.766999999999999</v>
      </c>
      <c r="G18" s="72">
        <f t="shared" ref="G18:G80" si="1">(F18-E18)*0.8598</f>
        <v>1.3705212000000011</v>
      </c>
      <c r="H18" s="103">
        <f t="shared" ref="H18:H81" si="2">$G$11/$C$303*C18</f>
        <v>6.4633551891871033E-2</v>
      </c>
      <c r="I18" s="88">
        <f t="shared" si="0"/>
        <v>1.4351547518918721</v>
      </c>
      <c r="J18" s="20"/>
      <c r="K18" s="38"/>
      <c r="L18" s="325"/>
      <c r="M18" s="321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20.126000000000001</v>
      </c>
      <c r="F19" s="104">
        <v>21.361000000000001</v>
      </c>
      <c r="G19" s="72">
        <f t="shared" si="1"/>
        <v>1.0618529999999995</v>
      </c>
      <c r="H19" s="103">
        <f t="shared" si="2"/>
        <v>6.763278863859358E-2</v>
      </c>
      <c r="I19" s="88">
        <f t="shared" si="0"/>
        <v>1.1294857886385932</v>
      </c>
      <c r="J19" s="20"/>
      <c r="K19" s="38"/>
      <c r="L19" s="325"/>
      <c r="M19" s="321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52.826999999999998</v>
      </c>
      <c r="F20" s="104">
        <v>55.008000000000003</v>
      </c>
      <c r="G20" s="72">
        <f>(F20-E20)*0.8598</f>
        <v>1.8752238000000039</v>
      </c>
      <c r="H20" s="103">
        <f t="shared" si="2"/>
        <v>0.10482332429795324</v>
      </c>
      <c r="I20" s="88">
        <f t="shared" si="0"/>
        <v>1.9800471242979572</v>
      </c>
      <c r="J20" s="20"/>
      <c r="K20" s="38"/>
      <c r="L20" s="325"/>
      <c r="M20" s="321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24.494</v>
      </c>
      <c r="F21" s="135">
        <v>25.417000000000002</v>
      </c>
      <c r="G21" s="86">
        <f t="shared" si="1"/>
        <v>0.79359540000000162</v>
      </c>
      <c r="H21" s="109">
        <f t="shared" si="2"/>
        <v>9.6575423244466232E-2</v>
      </c>
      <c r="I21" s="73">
        <f t="shared" si="0"/>
        <v>0.89017082324446783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10.99</v>
      </c>
      <c r="F22" s="135">
        <v>11.17</v>
      </c>
      <c r="G22" s="86">
        <f t="shared" si="1"/>
        <v>0.15476399999999976</v>
      </c>
      <c r="H22" s="109">
        <f t="shared" si="2"/>
        <v>6.4333628217198763E-2</v>
      </c>
      <c r="I22" s="73">
        <f t="shared" si="0"/>
        <v>0.21909762821719853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14.417999999999999</v>
      </c>
      <c r="F23" s="135">
        <v>14.920999999999999</v>
      </c>
      <c r="G23" s="86">
        <f t="shared" si="1"/>
        <v>0.43247940000000012</v>
      </c>
      <c r="H23" s="109">
        <f t="shared" si="2"/>
        <v>6.6882979451912947E-2</v>
      </c>
      <c r="I23" s="73">
        <f t="shared" si="0"/>
        <v>0.49936237945191309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13.53</v>
      </c>
      <c r="F24" s="135">
        <v>14.263999999999999</v>
      </c>
      <c r="G24" s="86">
        <f t="shared" si="1"/>
        <v>0.63109320000000002</v>
      </c>
      <c r="H24" s="109">
        <f t="shared" si="2"/>
        <v>0.10482332429795324</v>
      </c>
      <c r="I24" s="73">
        <f t="shared" si="0"/>
        <v>0.73591652429795329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17.423999999999999</v>
      </c>
      <c r="F25" s="104">
        <v>18.588999999999999</v>
      </c>
      <c r="G25" s="72">
        <f t="shared" si="1"/>
        <v>1.0016669999999992</v>
      </c>
      <c r="H25" s="103">
        <f t="shared" si="2"/>
        <v>9.6275499569793963E-2</v>
      </c>
      <c r="I25" s="88">
        <f t="shared" si="0"/>
        <v>1.0979424995697931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13.166</v>
      </c>
      <c r="F26" s="104">
        <v>13.692</v>
      </c>
      <c r="G26" s="72">
        <f t="shared" si="1"/>
        <v>0.45225479999999985</v>
      </c>
      <c r="H26" s="103">
        <f t="shared" si="2"/>
        <v>6.3883742705190386E-2</v>
      </c>
      <c r="I26" s="88">
        <f t="shared" si="0"/>
        <v>0.51613854270519022</v>
      </c>
      <c r="J26" s="20"/>
      <c r="K26" s="38"/>
      <c r="L26" s="325"/>
      <c r="M26" s="321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17.882000000000001</v>
      </c>
      <c r="F27" s="104">
        <v>18.858000000000001</v>
      </c>
      <c r="G27" s="72">
        <f t="shared" si="1"/>
        <v>0.83916479999999927</v>
      </c>
      <c r="H27" s="103">
        <f t="shared" si="2"/>
        <v>6.6882979451912947E-2</v>
      </c>
      <c r="I27" s="88">
        <f t="shared" si="0"/>
        <v>0.90604777945191217</v>
      </c>
      <c r="J27" s="20"/>
      <c r="K27" s="38"/>
      <c r="L27" s="325"/>
      <c r="M27" s="321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24.587</v>
      </c>
      <c r="F28" s="104">
        <v>25.742000000000001</v>
      </c>
      <c r="G28" s="72">
        <f t="shared" si="1"/>
        <v>0.99306900000000098</v>
      </c>
      <c r="H28" s="103">
        <f t="shared" si="2"/>
        <v>0.10482332429795324</v>
      </c>
      <c r="I28" s="88">
        <f t="shared" si="0"/>
        <v>1.0978923242979541</v>
      </c>
      <c r="J28" s="20"/>
      <c r="K28" s="38"/>
      <c r="L28" s="325"/>
      <c r="M28" s="321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25.312999999999999</v>
      </c>
      <c r="F29" s="104">
        <v>26.693999999999999</v>
      </c>
      <c r="G29" s="72">
        <f t="shared" si="1"/>
        <v>1.1873838000000001</v>
      </c>
      <c r="H29" s="103">
        <f t="shared" si="2"/>
        <v>9.7325232431146866E-2</v>
      </c>
      <c r="I29" s="88">
        <f t="shared" si="0"/>
        <v>1.284709032431147</v>
      </c>
      <c r="J29" s="20"/>
      <c r="K29" s="38"/>
      <c r="L29" s="325"/>
      <c r="M29" s="321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10.666</v>
      </c>
      <c r="F30" s="104">
        <v>11.055</v>
      </c>
      <c r="G30" s="72">
        <f t="shared" si="1"/>
        <v>0.33446219999999943</v>
      </c>
      <c r="H30" s="103">
        <f t="shared" si="2"/>
        <v>6.3583819030518129E-2</v>
      </c>
      <c r="I30" s="88">
        <f t="shared" si="0"/>
        <v>0.39804601903051756</v>
      </c>
      <c r="J30" s="20"/>
      <c r="K30" s="38"/>
      <c r="L30" s="325"/>
      <c r="M30" s="321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10.327</v>
      </c>
      <c r="F31" s="134">
        <v>10.576000000000001</v>
      </c>
      <c r="G31" s="81">
        <f t="shared" si="1"/>
        <v>0.21409020000000048</v>
      </c>
      <c r="H31" s="97">
        <f t="shared" si="2"/>
        <v>6.7482826801257445E-2</v>
      </c>
      <c r="I31" s="92">
        <f t="shared" si="0"/>
        <v>0.28157302680125795</v>
      </c>
      <c r="J31" s="20"/>
      <c r="K31" s="38"/>
      <c r="L31" s="325"/>
      <c r="M31" s="321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20.398</v>
      </c>
      <c r="F32" s="104">
        <v>21.920999999999999</v>
      </c>
      <c r="G32" s="72">
        <f t="shared" si="1"/>
        <v>1.3094753999999997</v>
      </c>
      <c r="H32" s="103">
        <f t="shared" si="2"/>
        <v>0.10497328613528936</v>
      </c>
      <c r="I32" s="88">
        <f t="shared" si="0"/>
        <v>1.4144486861352892</v>
      </c>
      <c r="J32" s="20"/>
      <c r="K32" s="38"/>
      <c r="L32" s="325"/>
      <c r="M32" s="321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20.053999999999998</v>
      </c>
      <c r="F33" s="104">
        <v>21.298999999999999</v>
      </c>
      <c r="G33" s="72">
        <f t="shared" si="1"/>
        <v>1.0704510000000009</v>
      </c>
      <c r="H33" s="103">
        <f t="shared" si="2"/>
        <v>9.6875346919138461E-2</v>
      </c>
      <c r="I33" s="88">
        <f t="shared" si="0"/>
        <v>1.1673263469191393</v>
      </c>
      <c r="J33" s="20"/>
      <c r="K33" s="38"/>
      <c r="L33" s="325"/>
      <c r="M33" s="321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14.646000000000001</v>
      </c>
      <c r="F34" s="104">
        <v>15.163</v>
      </c>
      <c r="G34" s="72">
        <f t="shared" si="1"/>
        <v>0.44451659999999954</v>
      </c>
      <c r="H34" s="103">
        <f t="shared" si="2"/>
        <v>6.3733780867854264E-2</v>
      </c>
      <c r="I34" s="88">
        <f t="shared" si="0"/>
        <v>0.50825038086785379</v>
      </c>
      <c r="J34" s="20"/>
      <c r="K34" s="38"/>
      <c r="L34" s="325"/>
      <c r="M34" s="321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7.2880000000000003</v>
      </c>
      <c r="F35" s="104">
        <v>7.2939999999999996</v>
      </c>
      <c r="G35" s="72">
        <f t="shared" si="1"/>
        <v>5.1587999999994317E-3</v>
      </c>
      <c r="H35" s="103">
        <f t="shared" si="2"/>
        <v>6.6882979451912947E-2</v>
      </c>
      <c r="I35" s="88">
        <f t="shared" si="0"/>
        <v>7.2041779451912383E-2</v>
      </c>
      <c r="J35" s="20"/>
      <c r="K35" s="38"/>
      <c r="L35" s="325"/>
      <c r="M35" s="321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15.042999999999999</v>
      </c>
      <c r="F36" s="104">
        <v>15.973000000000001</v>
      </c>
      <c r="G36" s="72">
        <f t="shared" si="1"/>
        <v>0.79961400000000127</v>
      </c>
      <c r="H36" s="103">
        <f t="shared" si="2"/>
        <v>0.10452340062328098</v>
      </c>
      <c r="I36" s="88">
        <f t="shared" si="0"/>
        <v>0.90413740062328229</v>
      </c>
      <c r="J36" s="20"/>
      <c r="K36" s="38"/>
      <c r="L36" s="325"/>
      <c r="M36" s="321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27.533999999999999</v>
      </c>
      <c r="F37" s="104">
        <v>29.251000000000001</v>
      </c>
      <c r="G37" s="72">
        <f t="shared" si="1"/>
        <v>1.476276600000002</v>
      </c>
      <c r="H37" s="103">
        <f t="shared" si="2"/>
        <v>9.6275499569793963E-2</v>
      </c>
      <c r="I37" s="88">
        <f t="shared" si="0"/>
        <v>1.5725520995697959</v>
      </c>
      <c r="J37" s="20"/>
      <c r="K37" s="38"/>
      <c r="L37" s="325"/>
      <c r="M37" s="321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10.746</v>
      </c>
      <c r="F38" s="104">
        <v>11.398</v>
      </c>
      <c r="G38" s="72">
        <f t="shared" si="1"/>
        <v>0.56058959999999936</v>
      </c>
      <c r="H38" s="103">
        <f t="shared" si="2"/>
        <v>6.3433857193181994E-2</v>
      </c>
      <c r="I38" s="88">
        <f t="shared" si="0"/>
        <v>0.62402345719318131</v>
      </c>
      <c r="J38" s="20"/>
      <c r="K38" s="38"/>
      <c r="L38" s="325"/>
      <c r="M38" s="321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13.39</v>
      </c>
      <c r="F39" s="104">
        <v>13.661</v>
      </c>
      <c r="G39" s="72">
        <f t="shared" si="1"/>
        <v>0.23300579999999915</v>
      </c>
      <c r="H39" s="103">
        <f t="shared" si="2"/>
        <v>6.6733017614576812E-2</v>
      </c>
      <c r="I39" s="88">
        <f t="shared" si="0"/>
        <v>0.29973881761457599</v>
      </c>
      <c r="K39" s="20"/>
      <c r="L39" s="325"/>
      <c r="M39" s="321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21.084</v>
      </c>
      <c r="F40" s="104">
        <v>22.457000000000001</v>
      </c>
      <c r="G40" s="72">
        <f t="shared" si="1"/>
        <v>1.180505400000001</v>
      </c>
      <c r="H40" s="103">
        <f t="shared" si="2"/>
        <v>0.10407351511127261</v>
      </c>
      <c r="I40" s="88">
        <f t="shared" si="0"/>
        <v>1.2845789151112736</v>
      </c>
      <c r="J40" s="20"/>
      <c r="K40" s="38"/>
      <c r="L40" s="325"/>
      <c r="M40" s="321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9.6425461407130084E-2</v>
      </c>
      <c r="I41" s="88">
        <f t="shared" si="0"/>
        <v>9.6425461407130084E-2</v>
      </c>
      <c r="J41" s="20"/>
      <c r="K41" s="38"/>
      <c r="L41" s="325"/>
      <c r="M41" s="321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13.606</v>
      </c>
      <c r="F42" s="104">
        <v>14.301</v>
      </c>
      <c r="G42" s="72">
        <f t="shared" si="1"/>
        <v>0.59756100000000023</v>
      </c>
      <c r="H42" s="103">
        <f t="shared" si="2"/>
        <v>6.4183666379862642E-2</v>
      </c>
      <c r="I42" s="88">
        <f t="shared" si="0"/>
        <v>0.66174466637986284</v>
      </c>
      <c r="J42" s="20"/>
      <c r="K42" s="38"/>
      <c r="L42" s="325"/>
      <c r="M42" s="321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9.0500000000000007</v>
      </c>
      <c r="F43" s="104">
        <v>9.8179999999999996</v>
      </c>
      <c r="G43" s="72">
        <f t="shared" si="1"/>
        <v>0.66032639999999909</v>
      </c>
      <c r="H43" s="103">
        <f t="shared" si="2"/>
        <v>6.7932712313265822E-2</v>
      </c>
      <c r="I43" s="88">
        <f t="shared" si="0"/>
        <v>0.7282591123132649</v>
      </c>
      <c r="J43" s="20"/>
      <c r="K43" s="38"/>
      <c r="L43" s="325"/>
      <c r="M43" s="321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25.666</v>
      </c>
      <c r="F44" s="104">
        <v>26.925000000000001</v>
      </c>
      <c r="G44" s="72">
        <f t="shared" si="1"/>
        <v>1.0824882000000002</v>
      </c>
      <c r="H44" s="103">
        <f t="shared" si="2"/>
        <v>0.10437343878594485</v>
      </c>
      <c r="I44" s="88">
        <f t="shared" si="0"/>
        <v>1.186861638785945</v>
      </c>
      <c r="J44" s="20"/>
      <c r="K44" s="38"/>
      <c r="L44" s="325"/>
      <c r="M44" s="321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9.4925843033768803E-2</v>
      </c>
      <c r="I45" s="88">
        <f t="shared" si="0"/>
        <v>9.4925843033768803E-2</v>
      </c>
      <c r="J45" s="20"/>
      <c r="K45" s="38"/>
      <c r="L45" s="325"/>
      <c r="M45" s="321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7.4870000000000001</v>
      </c>
      <c r="F46" s="104">
        <v>7.72</v>
      </c>
      <c r="G46" s="72">
        <f t="shared" si="1"/>
        <v>0.20033339999999969</v>
      </c>
      <c r="H46" s="103">
        <f t="shared" si="2"/>
        <v>6.3733780867854264E-2</v>
      </c>
      <c r="I46" s="88">
        <f t="shared" si="0"/>
        <v>0.26406718086785397</v>
      </c>
      <c r="J46" s="20"/>
      <c r="K46" s="38"/>
      <c r="L46" s="325"/>
      <c r="M46" s="321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14.321</v>
      </c>
      <c r="F47" s="104">
        <v>14.727</v>
      </c>
      <c r="G47" s="72">
        <f t="shared" si="1"/>
        <v>0.34907880000000052</v>
      </c>
      <c r="H47" s="103">
        <f t="shared" si="2"/>
        <v>6.6733017614576812E-2</v>
      </c>
      <c r="I47" s="88">
        <f t="shared" si="0"/>
        <v>0.41581181761457731</v>
      </c>
      <c r="J47" s="20"/>
      <c r="K47" s="38"/>
      <c r="L47" s="325"/>
      <c r="M47" s="321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0.10482332429795324</v>
      </c>
      <c r="I48" s="73">
        <f t="shared" si="0"/>
        <v>0.10482332429795324</v>
      </c>
      <c r="J48" s="20"/>
      <c r="K48" s="38"/>
      <c r="L48" s="325"/>
      <c r="M48" s="321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17.771999999999998</v>
      </c>
      <c r="F49" s="104">
        <v>19.436</v>
      </c>
      <c r="G49" s="72">
        <f t="shared" si="1"/>
        <v>1.4307072000000012</v>
      </c>
      <c r="H49" s="103">
        <f t="shared" si="2"/>
        <v>9.7175270593810717E-2</v>
      </c>
      <c r="I49" s="88">
        <f t="shared" si="0"/>
        <v>1.5278824705938119</v>
      </c>
      <c r="J49" s="20"/>
      <c r="K49" s="38"/>
      <c r="L49" s="325"/>
      <c r="M49" s="321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6.3849999999999998</v>
      </c>
      <c r="F50" s="104">
        <v>6.524</v>
      </c>
      <c r="G50" s="72">
        <f>(F50-E50)*0.8598</f>
        <v>0.11951220000000021</v>
      </c>
      <c r="H50" s="103">
        <f t="shared" si="2"/>
        <v>6.4033704542526521E-2</v>
      </c>
      <c r="I50" s="88">
        <f t="shared" si="0"/>
        <v>0.18354590454252673</v>
      </c>
      <c r="J50" s="20"/>
      <c r="K50" s="38"/>
      <c r="L50" s="325"/>
      <c r="M50" s="321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15.903</v>
      </c>
      <c r="F51" s="104">
        <v>16.776</v>
      </c>
      <c r="G51" s="72">
        <f>(F51-E51)*0.8598</f>
        <v>0.75060539999999942</v>
      </c>
      <c r="H51" s="103">
        <f t="shared" si="2"/>
        <v>6.6583055777240677E-2</v>
      </c>
      <c r="I51" s="88">
        <f t="shared" si="0"/>
        <v>0.81718845577724009</v>
      </c>
      <c r="K51" s="20"/>
      <c r="L51" s="325"/>
      <c r="M51" s="321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15.090999999999999</v>
      </c>
      <c r="F52" s="104">
        <v>15.54</v>
      </c>
      <c r="G52" s="72">
        <f t="shared" si="1"/>
        <v>0.38605019999999984</v>
      </c>
      <c r="H52" s="103">
        <f t="shared" si="2"/>
        <v>0.1034736677619281</v>
      </c>
      <c r="I52" s="88">
        <f t="shared" si="0"/>
        <v>0.48952386776192791</v>
      </c>
      <c r="J52" s="20"/>
      <c r="K52" s="38"/>
      <c r="L52" s="325"/>
      <c r="M52" s="321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16.516999999999999</v>
      </c>
      <c r="F53" s="104">
        <v>16.745999999999999</v>
      </c>
      <c r="G53" s="72">
        <f t="shared" si="1"/>
        <v>0.19689419999999933</v>
      </c>
      <c r="H53" s="103">
        <f t="shared" si="2"/>
        <v>9.672538508180234E-2</v>
      </c>
      <c r="I53" s="88">
        <f t="shared" si="0"/>
        <v>0.29361958508180164</v>
      </c>
      <c r="J53" s="20"/>
      <c r="K53" s="38"/>
      <c r="L53" s="325"/>
      <c r="M53" s="321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20.809000000000001</v>
      </c>
      <c r="F54" s="104">
        <v>21.908000000000001</v>
      </c>
      <c r="G54" s="72">
        <f t="shared" si="1"/>
        <v>0.94492020000000021</v>
      </c>
      <c r="H54" s="103">
        <f t="shared" si="2"/>
        <v>6.2983971681173617E-2</v>
      </c>
      <c r="I54" s="88">
        <f t="shared" si="0"/>
        <v>1.0079041716811739</v>
      </c>
      <c r="J54" s="20"/>
      <c r="K54" s="38"/>
      <c r="L54" s="325"/>
      <c r="M54" s="321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6.4359999999999999</v>
      </c>
      <c r="F55" s="104">
        <v>6.5430000000000001</v>
      </c>
      <c r="G55" s="72">
        <f t="shared" si="1"/>
        <v>9.199860000000018E-2</v>
      </c>
      <c r="H55" s="103">
        <f t="shared" si="2"/>
        <v>6.6583055777240677E-2</v>
      </c>
      <c r="I55" s="88">
        <f t="shared" si="0"/>
        <v>0.15858165577724087</v>
      </c>
      <c r="J55" s="20"/>
      <c r="K55" s="38"/>
      <c r="L55" s="325"/>
      <c r="M55" s="321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21.706</v>
      </c>
      <c r="F56" s="104">
        <v>22.936</v>
      </c>
      <c r="G56" s="72">
        <f t="shared" si="1"/>
        <v>1.0575540000000003</v>
      </c>
      <c r="H56" s="103">
        <f t="shared" si="2"/>
        <v>0.10377359143660035</v>
      </c>
      <c r="I56" s="88">
        <f t="shared" si="0"/>
        <v>1.1613275914366006</v>
      </c>
      <c r="J56" s="20"/>
      <c r="K56" s="38"/>
      <c r="L56" s="325"/>
      <c r="M56" s="321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19.361999999999998</v>
      </c>
      <c r="F57" s="104">
        <v>20.760999999999999</v>
      </c>
      <c r="G57" s="72">
        <f t="shared" si="1"/>
        <v>1.2028602000000008</v>
      </c>
      <c r="H57" s="103">
        <f t="shared" si="2"/>
        <v>9.702530875647461E-2</v>
      </c>
      <c r="I57" s="88">
        <f t="shared" si="0"/>
        <v>1.2998855087564753</v>
      </c>
      <c r="J57" s="20"/>
      <c r="K57" s="38"/>
      <c r="L57" s="325"/>
      <c r="M57" s="321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2.6720000000000002</v>
      </c>
      <c r="F58" s="104">
        <v>2.7090000000000001</v>
      </c>
      <c r="G58" s="72">
        <f t="shared" si="1"/>
        <v>3.1812599999999934E-2</v>
      </c>
      <c r="H58" s="103">
        <f t="shared" si="2"/>
        <v>6.3733780867854264E-2</v>
      </c>
      <c r="I58" s="88">
        <f t="shared" si="0"/>
        <v>9.5546380867854191E-2</v>
      </c>
      <c r="J58" s="20"/>
      <c r="K58" s="38"/>
      <c r="L58" s="325"/>
      <c r="M58" s="321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15.929</v>
      </c>
      <c r="F59" s="104">
        <v>17.097999999999999</v>
      </c>
      <c r="G59" s="72">
        <f t="shared" si="1"/>
        <v>1.0051061999999988</v>
      </c>
      <c r="H59" s="103">
        <f t="shared" si="2"/>
        <v>6.6733017614576812E-2</v>
      </c>
      <c r="I59" s="88">
        <f t="shared" si="0"/>
        <v>1.0718392176145757</v>
      </c>
      <c r="J59" s="20"/>
      <c r="K59" s="38"/>
      <c r="L59" s="325"/>
      <c r="M59" s="321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15.393000000000001</v>
      </c>
      <c r="F60" s="104">
        <v>16.056999999999999</v>
      </c>
      <c r="G60" s="72">
        <f t="shared" si="1"/>
        <v>0.57090719999999817</v>
      </c>
      <c r="H60" s="103">
        <f t="shared" si="2"/>
        <v>0.10437343878594485</v>
      </c>
      <c r="I60" s="88">
        <f t="shared" si="0"/>
        <v>0.67528063878594302</v>
      </c>
      <c r="J60" s="20"/>
      <c r="K60" s="38"/>
      <c r="L60" s="325"/>
      <c r="M60" s="321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20.513999999999999</v>
      </c>
      <c r="F61" s="135">
        <v>20.728999999999999</v>
      </c>
      <c r="G61" s="72">
        <f t="shared" si="1"/>
        <v>0.18485699999999988</v>
      </c>
      <c r="H61" s="103">
        <f t="shared" si="2"/>
        <v>9.7175270593810717E-2</v>
      </c>
      <c r="I61" s="88">
        <f t="shared" si="0"/>
        <v>0.28203227059381059</v>
      </c>
      <c r="K61" s="145">
        <v>45</v>
      </c>
      <c r="L61" s="325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7.7039999999999997</v>
      </c>
      <c r="F62" s="135">
        <v>7.9279999999999999</v>
      </c>
      <c r="G62" s="72">
        <f t="shared" si="1"/>
        <v>0.19259520000000016</v>
      </c>
      <c r="H62" s="103">
        <f t="shared" si="2"/>
        <v>6.3883742705190386E-2</v>
      </c>
      <c r="I62" s="88">
        <f t="shared" si="0"/>
        <v>0.25647894270519056</v>
      </c>
      <c r="K62" s="145">
        <v>46</v>
      </c>
      <c r="L62" s="325"/>
      <c r="M62" s="321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12.14</v>
      </c>
      <c r="F63" s="135">
        <v>12.343</v>
      </c>
      <c r="G63" s="72">
        <f t="shared" si="1"/>
        <v>0.17453939999999948</v>
      </c>
      <c r="H63" s="103">
        <f t="shared" si="2"/>
        <v>6.6283132102568434E-2</v>
      </c>
      <c r="I63" s="88">
        <f t="shared" si="0"/>
        <v>0.24082253210256793</v>
      </c>
      <c r="K63" s="145" t="s">
        <v>389</v>
      </c>
      <c r="L63" s="325"/>
      <c r="M63" s="321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22.015000000000001</v>
      </c>
      <c r="F64" s="135">
        <v>23.158000000000001</v>
      </c>
      <c r="G64" s="72">
        <f t="shared" si="1"/>
        <v>0.98275140000000061</v>
      </c>
      <c r="H64" s="103">
        <f t="shared" si="2"/>
        <v>0.10377359143660035</v>
      </c>
      <c r="I64" s="88">
        <f t="shared" si="0"/>
        <v>1.0865249914366009</v>
      </c>
      <c r="K64" s="145">
        <v>48</v>
      </c>
      <c r="L64" s="325"/>
      <c r="M64" s="321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13.644</v>
      </c>
      <c r="F65" s="104">
        <v>14.343999999999999</v>
      </c>
      <c r="G65" s="72">
        <f t="shared" si="1"/>
        <v>0.6018599999999994</v>
      </c>
      <c r="H65" s="103">
        <f t="shared" si="2"/>
        <v>9.6425461407130084E-2</v>
      </c>
      <c r="I65" s="88">
        <f t="shared" si="0"/>
        <v>0.69828546140712944</v>
      </c>
      <c r="J65" s="20"/>
      <c r="K65" s="38"/>
      <c r="L65" s="325"/>
      <c r="M65" s="321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10.331</v>
      </c>
      <c r="F66" s="104">
        <v>10.725</v>
      </c>
      <c r="G66" s="72">
        <f t="shared" si="1"/>
        <v>0.3387612000000001</v>
      </c>
      <c r="H66" s="103">
        <f t="shared" si="2"/>
        <v>6.3733780867854264E-2</v>
      </c>
      <c r="I66" s="88">
        <f t="shared" si="0"/>
        <v>0.40249498086785435</v>
      </c>
      <c r="J66" s="20"/>
      <c r="K66" s="38"/>
      <c r="L66" s="325"/>
      <c r="M66" s="321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6.1539999999999999</v>
      </c>
      <c r="G67" s="72">
        <f t="shared" si="1"/>
        <v>0</v>
      </c>
      <c r="H67" s="103">
        <f t="shared" si="2"/>
        <v>6.5683284753223908E-2</v>
      </c>
      <c r="I67" s="88">
        <f t="shared" si="0"/>
        <v>6.5683284753223908E-2</v>
      </c>
      <c r="J67" s="20"/>
      <c r="K67" s="38"/>
      <c r="L67" s="325"/>
      <c r="M67" s="321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17.597000000000001</v>
      </c>
      <c r="F68" s="104">
        <v>18.564</v>
      </c>
      <c r="G68" s="72">
        <f t="shared" si="1"/>
        <v>0.83142659999999891</v>
      </c>
      <c r="H68" s="103">
        <f t="shared" si="2"/>
        <v>0.10392355327393647</v>
      </c>
      <c r="I68" s="88">
        <f t="shared" si="0"/>
        <v>0.93535015327393534</v>
      </c>
      <c r="J68" s="20"/>
      <c r="K68" s="38"/>
      <c r="L68" s="325"/>
      <c r="M68" s="321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17.617000000000001</v>
      </c>
      <c r="F69" s="104">
        <v>18.532</v>
      </c>
      <c r="G69" s="72">
        <f t="shared" si="1"/>
        <v>0.78671699999999922</v>
      </c>
      <c r="H69" s="103">
        <f t="shared" si="2"/>
        <v>9.5525690383113329E-2</v>
      </c>
      <c r="I69" s="88">
        <f t="shared" si="0"/>
        <v>0.88224269038311254</v>
      </c>
      <c r="J69" s="20"/>
      <c r="K69" s="38"/>
      <c r="L69" s="325"/>
      <c r="M69" s="321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16.37</v>
      </c>
      <c r="F70" s="104">
        <v>17.547999999999998</v>
      </c>
      <c r="G70" s="72">
        <f t="shared" si="1"/>
        <v>1.0128443999999976</v>
      </c>
      <c r="H70" s="103">
        <f t="shared" si="2"/>
        <v>6.3583819030518129E-2</v>
      </c>
      <c r="I70" s="88">
        <f t="shared" si="0"/>
        <v>1.0764282190305159</v>
      </c>
      <c r="J70" s="20"/>
      <c r="K70" s="38"/>
      <c r="L70" s="325"/>
      <c r="M70" s="321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17.372</v>
      </c>
      <c r="F71" s="104">
        <v>18.335999999999999</v>
      </c>
      <c r="G71" s="72">
        <f t="shared" si="1"/>
        <v>0.82884719999999878</v>
      </c>
      <c r="H71" s="103">
        <f t="shared" si="2"/>
        <v>6.5983208427896178E-2</v>
      </c>
      <c r="I71" s="88">
        <f t="shared" si="0"/>
        <v>0.89483040842789496</v>
      </c>
      <c r="J71" s="20"/>
      <c r="K71" s="38"/>
      <c r="L71" s="325"/>
      <c r="M71" s="321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15.115</v>
      </c>
      <c r="F72" s="104">
        <v>16.096</v>
      </c>
      <c r="G72" s="72">
        <f t="shared" si="1"/>
        <v>0.84346379999999987</v>
      </c>
      <c r="H72" s="103">
        <f t="shared" si="2"/>
        <v>0.10422347694860873</v>
      </c>
      <c r="I72" s="88">
        <f t="shared" si="0"/>
        <v>0.94768727694860866</v>
      </c>
      <c r="J72" s="20"/>
      <c r="K72" s="38"/>
      <c r="L72" s="325"/>
      <c r="M72" s="321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8.6310000000000002</v>
      </c>
      <c r="F73" s="104">
        <v>9.2850000000000001</v>
      </c>
      <c r="G73" s="72">
        <f t="shared" si="1"/>
        <v>0.56230919999999995</v>
      </c>
      <c r="H73" s="103">
        <f t="shared" si="2"/>
        <v>9.5375728545777194E-2</v>
      </c>
      <c r="I73" s="88">
        <f t="shared" si="0"/>
        <v>0.65768492854577709</v>
      </c>
      <c r="J73" s="20"/>
      <c r="K73" s="38"/>
      <c r="L73" s="325"/>
      <c r="M73" s="321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13.14</v>
      </c>
      <c r="F74" s="104">
        <v>13.946999999999999</v>
      </c>
      <c r="G74" s="72">
        <f t="shared" si="1"/>
        <v>0.69385859999999877</v>
      </c>
      <c r="H74" s="103">
        <f t="shared" si="2"/>
        <v>6.3883742705190386E-2</v>
      </c>
      <c r="I74" s="88">
        <f t="shared" si="0"/>
        <v>0.75774234270518914</v>
      </c>
      <c r="J74" s="20"/>
      <c r="K74" s="38"/>
      <c r="L74" s="325"/>
      <c r="M74" s="321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17.286000000000001</v>
      </c>
      <c r="F75" s="104">
        <v>18.131</v>
      </c>
      <c r="G75" s="72">
        <f t="shared" si="1"/>
        <v>0.72653099999999904</v>
      </c>
      <c r="H75" s="103">
        <f t="shared" si="2"/>
        <v>6.5833246590560043E-2</v>
      </c>
      <c r="I75" s="88">
        <f t="shared" si="0"/>
        <v>0.79236424659055904</v>
      </c>
      <c r="J75" s="20"/>
      <c r="K75" s="38"/>
      <c r="L75" s="325"/>
      <c r="M75" s="321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0.10332370592459197</v>
      </c>
      <c r="I76" s="88">
        <f t="shared" si="0"/>
        <v>0.10332370592459197</v>
      </c>
      <c r="J76" s="20"/>
      <c r="K76" s="38"/>
      <c r="L76" s="325"/>
      <c r="M76" s="321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30.939</v>
      </c>
      <c r="F77" s="104">
        <v>32.253</v>
      </c>
      <c r="G77" s="72">
        <f t="shared" si="1"/>
        <v>1.1297772000000001</v>
      </c>
      <c r="H77" s="103">
        <f t="shared" si="2"/>
        <v>9.5525690383113329E-2</v>
      </c>
      <c r="I77" s="88">
        <f t="shared" si="0"/>
        <v>1.2253028903831136</v>
      </c>
      <c r="J77" s="20"/>
      <c r="K77" s="38"/>
      <c r="L77" s="325"/>
      <c r="M77" s="321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22.071000000000002</v>
      </c>
      <c r="F78" s="104">
        <v>23.527999999999999</v>
      </c>
      <c r="G78" s="72">
        <f t="shared" si="1"/>
        <v>1.2527285999999975</v>
      </c>
      <c r="H78" s="103">
        <f t="shared" si="2"/>
        <v>6.4183666379862642E-2</v>
      </c>
      <c r="I78" s="88">
        <f t="shared" si="0"/>
        <v>1.3169122663798603</v>
      </c>
      <c r="J78" s="20"/>
      <c r="K78" s="38"/>
      <c r="L78" s="325"/>
      <c r="M78" s="321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17.297999999999998</v>
      </c>
      <c r="F79" s="104">
        <v>18.172999999999998</v>
      </c>
      <c r="G79" s="72">
        <f t="shared" si="1"/>
        <v>0.75232500000000002</v>
      </c>
      <c r="H79" s="103">
        <f t="shared" si="2"/>
        <v>6.6433093939904556E-2</v>
      </c>
      <c r="I79" s="88">
        <f t="shared" si="0"/>
        <v>0.81875809393990462</v>
      </c>
      <c r="J79" s="20"/>
      <c r="K79" s="38"/>
      <c r="L79" s="325"/>
      <c r="M79" s="321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18.263999999999999</v>
      </c>
      <c r="F80" s="104">
        <v>19.081</v>
      </c>
      <c r="G80" s="72">
        <f t="shared" si="1"/>
        <v>0.70245660000000021</v>
      </c>
      <c r="H80" s="103">
        <f t="shared" si="2"/>
        <v>0.1034736677619281</v>
      </c>
      <c r="I80" s="88">
        <f t="shared" si="0"/>
        <v>0.80593026776192833</v>
      </c>
      <c r="J80" s="20"/>
      <c r="K80" s="38"/>
      <c r="L80" s="325"/>
      <c r="M80" s="321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21.082999999999998</v>
      </c>
      <c r="F81" s="104">
        <v>22.016999999999999</v>
      </c>
      <c r="G81" s="72">
        <f>(F81-E81)*0.8598</f>
        <v>0.80305320000000091</v>
      </c>
      <c r="H81" s="103">
        <f t="shared" si="2"/>
        <v>0.11697023312217958</v>
      </c>
      <c r="I81" s="88">
        <f t="shared" ref="I81:I142" si="3">G81+H81</f>
        <v>0.92002343312218049</v>
      </c>
      <c r="J81" s="20"/>
      <c r="K81" s="38"/>
      <c r="L81" s="325"/>
      <c r="M81" s="321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13.682</v>
      </c>
      <c r="F82" s="104">
        <v>14.423999999999999</v>
      </c>
      <c r="G82" s="72">
        <f t="shared" ref="G82:G147" si="4">(F82-E82)*0.8598</f>
        <v>0.63797159999999919</v>
      </c>
      <c r="H82" s="103">
        <f t="shared" ref="H82:H145" si="5">$G$11/$C$303*C82</f>
        <v>6.8082674150601957E-2</v>
      </c>
      <c r="I82" s="88">
        <f t="shared" si="3"/>
        <v>0.70605427415060118</v>
      </c>
      <c r="J82" s="20"/>
      <c r="K82" s="38"/>
      <c r="L82" s="325"/>
      <c r="M82" s="321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17.058</v>
      </c>
      <c r="F83" s="104">
        <v>18.53</v>
      </c>
      <c r="G83" s="72">
        <f t="shared" si="4"/>
        <v>1.2656256000000012</v>
      </c>
      <c r="H83" s="103">
        <f t="shared" si="5"/>
        <v>0.11037191227938996</v>
      </c>
      <c r="I83" s="88">
        <f t="shared" si="3"/>
        <v>1.3759975122793913</v>
      </c>
      <c r="J83" s="20"/>
      <c r="K83" s="38"/>
      <c r="L83" s="325"/>
      <c r="M83" s="321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7.4980918668063834E-2</v>
      </c>
      <c r="I84" s="88">
        <f t="shared" si="3"/>
        <v>7.4980918668063834E-2</v>
      </c>
      <c r="J84" s="20"/>
      <c r="K84" s="38"/>
      <c r="L84" s="325"/>
      <c r="M84" s="321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34.866999999999997</v>
      </c>
      <c r="F85" s="104">
        <v>36.762</v>
      </c>
      <c r="G85" s="72">
        <f t="shared" si="4"/>
        <v>1.6293210000000027</v>
      </c>
      <c r="H85" s="103">
        <f t="shared" si="5"/>
        <v>0.14441324935469094</v>
      </c>
      <c r="I85" s="88">
        <f t="shared" si="3"/>
        <v>1.7737342493546937</v>
      </c>
      <c r="J85" s="20"/>
      <c r="K85" s="38"/>
      <c r="L85" s="325"/>
      <c r="M85" s="321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8.9930000000000003</v>
      </c>
      <c r="F86" s="104">
        <v>8.9949999999999992</v>
      </c>
      <c r="G86" s="72">
        <f t="shared" si="4"/>
        <v>1.7195999999990469E-3</v>
      </c>
      <c r="H86" s="103">
        <f t="shared" si="5"/>
        <v>0.11682027128484346</v>
      </c>
      <c r="I86" s="88">
        <f t="shared" si="3"/>
        <v>0.1185398712848425</v>
      </c>
      <c r="J86" s="20"/>
      <c r="K86" s="38"/>
      <c r="L86" s="325"/>
      <c r="M86" s="321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4"/>
        <v>0</v>
      </c>
      <c r="H87" s="103">
        <f t="shared" si="5"/>
        <v>6.7032941289249068E-2</v>
      </c>
      <c r="I87" s="88">
        <f t="shared" si="3"/>
        <v>6.7032941289249068E-2</v>
      </c>
      <c r="J87" s="20"/>
      <c r="K87" s="38"/>
      <c r="L87" s="325"/>
      <c r="M87" s="321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0.11037191227938996</v>
      </c>
      <c r="I88" s="88">
        <f t="shared" si="3"/>
        <v>0.11037191227938996</v>
      </c>
      <c r="J88" s="20"/>
      <c r="K88" s="38"/>
      <c r="L88" s="325"/>
      <c r="M88" s="321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5.8979999999999997</v>
      </c>
      <c r="F89" s="104">
        <v>5.9189999999999996</v>
      </c>
      <c r="G89" s="72">
        <f t="shared" si="4"/>
        <v>1.8055799999999921E-2</v>
      </c>
      <c r="H89" s="103">
        <f t="shared" si="5"/>
        <v>7.4081147644047066E-2</v>
      </c>
      <c r="I89" s="88">
        <f t="shared" si="3"/>
        <v>9.2136947644046979E-2</v>
      </c>
      <c r="J89" s="20"/>
      <c r="K89" s="38"/>
      <c r="L89" s="325"/>
      <c r="M89" s="321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27.550999999999998</v>
      </c>
      <c r="F90" s="104">
        <v>28.965</v>
      </c>
      <c r="G90" s="72">
        <f t="shared" si="4"/>
        <v>1.2157572000000012</v>
      </c>
      <c r="H90" s="103">
        <f t="shared" si="5"/>
        <v>0.14411332568001867</v>
      </c>
      <c r="I90" s="88">
        <f t="shared" si="3"/>
        <v>1.3598705256800199</v>
      </c>
      <c r="J90" s="20"/>
      <c r="K90" s="38"/>
      <c r="L90" s="325"/>
      <c r="M90" s="321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8.9049999999999994</v>
      </c>
      <c r="F91" s="104">
        <v>10.311999999999999</v>
      </c>
      <c r="G91" s="72">
        <f t="shared" si="4"/>
        <v>1.2097386000000001</v>
      </c>
      <c r="H91" s="103">
        <f t="shared" si="5"/>
        <v>0.11592050026082668</v>
      </c>
      <c r="I91" s="88">
        <f t="shared" si="3"/>
        <v>1.3256591002608267</v>
      </c>
      <c r="J91" s="20"/>
      <c r="K91" s="38"/>
      <c r="L91" s="325"/>
      <c r="M91" s="321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9.3729999999999993</v>
      </c>
      <c r="F92" s="104">
        <v>10.210000000000001</v>
      </c>
      <c r="G92" s="72">
        <f t="shared" si="4"/>
        <v>0.71965260000000131</v>
      </c>
      <c r="H92" s="103">
        <f t="shared" si="5"/>
        <v>6.763278863859358E-2</v>
      </c>
      <c r="I92" s="88">
        <f t="shared" si="3"/>
        <v>0.78728538863859487</v>
      </c>
      <c r="J92" s="20"/>
      <c r="K92" s="38"/>
      <c r="L92" s="325"/>
      <c r="M92" s="321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15.145</v>
      </c>
      <c r="F93" s="104">
        <v>15.356</v>
      </c>
      <c r="G93" s="72">
        <f t="shared" si="4"/>
        <v>0.18141780000000027</v>
      </c>
      <c r="H93" s="103">
        <f t="shared" si="5"/>
        <v>0.10932217941803708</v>
      </c>
      <c r="I93" s="88">
        <f t="shared" si="3"/>
        <v>0.29073997941803736</v>
      </c>
      <c r="J93" s="20"/>
      <c r="K93" s="38"/>
      <c r="L93" s="325"/>
      <c r="M93" s="321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2.3479999999999999</v>
      </c>
      <c r="F94" s="135">
        <v>2.4049999999999998</v>
      </c>
      <c r="G94" s="72">
        <f>(F94-E94)*0.8598</f>
        <v>4.9008599999999951E-2</v>
      </c>
      <c r="H94" s="103">
        <f t="shared" si="5"/>
        <v>7.2881452945358041E-2</v>
      </c>
      <c r="I94" s="88">
        <f>G94+H94</f>
        <v>0.12189005294535799</v>
      </c>
      <c r="J94" s="192" t="s">
        <v>441</v>
      </c>
      <c r="K94" s="132" t="s">
        <v>483</v>
      </c>
      <c r="L94" s="325"/>
      <c r="M94" s="321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23.678999999999998</v>
      </c>
      <c r="F95" s="135">
        <v>24.67</v>
      </c>
      <c r="G95" s="72">
        <f t="shared" si="4"/>
        <v>0.85206180000000276</v>
      </c>
      <c r="H95" s="103">
        <f t="shared" si="5"/>
        <v>0.14531302037870772</v>
      </c>
      <c r="I95" s="88">
        <f t="shared" si="3"/>
        <v>0.9973748203787105</v>
      </c>
      <c r="J95" s="20"/>
      <c r="K95" s="132" t="s">
        <v>393</v>
      </c>
      <c r="L95" s="325"/>
      <c r="M95" s="321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13.862</v>
      </c>
      <c r="F96" s="135">
        <v>14.468</v>
      </c>
      <c r="G96" s="72">
        <f t="shared" si="4"/>
        <v>0.52103879999999991</v>
      </c>
      <c r="H96" s="103">
        <f t="shared" si="5"/>
        <v>0.11667030944750732</v>
      </c>
      <c r="I96" s="88">
        <f>G96+H96</f>
        <v>0.63770910944750725</v>
      </c>
      <c r="J96" s="20"/>
      <c r="K96" s="38"/>
      <c r="L96" s="325"/>
      <c r="M96" s="321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9.1050000000000004</v>
      </c>
      <c r="F97" s="104">
        <v>9.6630000000000003</v>
      </c>
      <c r="G97" s="72">
        <f t="shared" si="4"/>
        <v>0.47976839999999987</v>
      </c>
      <c r="H97" s="103">
        <f t="shared" si="5"/>
        <v>6.7332864963921324E-2</v>
      </c>
      <c r="I97" s="88">
        <f t="shared" si="3"/>
        <v>0.5471012649639212</v>
      </c>
      <c r="J97" s="20"/>
      <c r="K97" s="38"/>
      <c r="L97" s="325"/>
      <c r="M97" s="321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19.77</v>
      </c>
      <c r="F98" s="104">
        <v>21.254999999999999</v>
      </c>
      <c r="G98" s="72">
        <f t="shared" si="4"/>
        <v>1.2768029999999995</v>
      </c>
      <c r="H98" s="103">
        <f t="shared" si="5"/>
        <v>0.10977206493004546</v>
      </c>
      <c r="I98" s="88">
        <f t="shared" si="3"/>
        <v>1.386575064930045</v>
      </c>
      <c r="J98" s="20"/>
      <c r="K98" s="38"/>
      <c r="L98" s="325"/>
      <c r="M98" s="321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12.747</v>
      </c>
      <c r="F99" s="135">
        <v>13.847</v>
      </c>
      <c r="G99" s="86">
        <f t="shared" si="4"/>
        <v>0.94577999999999973</v>
      </c>
      <c r="H99" s="103">
        <f t="shared" si="5"/>
        <v>7.3631262132038688E-2</v>
      </c>
      <c r="I99" s="88">
        <f t="shared" si="3"/>
        <v>1.0194112621320384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18.300999999999998</v>
      </c>
      <c r="F100" s="104">
        <v>18.771999999999998</v>
      </c>
      <c r="G100" s="72">
        <f t="shared" si="4"/>
        <v>0.4049658000000001</v>
      </c>
      <c r="H100" s="103">
        <f t="shared" si="5"/>
        <v>0.14606282956538835</v>
      </c>
      <c r="I100" s="88">
        <f t="shared" si="3"/>
        <v>0.55102862956538845</v>
      </c>
      <c r="J100" s="20"/>
      <c r="K100" s="38"/>
      <c r="L100" s="325"/>
      <c r="M100" s="321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8.5280000000000005</v>
      </c>
      <c r="F101" s="104">
        <v>8.6110000000000007</v>
      </c>
      <c r="G101" s="72">
        <f t="shared" si="4"/>
        <v>7.136340000000016E-2</v>
      </c>
      <c r="H101" s="103">
        <f t="shared" si="5"/>
        <v>0.11622042393549895</v>
      </c>
      <c r="I101" s="88">
        <f t="shared" si="3"/>
        <v>0.18758382393549911</v>
      </c>
      <c r="J101" s="20"/>
      <c r="K101" s="38"/>
      <c r="L101" s="325"/>
      <c r="M101" s="321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15.420999999999999</v>
      </c>
      <c r="F102" s="135">
        <v>16.559000000000001</v>
      </c>
      <c r="G102" s="86">
        <f t="shared" si="4"/>
        <v>0.97845240000000144</v>
      </c>
      <c r="H102" s="109">
        <f t="shared" si="5"/>
        <v>6.8532559662610348E-2</v>
      </c>
      <c r="I102" s="73">
        <f t="shared" si="3"/>
        <v>1.0469849596626117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15.805999999999999</v>
      </c>
      <c r="F103" s="104">
        <v>16.347999999999999</v>
      </c>
      <c r="G103" s="72">
        <f t="shared" si="4"/>
        <v>0.46601159999999986</v>
      </c>
      <c r="H103" s="103">
        <f t="shared" si="5"/>
        <v>0.11097175962873447</v>
      </c>
      <c r="I103" s="88">
        <f t="shared" si="3"/>
        <v>0.57698335962873437</v>
      </c>
      <c r="J103" s="20"/>
      <c r="K103" s="38"/>
      <c r="L103" s="325"/>
      <c r="M103" s="321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7.2131643758677408E-2</v>
      </c>
      <c r="I104" s="88">
        <f t="shared" si="3"/>
        <v>7.2131643758677408E-2</v>
      </c>
      <c r="J104" s="20"/>
      <c r="K104" s="38"/>
      <c r="L104" s="325"/>
      <c r="M104" s="321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21.117999999999999</v>
      </c>
      <c r="F105" s="104">
        <v>21.957999999999998</v>
      </c>
      <c r="G105" s="72">
        <f t="shared" si="4"/>
        <v>0.72223199999999987</v>
      </c>
      <c r="H105" s="103">
        <f t="shared" si="5"/>
        <v>0.14531302037870772</v>
      </c>
      <c r="I105" s="88">
        <f>G105+H105</f>
        <v>0.86754502037870762</v>
      </c>
      <c r="J105" s="20"/>
      <c r="K105" s="38"/>
      <c r="L105" s="325"/>
      <c r="M105" s="321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12.238</v>
      </c>
      <c r="F106" s="104">
        <v>13.682</v>
      </c>
      <c r="G106" s="72">
        <f t="shared" si="4"/>
        <v>1.2415512000000006</v>
      </c>
      <c r="H106" s="103">
        <f t="shared" si="5"/>
        <v>0.11517069107414604</v>
      </c>
      <c r="I106" s="88">
        <f t="shared" si="3"/>
        <v>1.3567218910741468</v>
      </c>
      <c r="J106" s="20"/>
      <c r="K106" s="38"/>
      <c r="L106" s="325"/>
      <c r="M106" s="321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9.5370000000000008</v>
      </c>
      <c r="G107" s="72">
        <f t="shared" si="4"/>
        <v>0.44623620000000014</v>
      </c>
      <c r="H107" s="103">
        <f t="shared" si="5"/>
        <v>6.7932712313265822E-2</v>
      </c>
      <c r="I107" s="88">
        <f t="shared" si="3"/>
        <v>0.514168912313266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19.163</v>
      </c>
      <c r="F108" s="104">
        <v>19.734999999999999</v>
      </c>
      <c r="G108" s="72">
        <f t="shared" si="4"/>
        <v>0.49180559999999929</v>
      </c>
      <c r="H108" s="103">
        <f t="shared" si="5"/>
        <v>0.10962210309270931</v>
      </c>
      <c r="I108" s="88">
        <f>G108+H108</f>
        <v>0.60142770309270865</v>
      </c>
      <c r="J108" s="20"/>
      <c r="K108" s="38"/>
      <c r="L108" s="325"/>
      <c r="M108" s="321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7.8520000000000003</v>
      </c>
      <c r="F109" s="104">
        <v>8.0399999999999991</v>
      </c>
      <c r="G109" s="72">
        <f t="shared" si="4"/>
        <v>0.16164239999999899</v>
      </c>
      <c r="H109" s="103">
        <f t="shared" si="5"/>
        <v>7.378122396937481E-2</v>
      </c>
      <c r="I109" s="88">
        <f t="shared" si="3"/>
        <v>0.2354236239693738</v>
      </c>
      <c r="J109" s="20"/>
      <c r="K109" s="38"/>
      <c r="L109" s="325"/>
      <c r="M109" s="321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18.52</v>
      </c>
      <c r="F110" s="104">
        <v>19.963999999999999</v>
      </c>
      <c r="G110" s="72">
        <f t="shared" si="4"/>
        <v>1.2415511999999993</v>
      </c>
      <c r="H110" s="103">
        <f t="shared" si="5"/>
        <v>0.14576290589071608</v>
      </c>
      <c r="I110" s="88">
        <f t="shared" si="3"/>
        <v>1.3873141058907155</v>
      </c>
      <c r="J110" s="20"/>
      <c r="K110" s="38" t="s">
        <v>440</v>
      </c>
      <c r="L110" s="325"/>
      <c r="M110" s="321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9.8740000000000006</v>
      </c>
      <c r="F111" s="104">
        <v>10.218</v>
      </c>
      <c r="G111" s="72">
        <f t="shared" si="4"/>
        <v>0.29577119999999951</v>
      </c>
      <c r="H111" s="103">
        <f t="shared" si="5"/>
        <v>0.11412095821279314</v>
      </c>
      <c r="I111" s="88">
        <f t="shared" si="3"/>
        <v>0.40989215821279268</v>
      </c>
      <c r="J111" s="20"/>
      <c r="K111" s="38"/>
      <c r="L111" s="325"/>
      <c r="M111" s="321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4"/>
        <v>0</v>
      </c>
      <c r="H112" s="103">
        <f t="shared" si="5"/>
        <v>6.763278863859358E-2</v>
      </c>
      <c r="I112" s="88">
        <f t="shared" si="3"/>
        <v>6.763278863859358E-2</v>
      </c>
      <c r="J112" s="20"/>
      <c r="K112" s="38"/>
      <c r="L112" s="325"/>
      <c r="M112" s="321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12.654999999999999</v>
      </c>
      <c r="F113" s="104">
        <v>13.379</v>
      </c>
      <c r="G113" s="72">
        <f t="shared" si="4"/>
        <v>0.62249520000000014</v>
      </c>
      <c r="H113" s="103">
        <f t="shared" si="5"/>
        <v>0.10962210309270931</v>
      </c>
      <c r="I113" s="88">
        <f>G113+H113</f>
        <v>0.7321173030927095</v>
      </c>
      <c r="J113" s="20"/>
      <c r="K113" s="38"/>
      <c r="L113" s="325"/>
      <c r="M113" s="321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4.2009999999999996</v>
      </c>
      <c r="F114" s="104">
        <v>4.4480000000000004</v>
      </c>
      <c r="G114" s="72">
        <f t="shared" si="4"/>
        <v>0.21237060000000066</v>
      </c>
      <c r="H114" s="103">
        <f t="shared" si="5"/>
        <v>7.3631262132038688E-2</v>
      </c>
      <c r="I114" s="88">
        <f>G114+H114</f>
        <v>0.28600186213203938</v>
      </c>
      <c r="J114" s="20"/>
      <c r="K114" s="38"/>
      <c r="L114" s="325"/>
      <c r="M114" s="321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9.2949999999999999</v>
      </c>
      <c r="F115" s="104">
        <v>10.064</v>
      </c>
      <c r="G115" s="72">
        <f t="shared" si="4"/>
        <v>0.66118620000000017</v>
      </c>
      <c r="H115" s="103">
        <f t="shared" si="5"/>
        <v>0.1459128677280522</v>
      </c>
      <c r="I115" s="88">
        <f t="shared" si="3"/>
        <v>0.8070990677280524</v>
      </c>
      <c r="J115" s="20"/>
      <c r="K115" s="38"/>
      <c r="L115" s="325"/>
      <c r="M115" s="321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11.952</v>
      </c>
      <c r="F116" s="104">
        <v>13.228999999999999</v>
      </c>
      <c r="G116" s="72">
        <f>(F116-E116)*0.8598</f>
        <v>1.0979645999999994</v>
      </c>
      <c r="H116" s="103">
        <f t="shared" si="5"/>
        <v>0.11442088188746541</v>
      </c>
      <c r="I116" s="88">
        <f t="shared" si="3"/>
        <v>1.2123854818874649</v>
      </c>
      <c r="J116" s="20"/>
      <c r="K116" s="38"/>
      <c r="L116" s="325"/>
      <c r="M116" s="321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12.994999999999999</v>
      </c>
      <c r="F117" s="104">
        <v>13.744</v>
      </c>
      <c r="G117" s="72">
        <f t="shared" si="4"/>
        <v>0.64399020000000051</v>
      </c>
      <c r="H117" s="103">
        <f t="shared" si="5"/>
        <v>6.6882979451912947E-2</v>
      </c>
      <c r="I117" s="88">
        <f>G117+H117</f>
        <v>0.71087317945191342</v>
      </c>
      <c r="K117" s="20"/>
      <c r="L117" s="325"/>
      <c r="M117" s="321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16.143000000000001</v>
      </c>
      <c r="F118" s="104">
        <v>17.260999999999999</v>
      </c>
      <c r="G118" s="72">
        <f t="shared" si="4"/>
        <v>0.96125639999999879</v>
      </c>
      <c r="H118" s="103">
        <f t="shared" si="5"/>
        <v>0.10962210309270931</v>
      </c>
      <c r="I118" s="88">
        <f>G118+H118</f>
        <v>1.0708785030927082</v>
      </c>
      <c r="J118" s="20"/>
      <c r="K118" s="38"/>
      <c r="L118" s="325"/>
      <c r="M118" s="321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4"/>
        <v>0</v>
      </c>
      <c r="H119" s="103">
        <f t="shared" si="5"/>
        <v>7.4231109481383201E-2</v>
      </c>
      <c r="I119" s="88">
        <f>G119+H119</f>
        <v>7.4231109481383201E-2</v>
      </c>
      <c r="J119" s="20"/>
      <c r="K119" s="38"/>
      <c r="L119" s="325"/>
      <c r="M119" s="321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9.9499999999999993</v>
      </c>
      <c r="F120" s="104">
        <v>10.191000000000001</v>
      </c>
      <c r="G120" s="72">
        <f t="shared" si="4"/>
        <v>0.20721180000000122</v>
      </c>
      <c r="H120" s="103">
        <f t="shared" si="5"/>
        <v>0.14651271507739674</v>
      </c>
      <c r="I120" s="88">
        <f t="shared" si="3"/>
        <v>0.35372451507739799</v>
      </c>
      <c r="J120" s="20"/>
      <c r="K120" s="38"/>
      <c r="L120" s="325"/>
      <c r="M120" s="321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12.653</v>
      </c>
      <c r="F121" s="104">
        <v>13.728</v>
      </c>
      <c r="G121" s="86">
        <f t="shared" si="4"/>
        <v>0.92428499999999936</v>
      </c>
      <c r="H121" s="103">
        <f t="shared" si="5"/>
        <v>0.11457084372480154</v>
      </c>
      <c r="I121" s="88">
        <f>G121+H121</f>
        <v>1.038855843724801</v>
      </c>
      <c r="J121" s="20"/>
      <c r="K121" s="155" t="s">
        <v>447</v>
      </c>
      <c r="L121" s="325"/>
      <c r="M121" s="321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6.7032941289249068E-2</v>
      </c>
      <c r="I122" s="73">
        <f t="shared" si="3"/>
        <v>6.7032941289249068E-2</v>
      </c>
      <c r="J122" s="20"/>
      <c r="K122" s="38"/>
      <c r="L122" s="325"/>
      <c r="M122" s="321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10.839</v>
      </c>
      <c r="F123" s="104">
        <v>11.396000000000001</v>
      </c>
      <c r="G123" s="72">
        <f t="shared" si="4"/>
        <v>0.47890860000000035</v>
      </c>
      <c r="H123" s="103">
        <f t="shared" si="5"/>
        <v>0.10917221758070093</v>
      </c>
      <c r="I123" s="88">
        <f t="shared" si="3"/>
        <v>0.5880808175807013</v>
      </c>
      <c r="J123" s="20"/>
      <c r="K123" s="38"/>
      <c r="L123" s="325"/>
      <c r="M123" s="321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7.4081147644047066E-2</v>
      </c>
      <c r="I124" s="88">
        <f>G124+H124</f>
        <v>7.4081147644047066E-2</v>
      </c>
      <c r="J124" s="20" t="s">
        <v>446</v>
      </c>
      <c r="K124" s="155" t="s">
        <v>439</v>
      </c>
      <c r="L124" s="162"/>
      <c r="M124" s="321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18.245000000000001</v>
      </c>
      <c r="F125" s="104">
        <v>19.498999999999999</v>
      </c>
      <c r="G125" s="72">
        <f t="shared" si="4"/>
        <v>1.0781891999999982</v>
      </c>
      <c r="H125" s="103">
        <f t="shared" si="5"/>
        <v>0.14606282956538835</v>
      </c>
      <c r="I125" s="88">
        <f t="shared" si="3"/>
        <v>1.2242520295653865</v>
      </c>
      <c r="J125" s="20"/>
      <c r="K125" s="40"/>
      <c r="L125" s="197"/>
      <c r="M125" s="321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11.055999999999999</v>
      </c>
      <c r="F126" s="135">
        <v>11.851000000000001</v>
      </c>
      <c r="G126" s="72">
        <f t="shared" si="4"/>
        <v>0.68354100000000151</v>
      </c>
      <c r="H126" s="103">
        <f t="shared" si="5"/>
        <v>0.11607046209816282</v>
      </c>
      <c r="I126" s="88">
        <f>G126+H126</f>
        <v>0.79961146209816436</v>
      </c>
      <c r="J126" s="20"/>
      <c r="K126" s="40"/>
      <c r="L126" s="197"/>
      <c r="M126" s="321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6.6882979451912947E-2</v>
      </c>
      <c r="I127" s="88">
        <f t="shared" si="3"/>
        <v>6.6882979451912947E-2</v>
      </c>
      <c r="J127" s="25"/>
      <c r="K127" s="40"/>
      <c r="L127" s="197"/>
      <c r="M127" s="321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24.859000000000002</v>
      </c>
      <c r="F128" s="104">
        <v>25.716999999999999</v>
      </c>
      <c r="G128" s="72">
        <f t="shared" si="4"/>
        <v>0.73770839999999738</v>
      </c>
      <c r="H128" s="103">
        <f t="shared" si="5"/>
        <v>0.10917221758070093</v>
      </c>
      <c r="I128" s="88">
        <f t="shared" si="3"/>
        <v>0.84688061758069832</v>
      </c>
      <c r="J128" s="25"/>
      <c r="K128" s="40"/>
      <c r="L128" s="197"/>
      <c r="M128" s="321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9.2289999999999992</v>
      </c>
      <c r="F129" s="135">
        <v>9.8439999999999994</v>
      </c>
      <c r="G129" s="86">
        <f t="shared" si="4"/>
        <v>0.52877700000000016</v>
      </c>
      <c r="H129" s="109">
        <f t="shared" si="5"/>
        <v>7.3331338457366432E-2</v>
      </c>
      <c r="I129" s="73">
        <f t="shared" si="3"/>
        <v>0.60210833845736655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23.06</v>
      </c>
      <c r="F130" s="104">
        <v>25.007999999999999</v>
      </c>
      <c r="G130" s="72">
        <f t="shared" si="4"/>
        <v>1.6748904000000004</v>
      </c>
      <c r="H130" s="103">
        <f t="shared" si="5"/>
        <v>0.14531302037870772</v>
      </c>
      <c r="I130" s="88">
        <f t="shared" si="3"/>
        <v>1.8202034203787081</v>
      </c>
      <c r="J130" s="25"/>
      <c r="K130" s="38"/>
      <c r="L130" s="325"/>
      <c r="M130" s="321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4"/>
        <v>0</v>
      </c>
      <c r="H131" s="103">
        <f t="shared" si="5"/>
        <v>0.11562057658615442</v>
      </c>
      <c r="I131" s="88">
        <f t="shared" si="3"/>
        <v>0.11562057658615442</v>
      </c>
      <c r="J131" s="25"/>
      <c r="K131" s="38"/>
      <c r="L131" s="325"/>
      <c r="M131" s="321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10.430999999999999</v>
      </c>
      <c r="F132" s="104">
        <v>11.006</v>
      </c>
      <c r="G132" s="72">
        <f t="shared" si="4"/>
        <v>0.49438500000000091</v>
      </c>
      <c r="H132" s="103">
        <f t="shared" si="5"/>
        <v>6.7932712313265822E-2</v>
      </c>
      <c r="I132" s="88">
        <f>G132+H132</f>
        <v>0.56231771231326677</v>
      </c>
      <c r="J132" s="25"/>
      <c r="K132" s="38"/>
      <c r="L132" s="325"/>
      <c r="M132" s="321"/>
      <c r="N132" s="172"/>
      <c r="O132" s="175"/>
      <c r="P132" s="175"/>
      <c r="Q132" s="172">
        <v>43009</v>
      </c>
      <c r="R132" s="173">
        <v>9.4578000000000273E-2</v>
      </c>
      <c r="U132" s="322"/>
      <c r="V132" s="32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11.988</v>
      </c>
      <c r="F133" s="104">
        <v>12.707000000000001</v>
      </c>
      <c r="G133" s="72">
        <f t="shared" si="4"/>
        <v>0.61819620000000108</v>
      </c>
      <c r="H133" s="103">
        <f t="shared" si="5"/>
        <v>0.11112172146607059</v>
      </c>
      <c r="I133" s="88">
        <f t="shared" si="3"/>
        <v>0.72931792146607166</v>
      </c>
      <c r="J133" s="25"/>
      <c r="K133" s="38"/>
      <c r="L133" s="325"/>
      <c r="M133" s="321"/>
      <c r="N133" s="172"/>
      <c r="O133" s="175"/>
      <c r="P133" s="175"/>
      <c r="Q133" s="172">
        <v>43040</v>
      </c>
      <c r="R133" s="173">
        <v>0.1023161999999998</v>
      </c>
      <c r="U133" s="322"/>
      <c r="V133" s="32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2.3980000000000001</v>
      </c>
      <c r="F134" s="135">
        <v>2.4569999999999999</v>
      </c>
      <c r="G134" s="72">
        <f t="shared" si="4"/>
        <v>5.0728199999999758E-2</v>
      </c>
      <c r="H134" s="103">
        <f t="shared" si="5"/>
        <v>7.3181376620030297E-2</v>
      </c>
      <c r="I134" s="88">
        <f>G134+H134</f>
        <v>0.12390957662003005</v>
      </c>
      <c r="J134" s="25"/>
      <c r="K134" s="38"/>
      <c r="L134" s="325"/>
      <c r="M134" s="321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15.406000000000001</v>
      </c>
      <c r="F135" s="135">
        <v>15.791</v>
      </c>
      <c r="G135" s="72">
        <f t="shared" si="4"/>
        <v>0.33102299999999985</v>
      </c>
      <c r="H135" s="103">
        <f t="shared" si="5"/>
        <v>0.14711256242674123</v>
      </c>
      <c r="I135" s="88">
        <f>G135+H135</f>
        <v>0.47813556242674105</v>
      </c>
      <c r="J135" s="25"/>
      <c r="K135" s="38"/>
      <c r="L135" s="325"/>
      <c r="M135" s="321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15.250999999999999</v>
      </c>
      <c r="F136" s="104">
        <v>16.43</v>
      </c>
      <c r="G136" s="72">
        <f t="shared" si="4"/>
        <v>1.0137042000000003</v>
      </c>
      <c r="H136" s="103">
        <f t="shared" si="5"/>
        <v>0.11517069107414604</v>
      </c>
      <c r="I136" s="88">
        <f t="shared" si="3"/>
        <v>1.1288748910741464</v>
      </c>
      <c r="J136" s="25"/>
      <c r="K136" s="38"/>
      <c r="L136" s="325"/>
      <c r="M136" s="321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6.07</v>
      </c>
      <c r="F137" s="104">
        <v>6.5529999999999999</v>
      </c>
      <c r="G137" s="72">
        <f t="shared" si="4"/>
        <v>0.41528339999999969</v>
      </c>
      <c r="H137" s="103">
        <f t="shared" si="5"/>
        <v>6.7332864963921324E-2</v>
      </c>
      <c r="I137" s="88">
        <f>G137+H137</f>
        <v>0.48261626496392102</v>
      </c>
      <c r="J137" s="25"/>
      <c r="K137" s="38"/>
      <c r="L137" s="325"/>
      <c r="M137" s="321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12.48</v>
      </c>
      <c r="F138" s="104">
        <v>13.265000000000001</v>
      </c>
      <c r="G138" s="72">
        <f t="shared" si="4"/>
        <v>0.67494300000000018</v>
      </c>
      <c r="H138" s="103">
        <f t="shared" si="5"/>
        <v>0.11007198860471772</v>
      </c>
      <c r="I138" s="88">
        <f t="shared" si="3"/>
        <v>0.78501498860471786</v>
      </c>
      <c r="J138" s="25"/>
      <c r="K138" s="38"/>
      <c r="L138" s="325"/>
      <c r="M138" s="321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10.073</v>
      </c>
      <c r="F139" s="104">
        <v>10.734999999999999</v>
      </c>
      <c r="G139" s="72">
        <f t="shared" si="4"/>
        <v>0.56918759999999913</v>
      </c>
      <c r="H139" s="103">
        <f t="shared" si="5"/>
        <v>7.3031414782694176E-2</v>
      </c>
      <c r="I139" s="88">
        <f t="shared" si="3"/>
        <v>0.64221901478269328</v>
      </c>
      <c r="J139" s="25"/>
      <c r="K139" s="38"/>
      <c r="L139" s="325"/>
      <c r="M139" s="321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10.06</v>
      </c>
      <c r="F140" s="104">
        <v>10.58</v>
      </c>
      <c r="G140" s="72">
        <f t="shared" si="4"/>
        <v>0.44709599999999966</v>
      </c>
      <c r="H140" s="103">
        <f t="shared" si="5"/>
        <v>0.14696260058940511</v>
      </c>
      <c r="I140" s="88">
        <f>G140+H140</f>
        <v>0.59405860058940474</v>
      </c>
      <c r="J140" s="25"/>
      <c r="K140" s="38"/>
      <c r="L140" s="325"/>
      <c r="M140" s="321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15.839</v>
      </c>
      <c r="G141" s="72">
        <f t="shared" si="4"/>
        <v>0.32070540000000097</v>
      </c>
      <c r="H141" s="103">
        <f t="shared" si="5"/>
        <v>0.11487076739947379</v>
      </c>
      <c r="I141" s="88">
        <f>G141+H141</f>
        <v>0.43557616739947475</v>
      </c>
      <c r="J141" s="25"/>
      <c r="K141" s="38"/>
      <c r="L141" s="325"/>
      <c r="M141" s="321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5.2279999999999998</v>
      </c>
      <c r="F142" s="104">
        <v>5.3380000000000001</v>
      </c>
      <c r="G142" s="72">
        <f t="shared" si="4"/>
        <v>9.4578000000000273E-2</v>
      </c>
      <c r="H142" s="103">
        <f t="shared" si="5"/>
        <v>6.7182903126585189E-2</v>
      </c>
      <c r="I142" s="88">
        <f t="shared" si="3"/>
        <v>0.16176090312658548</v>
      </c>
      <c r="J142" s="25"/>
      <c r="K142" s="38"/>
      <c r="L142" s="325"/>
      <c r="M142" s="321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17665</v>
      </c>
      <c r="F143" s="129">
        <v>19107</v>
      </c>
      <c r="G143" s="72">
        <f>(F143-E143)* 0.00086</f>
        <v>1.2401199999999999</v>
      </c>
      <c r="H143" s="103">
        <f t="shared" si="5"/>
        <v>0.11007198860471772</v>
      </c>
      <c r="I143" s="88">
        <f>G143+H143</f>
        <v>1.3501919886047176</v>
      </c>
      <c r="J143" s="25"/>
      <c r="K143" s="38"/>
      <c r="L143" s="325"/>
      <c r="M143" s="321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12.342000000000001</v>
      </c>
      <c r="F144" s="104">
        <v>12.69</v>
      </c>
      <c r="G144" s="72">
        <f t="shared" si="4"/>
        <v>0.2992103999999991</v>
      </c>
      <c r="H144" s="103">
        <f t="shared" si="5"/>
        <v>7.378122396937481E-2</v>
      </c>
      <c r="I144" s="88">
        <f>G144+H144</f>
        <v>0.37299162396937391</v>
      </c>
      <c r="J144" s="25"/>
      <c r="K144" s="38"/>
      <c r="L144" s="325"/>
      <c r="M144" s="321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0.14666267691473286</v>
      </c>
      <c r="I145" s="88">
        <f t="shared" ref="I145:I208" si="6">G145+H145</f>
        <v>0.14666267691473286</v>
      </c>
      <c r="J145" s="25"/>
      <c r="K145" s="38"/>
      <c r="L145" s="325"/>
      <c r="M145" s="321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4"/>
        <v>0</v>
      </c>
      <c r="H146" s="103">
        <f t="shared" ref="H146:H209" si="7">$G$11/$C$303*C146</f>
        <v>0.11442088188746541</v>
      </c>
      <c r="I146" s="88">
        <f t="shared" si="6"/>
        <v>0.11442088188746541</v>
      </c>
      <c r="J146" s="25"/>
      <c r="K146" s="38"/>
      <c r="L146" s="325"/>
      <c r="M146" s="321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8.327</v>
      </c>
      <c r="F147" s="104">
        <v>8.7690000000000001</v>
      </c>
      <c r="G147" s="72">
        <f t="shared" si="4"/>
        <v>0.38003160000000014</v>
      </c>
      <c r="H147" s="103">
        <f t="shared" si="7"/>
        <v>6.6283132102568434E-2</v>
      </c>
      <c r="I147" s="88">
        <f t="shared" si="6"/>
        <v>0.44631473210256856</v>
      </c>
      <c r="J147" s="25"/>
      <c r="K147" s="38"/>
      <c r="L147" s="325"/>
      <c r="M147" s="321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8.8859999999999992</v>
      </c>
      <c r="F148" s="104">
        <v>9.0589999999999993</v>
      </c>
      <c r="G148" s="72">
        <f t="shared" ref="G148:G187" si="8">(F148-E148)*0.8598</f>
        <v>0.14874540000000003</v>
      </c>
      <c r="H148" s="103">
        <f t="shared" si="7"/>
        <v>0.10992202676738158</v>
      </c>
      <c r="I148" s="88">
        <f t="shared" si="6"/>
        <v>0.25866742676738164</v>
      </c>
      <c r="J148" s="215"/>
      <c r="K148" s="38"/>
      <c r="L148" s="325"/>
      <c r="M148" s="321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3.9049999999999998</v>
      </c>
      <c r="G149" s="72">
        <f t="shared" si="8"/>
        <v>0.34821899999999983</v>
      </c>
      <c r="H149" s="103">
        <f t="shared" si="7"/>
        <v>7.4231109481383201E-2</v>
      </c>
      <c r="I149" s="88">
        <f>G149+H149</f>
        <v>0.42245010948138306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17.777000000000001</v>
      </c>
      <c r="F150" s="104">
        <v>18.725000000000001</v>
      </c>
      <c r="G150" s="72">
        <f t="shared" si="8"/>
        <v>0.81509040000000033</v>
      </c>
      <c r="H150" s="103">
        <f t="shared" si="7"/>
        <v>0.14576290589071608</v>
      </c>
      <c r="I150" s="88">
        <f t="shared" si="6"/>
        <v>0.96085330589071638</v>
      </c>
      <c r="J150" s="215"/>
      <c r="K150" s="38"/>
      <c r="L150" s="131">
        <v>134</v>
      </c>
      <c r="M150" s="324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21.05</v>
      </c>
      <c r="F151" s="104">
        <v>21.061</v>
      </c>
      <c r="G151" s="72">
        <f t="shared" si="8"/>
        <v>9.4577999999993397E-3</v>
      </c>
      <c r="H151" s="103">
        <f t="shared" si="7"/>
        <v>0.11502072923680992</v>
      </c>
      <c r="I151" s="88">
        <f t="shared" si="6"/>
        <v>0.12447852923680926</v>
      </c>
      <c r="J151" s="215"/>
      <c r="K151" s="38"/>
      <c r="L151" s="325"/>
      <c r="M151" s="321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6.6583055777240677E-2</v>
      </c>
      <c r="I152" s="88">
        <f t="shared" si="6"/>
        <v>6.6583055777240677E-2</v>
      </c>
      <c r="J152" s="25"/>
      <c r="K152" s="38"/>
      <c r="L152" s="325"/>
      <c r="M152" s="321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20.198</v>
      </c>
      <c r="F153" s="104">
        <v>21.335999999999999</v>
      </c>
      <c r="G153" s="72">
        <f t="shared" si="8"/>
        <v>0.97845239999999845</v>
      </c>
      <c r="H153" s="103">
        <f t="shared" si="7"/>
        <v>0.1073726755326674</v>
      </c>
      <c r="I153" s="88">
        <f t="shared" si="6"/>
        <v>1.0858250755326659</v>
      </c>
      <c r="J153" s="25"/>
      <c r="K153" s="38"/>
      <c r="L153" s="325"/>
      <c r="M153" s="321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7.3631262132038688E-2</v>
      </c>
      <c r="I154" s="88">
        <f t="shared" si="6"/>
        <v>7.3631262132038688E-2</v>
      </c>
      <c r="J154" s="25"/>
      <c r="K154" s="38"/>
      <c r="L154" s="131">
        <v>138</v>
      </c>
      <c r="M154"/>
      <c r="N154" s="324"/>
      <c r="O154" s="324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15.022</v>
      </c>
      <c r="F155" s="104">
        <v>16.114999999999998</v>
      </c>
      <c r="G155" s="72">
        <f t="shared" si="8"/>
        <v>0.93976139999999841</v>
      </c>
      <c r="H155" s="103">
        <f t="shared" si="7"/>
        <v>0.1459128677280522</v>
      </c>
      <c r="I155" s="88">
        <f t="shared" si="6"/>
        <v>1.0856742677280506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24.521000000000001</v>
      </c>
      <c r="F156" s="104">
        <v>25.916</v>
      </c>
      <c r="G156" s="72">
        <f t="shared" si="8"/>
        <v>1.1994209999999996</v>
      </c>
      <c r="H156" s="103">
        <f t="shared" si="7"/>
        <v>0.1154706147488183</v>
      </c>
      <c r="I156" s="88">
        <f t="shared" si="6"/>
        <v>1.3148916147488179</v>
      </c>
      <c r="J156" s="25"/>
      <c r="K156" s="38"/>
      <c r="L156" s="325"/>
      <c r="M156" s="321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11.596</v>
      </c>
      <c r="F157" s="104">
        <v>11.692</v>
      </c>
      <c r="G157" s="72">
        <f t="shared" si="8"/>
        <v>8.2540800000000081E-2</v>
      </c>
      <c r="H157" s="103">
        <f t="shared" si="7"/>
        <v>6.6882979451912947E-2</v>
      </c>
      <c r="I157" s="88">
        <f t="shared" si="6"/>
        <v>0.14942377945191304</v>
      </c>
      <c r="J157" s="25"/>
      <c r="K157" s="38"/>
      <c r="L157" s="325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0.10872233206869256</v>
      </c>
      <c r="I158" s="88">
        <f t="shared" si="6"/>
        <v>0.10872233206869256</v>
      </c>
      <c r="J158" s="25"/>
      <c r="K158" s="38"/>
      <c r="L158" s="325"/>
      <c r="M158" s="321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12758</v>
      </c>
      <c r="F159" s="129">
        <v>13424</v>
      </c>
      <c r="G159" s="72">
        <f>(F159-E159)*0.00086</f>
        <v>0.57275999999999994</v>
      </c>
      <c r="H159" s="103">
        <f t="shared" si="7"/>
        <v>7.3481300294702553E-2</v>
      </c>
      <c r="I159" s="88">
        <f t="shared" si="6"/>
        <v>0.6462413002947025</v>
      </c>
      <c r="J159" s="25"/>
      <c r="K159" s="38"/>
      <c r="L159" s="325"/>
      <c r="M159" s="321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27.603999999999999</v>
      </c>
      <c r="F160" s="104">
        <v>29.44</v>
      </c>
      <c r="G160" s="72">
        <f t="shared" si="8"/>
        <v>1.5785928000000018</v>
      </c>
      <c r="H160" s="103">
        <f t="shared" si="7"/>
        <v>0.14531302037870772</v>
      </c>
      <c r="I160" s="88">
        <f>G160+H160</f>
        <v>1.7239058203787094</v>
      </c>
      <c r="J160" s="25"/>
      <c r="K160" s="38"/>
      <c r="L160" s="325"/>
      <c r="M160" s="321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24.338000000000001</v>
      </c>
      <c r="F161" s="104">
        <v>25.57</v>
      </c>
      <c r="G161" s="72">
        <f t="shared" si="8"/>
        <v>1.0592735999999994</v>
      </c>
      <c r="H161" s="103">
        <f t="shared" si="7"/>
        <v>0.16315847902170691</v>
      </c>
      <c r="I161" s="88">
        <f t="shared" si="6"/>
        <v>1.2224320790217063</v>
      </c>
      <c r="J161" s="25"/>
      <c r="K161" s="38"/>
      <c r="L161" s="325"/>
      <c r="M161" s="321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17.335000000000001</v>
      </c>
      <c r="F162" s="104">
        <v>18.609000000000002</v>
      </c>
      <c r="G162" s="88">
        <f t="shared" si="8"/>
        <v>1.0953852000000008</v>
      </c>
      <c r="H162" s="103">
        <f t="shared" si="7"/>
        <v>6.5383361078551666E-2</v>
      </c>
      <c r="I162" s="88">
        <f t="shared" si="6"/>
        <v>1.1607685610785525</v>
      </c>
      <c r="J162" s="25"/>
      <c r="K162" s="38"/>
      <c r="L162" s="325"/>
      <c r="M162" s="321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26.463000000000001</v>
      </c>
      <c r="F163" s="104">
        <v>27.927</v>
      </c>
      <c r="G163" s="72">
        <f t="shared" si="8"/>
        <v>1.2587471999999988</v>
      </c>
      <c r="H163" s="103">
        <f t="shared" si="7"/>
        <v>9.9124774479180375E-2</v>
      </c>
      <c r="I163" s="88">
        <f>G163+H163</f>
        <v>1.3578719744791792</v>
      </c>
      <c r="J163" s="25"/>
      <c r="K163" s="38"/>
      <c r="L163" s="325"/>
      <c r="M163" s="321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19.632000000000001</v>
      </c>
      <c r="F164" s="135">
        <v>20.64</v>
      </c>
      <c r="G164" s="86">
        <f t="shared" si="8"/>
        <v>0.86667839999999929</v>
      </c>
      <c r="H164" s="109">
        <f t="shared" si="7"/>
        <v>0.16045916594965659</v>
      </c>
      <c r="I164" s="73">
        <f t="shared" si="6"/>
        <v>1.0271375659496558</v>
      </c>
      <c r="J164" s="25"/>
      <c r="K164" s="38"/>
      <c r="L164" s="325"/>
      <c r="M164" s="321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6.5833246590560043E-2</v>
      </c>
      <c r="I165" s="88">
        <f>G165+H165</f>
        <v>6.5833246590560043E-2</v>
      </c>
      <c r="J165" s="25"/>
      <c r="K165" s="38"/>
      <c r="L165" s="325"/>
      <c r="M165" s="321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12.792</v>
      </c>
      <c r="F166" s="104">
        <v>12.993</v>
      </c>
      <c r="G166" s="72">
        <f t="shared" si="8"/>
        <v>0.17281980000000044</v>
      </c>
      <c r="H166" s="103">
        <f t="shared" si="7"/>
        <v>9.8374965292499741E-2</v>
      </c>
      <c r="I166" s="88">
        <f>G166+H166</f>
        <v>0.2711947652925002</v>
      </c>
      <c r="J166" s="25"/>
      <c r="K166" s="38"/>
      <c r="L166" s="38"/>
      <c r="M166" s="321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25.207000000000001</v>
      </c>
      <c r="F167" s="104">
        <v>27.193999999999999</v>
      </c>
      <c r="G167" s="72">
        <f t="shared" si="8"/>
        <v>1.7084225999999987</v>
      </c>
      <c r="H167" s="103">
        <f t="shared" si="7"/>
        <v>0.16300851718437079</v>
      </c>
      <c r="I167" s="88">
        <f t="shared" si="6"/>
        <v>1.8714311171843694</v>
      </c>
      <c r="J167" s="25"/>
      <c r="K167" s="40"/>
      <c r="L167" s="325"/>
      <c r="M167" s="321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6.5419999999999998</v>
      </c>
      <c r="F168" s="104">
        <v>7.0540000000000003</v>
      </c>
      <c r="G168" s="72">
        <f t="shared" si="8"/>
        <v>0.44021760000000038</v>
      </c>
      <c r="H168" s="103">
        <f t="shared" si="7"/>
        <v>6.5233399241215531E-2</v>
      </c>
      <c r="I168" s="88">
        <f>G168+H168</f>
        <v>0.50545099924121595</v>
      </c>
      <c r="J168" s="25"/>
      <c r="K168" s="38"/>
      <c r="L168" s="325"/>
      <c r="M168" s="321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13.371</v>
      </c>
      <c r="F169" s="104">
        <v>13.443</v>
      </c>
      <c r="G169" s="72">
        <f t="shared" si="8"/>
        <v>6.190559999999929E-2</v>
      </c>
      <c r="H169" s="103">
        <f t="shared" si="7"/>
        <v>9.8674888967171998E-2</v>
      </c>
      <c r="I169" s="88">
        <f t="shared" si="6"/>
        <v>0.16058048896717128</v>
      </c>
      <c r="J169" s="25"/>
      <c r="K169" s="38"/>
      <c r="L169" s="325"/>
      <c r="M169" s="321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31.885999999999999</v>
      </c>
      <c r="F170" s="104">
        <v>33.201999999999998</v>
      </c>
      <c r="G170" s="72">
        <f t="shared" si="8"/>
        <v>1.1314967999999992</v>
      </c>
      <c r="H170" s="103">
        <f t="shared" si="7"/>
        <v>0.16300851718437079</v>
      </c>
      <c r="I170" s="88">
        <f t="shared" si="6"/>
        <v>1.2945053171843699</v>
      </c>
      <c r="J170" s="25"/>
      <c r="K170" s="38"/>
      <c r="L170" s="325"/>
      <c r="M170" s="321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15.122</v>
      </c>
      <c r="F171" s="104">
        <v>16.239999999999998</v>
      </c>
      <c r="G171" s="72">
        <f t="shared" si="8"/>
        <v>0.96125639999999879</v>
      </c>
      <c r="H171" s="103">
        <f t="shared" si="7"/>
        <v>6.5233399241215531E-2</v>
      </c>
      <c r="I171" s="88">
        <f t="shared" si="6"/>
        <v>1.0264897992412143</v>
      </c>
      <c r="J171" s="25"/>
      <c r="K171" s="38"/>
      <c r="L171" s="325"/>
      <c r="M171" s="321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4.5019999999999998</v>
      </c>
      <c r="G172" s="72">
        <f t="shared" si="8"/>
        <v>0</v>
      </c>
      <c r="H172" s="103">
        <f t="shared" si="7"/>
        <v>9.9124774479180375E-2</v>
      </c>
      <c r="I172" s="88">
        <f t="shared" si="6"/>
        <v>9.9124774479180375E-2</v>
      </c>
      <c r="J172" s="25"/>
      <c r="K172" s="38"/>
      <c r="L172" s="325"/>
      <c r="M172" s="321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0.16315847902170691</v>
      </c>
      <c r="I173" s="88">
        <f t="shared" si="6"/>
        <v>0.16315847902170691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6.641</v>
      </c>
      <c r="F174" s="104">
        <v>7.39</v>
      </c>
      <c r="G174" s="72">
        <f t="shared" si="8"/>
        <v>0.64399019999999974</v>
      </c>
      <c r="H174" s="103">
        <f t="shared" si="7"/>
        <v>6.4633551891871033E-2</v>
      </c>
      <c r="I174" s="88">
        <f t="shared" si="6"/>
        <v>0.70862375189187077</v>
      </c>
      <c r="J174" s="25"/>
      <c r="K174" s="38"/>
      <c r="L174" s="325"/>
      <c r="M174" s="321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22.501999999999999</v>
      </c>
      <c r="F175" s="104">
        <v>23.584</v>
      </c>
      <c r="G175" s="72">
        <f t="shared" si="8"/>
        <v>0.93030360000000067</v>
      </c>
      <c r="H175" s="103">
        <f t="shared" si="7"/>
        <v>9.9124774479180375E-2</v>
      </c>
      <c r="I175" s="88">
        <f>G175+H175</f>
        <v>1.029428374479181</v>
      </c>
      <c r="J175" s="25"/>
      <c r="K175" s="38"/>
      <c r="L175" s="325"/>
      <c r="M175" s="321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19.914999999999999</v>
      </c>
      <c r="F176" s="104">
        <v>21.187999999999999</v>
      </c>
      <c r="G176" s="72">
        <f t="shared" si="8"/>
        <v>1.0945253999999998</v>
      </c>
      <c r="H176" s="103">
        <f t="shared" si="7"/>
        <v>0.16360836453371527</v>
      </c>
      <c r="I176" s="88">
        <f t="shared" si="6"/>
        <v>1.2581337645337149</v>
      </c>
      <c r="J176" s="25"/>
      <c r="K176" s="38"/>
      <c r="L176" s="325"/>
      <c r="M176" s="321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14.792999999999999</v>
      </c>
      <c r="F177" s="104">
        <v>15.747999999999999</v>
      </c>
      <c r="G177" s="72">
        <f t="shared" si="8"/>
        <v>0.82110900000000009</v>
      </c>
      <c r="H177" s="103">
        <f t="shared" si="7"/>
        <v>6.4633551891871033E-2</v>
      </c>
      <c r="I177" s="88">
        <f t="shared" si="6"/>
        <v>0.88574255189187112</v>
      </c>
      <c r="J177" s="25"/>
      <c r="K177" s="38"/>
      <c r="L177" s="325"/>
      <c r="M177" s="321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7.5730000000000004</v>
      </c>
      <c r="F178" s="104">
        <v>7.7249999999999996</v>
      </c>
      <c r="G178" s="72">
        <f t="shared" si="8"/>
        <v>0.13068959999999935</v>
      </c>
      <c r="H178" s="103">
        <f t="shared" si="7"/>
        <v>9.8674888967171998E-2</v>
      </c>
      <c r="I178" s="88">
        <f>G178+H178</f>
        <v>0.22936448896717135</v>
      </c>
      <c r="J178" s="25"/>
      <c r="K178" s="38"/>
      <c r="L178" s="325"/>
      <c r="M178" s="321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20.012</v>
      </c>
      <c r="F179" s="104">
        <v>20.952000000000002</v>
      </c>
      <c r="G179" s="72">
        <f t="shared" si="8"/>
        <v>0.80821200000000115</v>
      </c>
      <c r="H179" s="103">
        <f t="shared" si="7"/>
        <v>0.16480805923240432</v>
      </c>
      <c r="I179" s="88">
        <f t="shared" si="6"/>
        <v>0.97302005923240542</v>
      </c>
      <c r="J179" s="25"/>
      <c r="K179" s="38"/>
      <c r="L179" s="325"/>
      <c r="M179" s="321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9.9190000000000005</v>
      </c>
      <c r="F180" s="104">
        <v>10.542999999999999</v>
      </c>
      <c r="G180" s="72">
        <f t="shared" si="8"/>
        <v>0.53651519999999897</v>
      </c>
      <c r="H180" s="103">
        <f t="shared" si="7"/>
        <v>6.5683284753223908E-2</v>
      </c>
      <c r="I180" s="88">
        <f t="shared" si="6"/>
        <v>0.60219848475322291</v>
      </c>
      <c r="J180" s="25"/>
      <c r="K180" s="38"/>
      <c r="L180" s="325"/>
      <c r="M180" s="321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4.7290000000000001</v>
      </c>
      <c r="F181" s="104">
        <v>5</v>
      </c>
      <c r="G181" s="72">
        <f t="shared" si="8"/>
        <v>0.23300579999999993</v>
      </c>
      <c r="H181" s="103">
        <f t="shared" si="7"/>
        <v>9.8824850804508146E-2</v>
      </c>
      <c r="I181" s="88">
        <f t="shared" si="6"/>
        <v>0.33183065080450808</v>
      </c>
      <c r="J181" s="25"/>
      <c r="K181" s="38"/>
      <c r="L181" s="325"/>
      <c r="M181" s="321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37.927999999999997</v>
      </c>
      <c r="F182" s="104">
        <v>39.488999999999997</v>
      </c>
      <c r="G182" s="72">
        <f t="shared" si="8"/>
        <v>1.3421478</v>
      </c>
      <c r="H182" s="103">
        <f t="shared" si="7"/>
        <v>0.16420821188305978</v>
      </c>
      <c r="I182" s="88">
        <f t="shared" si="6"/>
        <v>1.5063560118830597</v>
      </c>
      <c r="J182" s="25"/>
      <c r="K182" s="38"/>
      <c r="L182" s="325"/>
      <c r="M182" s="321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6.4633551891871033E-2</v>
      </c>
      <c r="I183" s="88">
        <f t="shared" si="6"/>
        <v>6.4633551891871033E-2</v>
      </c>
      <c r="J183" s="25"/>
      <c r="K183" s="38"/>
      <c r="L183" s="325"/>
      <c r="M183" s="321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17.234999999999999</v>
      </c>
      <c r="F184" s="104">
        <v>17.962</v>
      </c>
      <c r="G184" s="72">
        <f t="shared" si="8"/>
        <v>0.62507460000000026</v>
      </c>
      <c r="H184" s="103">
        <f t="shared" si="7"/>
        <v>9.8974812641844254E-2</v>
      </c>
      <c r="I184" s="88">
        <f>G184+H184</f>
        <v>0.72404941264184453</v>
      </c>
      <c r="J184" s="25"/>
      <c r="K184" s="38"/>
      <c r="L184" s="325"/>
      <c r="M184" s="321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0.16435817372039591</v>
      </c>
      <c r="I185" s="88">
        <f>G185+H185</f>
        <v>0.16435817372039591</v>
      </c>
      <c r="J185" s="25"/>
      <c r="K185" s="38"/>
      <c r="L185" s="325"/>
      <c r="M185" s="321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15.929</v>
      </c>
      <c r="F186" s="104">
        <v>16.8</v>
      </c>
      <c r="G186" s="72">
        <f t="shared" si="8"/>
        <v>0.74888580000000038</v>
      </c>
      <c r="H186" s="103">
        <f t="shared" si="7"/>
        <v>6.4483590054534898E-2</v>
      </c>
      <c r="I186" s="88">
        <f t="shared" si="6"/>
        <v>0.81336939005453524</v>
      </c>
      <c r="J186" s="25"/>
      <c r="K186" s="38"/>
      <c r="L186" s="325"/>
      <c r="M186" s="321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16.902000000000001</v>
      </c>
      <c r="F187" s="104">
        <v>17.875</v>
      </c>
      <c r="G187" s="72">
        <f t="shared" si="8"/>
        <v>0.83658539999999915</v>
      </c>
      <c r="H187" s="103">
        <f t="shared" si="7"/>
        <v>9.8824850804508146E-2</v>
      </c>
      <c r="I187" s="88">
        <f t="shared" si="6"/>
        <v>0.93541025080450724</v>
      </c>
      <c r="J187" s="25"/>
      <c r="K187" s="38"/>
      <c r="L187" s="325"/>
      <c r="M187" s="321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16700</v>
      </c>
      <c r="F188" s="129">
        <v>18152</v>
      </c>
      <c r="G188" s="72">
        <f>(F188-E188)* 0.00086</f>
        <v>1.2487200000000001</v>
      </c>
      <c r="H188" s="103">
        <f t="shared" si="7"/>
        <v>0.16495802106974045</v>
      </c>
      <c r="I188" s="88">
        <f>G188+H188</f>
        <v>1.4136780210697406</v>
      </c>
      <c r="J188" s="25"/>
      <c r="K188" s="38"/>
      <c r="L188" s="325"/>
      <c r="M188" s="321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7"/>
        <v>6.4183666379862642E-2</v>
      </c>
      <c r="I189" s="88">
        <f>G189+H189</f>
        <v>6.4183666379862642E-2</v>
      </c>
      <c r="J189" s="25"/>
      <c r="K189" s="38"/>
      <c r="L189" s="325"/>
      <c r="M189" s="321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6967</v>
      </c>
      <c r="F190" s="129">
        <v>7583</v>
      </c>
      <c r="G190" s="72">
        <f t="shared" ref="G190:G207" si="9">(F190-E190)* 0.00086</f>
        <v>0.52976000000000001</v>
      </c>
      <c r="H190" s="103">
        <f t="shared" si="7"/>
        <v>9.9124774479180375E-2</v>
      </c>
      <c r="I190" s="88">
        <f t="shared" si="6"/>
        <v>0.62888477447918034</v>
      </c>
      <c r="J190" s="25"/>
      <c r="K190" s="38"/>
      <c r="L190" s="325"/>
      <c r="M190" s="321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28018</v>
      </c>
      <c r="F191" s="129">
        <v>29018</v>
      </c>
      <c r="G191" s="72">
        <f t="shared" si="9"/>
        <v>0.86</v>
      </c>
      <c r="H191" s="103">
        <f t="shared" si="7"/>
        <v>0.16480805923240432</v>
      </c>
      <c r="I191" s="88">
        <f t="shared" si="6"/>
        <v>1.0248080592324043</v>
      </c>
      <c r="J191" s="228" t="s">
        <v>459</v>
      </c>
      <c r="K191" s="229"/>
      <c r="L191" s="325"/>
      <c r="M191" s="321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4650</v>
      </c>
      <c r="F192" s="129">
        <v>4780</v>
      </c>
      <c r="G192" s="72">
        <f t="shared" si="9"/>
        <v>0.1118</v>
      </c>
      <c r="H192" s="103">
        <f t="shared" si="7"/>
        <v>6.4633551891871033E-2</v>
      </c>
      <c r="I192" s="88">
        <f t="shared" si="6"/>
        <v>0.17643355189187104</v>
      </c>
      <c r="J192" s="228"/>
      <c r="K192" s="229"/>
      <c r="L192" s="325"/>
      <c r="M192" s="321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9.8674888967171998E-2</v>
      </c>
      <c r="I193" s="88">
        <f t="shared" si="6"/>
        <v>9.8674888967171998E-2</v>
      </c>
      <c r="J193" s="228"/>
      <c r="K193" s="229"/>
      <c r="L193" s="325"/>
      <c r="M193" s="321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20845</v>
      </c>
      <c r="F194" s="130">
        <v>22500</v>
      </c>
      <c r="G194" s="72">
        <f t="shared" si="9"/>
        <v>1.4233</v>
      </c>
      <c r="H194" s="103">
        <f t="shared" si="7"/>
        <v>0.16195878432301788</v>
      </c>
      <c r="I194" s="88">
        <f t="shared" si="6"/>
        <v>1.5852587843230179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4719</v>
      </c>
      <c r="F195" s="130">
        <v>4777</v>
      </c>
      <c r="G195" s="72">
        <f t="shared" si="9"/>
        <v>4.9880000000000001E-2</v>
      </c>
      <c r="H195" s="103">
        <f t="shared" si="7"/>
        <v>6.4483590054534898E-2</v>
      </c>
      <c r="I195" s="88">
        <f>G195+H195</f>
        <v>0.11436359005453489</v>
      </c>
      <c r="J195" s="228"/>
      <c r="K195" s="229"/>
      <c r="L195" s="325">
        <v>89511319999</v>
      </c>
      <c r="M195" s="321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13355</v>
      </c>
      <c r="F196" s="130">
        <v>14560</v>
      </c>
      <c r="G196" s="72">
        <f t="shared" si="9"/>
        <v>1.0363</v>
      </c>
      <c r="H196" s="103">
        <f t="shared" si="7"/>
        <v>9.9424698153852645E-2</v>
      </c>
      <c r="I196" s="88">
        <f>G196+H196</f>
        <v>1.1357246981538527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0.16630767760576559</v>
      </c>
      <c r="I197" s="88">
        <f t="shared" si="6"/>
        <v>0.16630767760576559</v>
      </c>
      <c r="J197" s="228"/>
      <c r="K197" s="229"/>
      <c r="L197" s="325"/>
      <c r="M197" s="321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14705</v>
      </c>
      <c r="F198" s="129">
        <v>15397</v>
      </c>
      <c r="G198" s="72">
        <f t="shared" si="9"/>
        <v>0.59511999999999998</v>
      </c>
      <c r="H198" s="103">
        <f t="shared" si="7"/>
        <v>6.3883742705190386E-2</v>
      </c>
      <c r="I198" s="88">
        <f>G198+H198</f>
        <v>0.65900374270519035</v>
      </c>
      <c r="J198" s="228"/>
      <c r="K198" s="229"/>
      <c r="L198" s="325"/>
      <c r="M198" s="321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17947</v>
      </c>
      <c r="F199" s="129">
        <v>17951</v>
      </c>
      <c r="G199" s="72">
        <f t="shared" si="9"/>
        <v>3.4399999999999999E-3</v>
      </c>
      <c r="H199" s="103">
        <f t="shared" si="7"/>
        <v>9.7925079780491364E-2</v>
      </c>
      <c r="I199" s="88">
        <f t="shared" si="6"/>
        <v>0.10136507978049136</v>
      </c>
      <c r="J199" s="228"/>
      <c r="K199" s="229"/>
      <c r="L199" s="325"/>
      <c r="M199" s="321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26674</v>
      </c>
      <c r="F200" s="129">
        <v>28149</v>
      </c>
      <c r="G200" s="72">
        <f t="shared" si="9"/>
        <v>1.2685</v>
      </c>
      <c r="H200" s="103">
        <f t="shared" si="7"/>
        <v>0.16495802106974045</v>
      </c>
      <c r="I200" s="88">
        <f t="shared" si="6"/>
        <v>1.4334580210697405</v>
      </c>
      <c r="J200" s="25"/>
      <c r="K200" s="38"/>
      <c r="L200" s="325"/>
      <c r="M200" s="321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9770</v>
      </c>
      <c r="F201" s="129">
        <v>10180</v>
      </c>
      <c r="G201" s="72">
        <f t="shared" si="9"/>
        <v>0.35259999999999997</v>
      </c>
      <c r="H201" s="103">
        <f t="shared" si="7"/>
        <v>6.3883742705190386E-2</v>
      </c>
      <c r="I201" s="88">
        <f>G201+H201</f>
        <v>0.41648374270519034</v>
      </c>
      <c r="J201" s="25"/>
      <c r="K201" s="38"/>
      <c r="L201" s="325"/>
      <c r="M201" s="321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22206</v>
      </c>
      <c r="F202" s="129">
        <v>23606</v>
      </c>
      <c r="G202" s="72">
        <f t="shared" si="9"/>
        <v>1.204</v>
      </c>
      <c r="H202" s="103">
        <f t="shared" si="7"/>
        <v>9.7925079780491364E-2</v>
      </c>
      <c r="I202" s="88">
        <f>G202+H202</f>
        <v>1.3019250797804913</v>
      </c>
      <c r="J202" s="25"/>
      <c r="K202" s="38"/>
      <c r="L202" s="325"/>
      <c r="M202" s="321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29993</v>
      </c>
      <c r="F203" s="129">
        <v>30948</v>
      </c>
      <c r="G203" s="72">
        <f t="shared" si="9"/>
        <v>0.82130000000000003</v>
      </c>
      <c r="H203" s="103">
        <f t="shared" si="7"/>
        <v>0.16480805923240432</v>
      </c>
      <c r="I203" s="88">
        <f>G203+H203</f>
        <v>0.9861080592324043</v>
      </c>
      <c r="J203" s="25"/>
      <c r="K203" s="38"/>
      <c r="L203" s="132">
        <v>187</v>
      </c>
      <c r="M203" s="324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11448</v>
      </c>
      <c r="F204" s="129">
        <v>11859</v>
      </c>
      <c r="G204" s="72">
        <f t="shared" si="9"/>
        <v>0.35346</v>
      </c>
      <c r="H204" s="103">
        <f t="shared" si="7"/>
        <v>6.4183666379862642E-2</v>
      </c>
      <c r="I204" s="88">
        <f>G204+H204</f>
        <v>0.41764366637986261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9.822500345516362E-2</v>
      </c>
      <c r="I205" s="88">
        <f t="shared" si="6"/>
        <v>9.822500345516362E-2</v>
      </c>
      <c r="J205" s="215"/>
      <c r="K205" s="38"/>
      <c r="L205" s="132">
        <v>189</v>
      </c>
      <c r="M205" s="321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21558</v>
      </c>
      <c r="F206" s="130">
        <v>22504</v>
      </c>
      <c r="G206" s="86">
        <f t="shared" si="9"/>
        <v>0.81355999999999995</v>
      </c>
      <c r="H206" s="109">
        <f t="shared" si="7"/>
        <v>0.16420821188305978</v>
      </c>
      <c r="I206" s="73">
        <f t="shared" si="6"/>
        <v>0.97776821188305973</v>
      </c>
      <c r="J206" s="215"/>
      <c r="K206" s="38"/>
      <c r="L206" s="325"/>
      <c r="M206" s="321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11876</v>
      </c>
      <c r="F207" s="130">
        <v>12661</v>
      </c>
      <c r="G207" s="72">
        <f t="shared" si="9"/>
        <v>0.67510000000000003</v>
      </c>
      <c r="H207" s="103">
        <f t="shared" si="7"/>
        <v>6.4483590054534898E-2</v>
      </c>
      <c r="I207" s="88">
        <f t="shared" si="6"/>
        <v>0.73958359005453489</v>
      </c>
      <c r="J207" s="215"/>
      <c r="K207" s="38"/>
      <c r="L207" s="131" t="s">
        <v>431</v>
      </c>
      <c r="M207" s="321" t="s">
        <v>430</v>
      </c>
      <c r="N207" s="324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18833</v>
      </c>
      <c r="F208" s="130">
        <v>19946</v>
      </c>
      <c r="G208" s="72">
        <f>(F208-E208)* 0.00086</f>
        <v>0.95718000000000003</v>
      </c>
      <c r="H208" s="103">
        <f t="shared" si="7"/>
        <v>9.7925079780491364E-2</v>
      </c>
      <c r="I208" s="88">
        <f t="shared" si="6"/>
        <v>1.0551050797804913</v>
      </c>
      <c r="J208" s="215"/>
      <c r="K208" s="38"/>
      <c r="L208" s="325"/>
      <c r="M208" s="321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10.446999999999999</v>
      </c>
      <c r="F209" s="104">
        <v>10.997999999999999</v>
      </c>
      <c r="G209" s="72">
        <f>(F209-E209)*0.8598</f>
        <v>0.47374980000000017</v>
      </c>
      <c r="H209" s="103">
        <f t="shared" si="7"/>
        <v>7.9179850113475406E-2</v>
      </c>
      <c r="I209" s="88">
        <f t="shared" ref="I209:I272" si="10">G209+H209</f>
        <v>0.55292965011347561</v>
      </c>
      <c r="J209" s="215"/>
      <c r="K209" s="38"/>
      <c r="L209" s="325"/>
      <c r="M209" s="321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15.526999999999999</v>
      </c>
      <c r="F210" s="104">
        <v>16.574999999999999</v>
      </c>
      <c r="G210" s="72">
        <f t="shared" ref="G210:G273" si="11">(F210-E210)*0.8598</f>
        <v>0.90107040000000005</v>
      </c>
      <c r="H210" s="103">
        <f t="shared" ref="H210:H273" si="12">$G$11/$C$303*C210</f>
        <v>7.6780460716097371E-2</v>
      </c>
      <c r="I210" s="88">
        <f t="shared" si="10"/>
        <v>0.97785086071609739</v>
      </c>
      <c r="J210" s="25"/>
      <c r="K210" s="38"/>
      <c r="L210" s="325"/>
      <c r="M210" s="321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48.003</v>
      </c>
      <c r="F211" s="104">
        <v>50.531999999999996</v>
      </c>
      <c r="G211" s="72">
        <f t="shared" si="11"/>
        <v>2.1744341999999968</v>
      </c>
      <c r="H211" s="103">
        <f t="shared" si="12"/>
        <v>0.17035664721384103</v>
      </c>
      <c r="I211" s="88">
        <f t="shared" si="10"/>
        <v>2.3447908472138379</v>
      </c>
      <c r="J211" s="25"/>
      <c r="K211" s="38"/>
      <c r="L211" s="325"/>
      <c r="M211" s="321"/>
      <c r="N211" s="32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28.247</v>
      </c>
      <c r="F212" s="135">
        <v>29.459</v>
      </c>
      <c r="G212" s="86">
        <f t="shared" si="11"/>
        <v>1.0420775999999998</v>
      </c>
      <c r="H212" s="109">
        <f t="shared" si="12"/>
        <v>0.16000928043764823</v>
      </c>
      <c r="I212" s="73">
        <f t="shared" si="10"/>
        <v>1.2020868804376481</v>
      </c>
      <c r="J212" s="25"/>
      <c r="K212" s="38"/>
      <c r="L212" s="325"/>
      <c r="M212" s="321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10.272</v>
      </c>
      <c r="F213" s="104">
        <v>10.589</v>
      </c>
      <c r="G213" s="72">
        <f t="shared" si="11"/>
        <v>0.27255660000000015</v>
      </c>
      <c r="H213" s="103">
        <f t="shared" si="12"/>
        <v>0.13901462321059035</v>
      </c>
      <c r="I213" s="88">
        <f t="shared" si="10"/>
        <v>0.41157122321059048</v>
      </c>
      <c r="J213" s="25"/>
      <c r="K213" s="38"/>
      <c r="L213" s="325"/>
      <c r="M213" s="321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25.588999999999999</v>
      </c>
      <c r="F214" s="104">
        <v>26.913</v>
      </c>
      <c r="G214" s="72">
        <f t="shared" si="11"/>
        <v>1.1383752000000014</v>
      </c>
      <c r="H214" s="103">
        <f t="shared" si="12"/>
        <v>0.12266878294095243</v>
      </c>
      <c r="I214" s="88">
        <f t="shared" si="10"/>
        <v>1.2610439829409539</v>
      </c>
      <c r="J214" s="25"/>
      <c r="K214" s="38"/>
      <c r="L214" s="325"/>
      <c r="M214" s="321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6.6920000000000002</v>
      </c>
      <c r="F215" s="104">
        <v>7.1369999999999996</v>
      </c>
      <c r="G215" s="72">
        <f t="shared" si="11"/>
        <v>0.38261099999999948</v>
      </c>
      <c r="H215" s="103">
        <f t="shared" si="12"/>
        <v>7.8430040926794758E-2</v>
      </c>
      <c r="I215" s="88">
        <f t="shared" si="10"/>
        <v>0.46104104092679421</v>
      </c>
      <c r="J215" s="25"/>
      <c r="K215" s="38"/>
      <c r="L215" s="325"/>
      <c r="M215" s="321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13.023</v>
      </c>
      <c r="F216" s="104">
        <v>13.678000000000001</v>
      </c>
      <c r="G216" s="72">
        <f t="shared" si="11"/>
        <v>0.56316900000000103</v>
      </c>
      <c r="H216" s="103">
        <f t="shared" si="12"/>
        <v>7.6930422553433492E-2</v>
      </c>
      <c r="I216" s="88">
        <f t="shared" si="10"/>
        <v>0.64009942255343455</v>
      </c>
      <c r="J216" s="25"/>
      <c r="K216" s="38"/>
      <c r="L216" s="325"/>
      <c r="M216" s="321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50.613</v>
      </c>
      <c r="F217" s="104">
        <v>52.988999999999997</v>
      </c>
      <c r="G217" s="72">
        <f t="shared" si="11"/>
        <v>2.0428847999999982</v>
      </c>
      <c r="H217" s="103">
        <f t="shared" si="12"/>
        <v>0.17050660905117715</v>
      </c>
      <c r="I217" s="88">
        <f t="shared" si="10"/>
        <v>2.2133914090511753</v>
      </c>
      <c r="J217" s="25"/>
      <c r="K217" s="38"/>
      <c r="L217" s="325"/>
      <c r="M217" s="321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19.992000000000001</v>
      </c>
      <c r="F218" s="104">
        <v>20.446999999999999</v>
      </c>
      <c r="G218" s="72">
        <f t="shared" si="11"/>
        <v>0.39120899999999853</v>
      </c>
      <c r="H218" s="103">
        <f t="shared" si="12"/>
        <v>0.16045916594965659</v>
      </c>
      <c r="I218" s="88">
        <f t="shared" si="10"/>
        <v>0.55166816594965518</v>
      </c>
      <c r="J218" s="25"/>
      <c r="K218" s="38"/>
      <c r="L218" s="325"/>
      <c r="M218" s="321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22.297999999999998</v>
      </c>
      <c r="F219" s="104">
        <v>23.006</v>
      </c>
      <c r="G219" s="72">
        <f t="shared" si="11"/>
        <v>0.60873840000000168</v>
      </c>
      <c r="H219" s="103">
        <f t="shared" si="12"/>
        <v>0.13901462321059035</v>
      </c>
      <c r="I219" s="88">
        <f t="shared" si="10"/>
        <v>0.747753023210592</v>
      </c>
      <c r="J219" s="25"/>
      <c r="K219" s="38"/>
      <c r="L219" s="325"/>
      <c r="M219" s="321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21.99</v>
      </c>
      <c r="F220" s="104">
        <v>23.474</v>
      </c>
      <c r="G220" s="72">
        <f t="shared" si="11"/>
        <v>1.2759432000000015</v>
      </c>
      <c r="H220" s="103">
        <f t="shared" si="12"/>
        <v>0.12146908824226341</v>
      </c>
      <c r="I220" s="88">
        <f t="shared" si="10"/>
        <v>1.3974122882422648</v>
      </c>
      <c r="J220" s="25"/>
      <c r="K220" s="38"/>
      <c r="L220" s="325"/>
      <c r="M220" s="321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9.9339999999999993</v>
      </c>
      <c r="G221" s="72">
        <f t="shared" si="11"/>
        <v>0</v>
      </c>
      <c r="H221" s="103">
        <f t="shared" si="12"/>
        <v>7.9779697462819918E-2</v>
      </c>
      <c r="I221" s="88">
        <f t="shared" si="10"/>
        <v>7.9779697462819918E-2</v>
      </c>
      <c r="J221" s="25"/>
      <c r="K221" s="38"/>
      <c r="L221" s="325"/>
      <c r="M221" s="321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22.571000000000002</v>
      </c>
      <c r="F222" s="104">
        <v>23.88</v>
      </c>
      <c r="G222" s="72">
        <f t="shared" si="11"/>
        <v>1.1254781999999979</v>
      </c>
      <c r="H222" s="103">
        <f t="shared" si="12"/>
        <v>7.6630498878761236E-2</v>
      </c>
      <c r="I222" s="88">
        <f t="shared" si="10"/>
        <v>1.202108698878759</v>
      </c>
      <c r="J222" s="25"/>
      <c r="K222" s="38"/>
      <c r="L222" s="325"/>
      <c r="M222" s="321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35.064999999999998</v>
      </c>
      <c r="F223" s="104">
        <v>36.023000000000003</v>
      </c>
      <c r="G223" s="72">
        <f t="shared" si="11"/>
        <v>0.82368840000000476</v>
      </c>
      <c r="H223" s="103">
        <f t="shared" si="12"/>
        <v>0.17065657088851327</v>
      </c>
      <c r="I223" s="88">
        <f t="shared" si="10"/>
        <v>0.99434497088851803</v>
      </c>
      <c r="J223" s="25"/>
      <c r="K223" s="38"/>
      <c r="L223" s="325"/>
      <c r="M223" s="321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0.1603092041123205</v>
      </c>
      <c r="I224" s="73">
        <f t="shared" si="10"/>
        <v>0.1603092041123205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21.364999999999998</v>
      </c>
      <c r="F225" s="104">
        <v>22.28</v>
      </c>
      <c r="G225" s="72">
        <f t="shared" si="11"/>
        <v>0.78671700000000233</v>
      </c>
      <c r="H225" s="103">
        <f t="shared" si="12"/>
        <v>0.13976443239727099</v>
      </c>
      <c r="I225" s="88">
        <f t="shared" si="10"/>
        <v>0.92648143239727332</v>
      </c>
      <c r="J225" s="25"/>
      <c r="K225" s="38"/>
      <c r="L225" s="325"/>
      <c r="M225" s="321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0.12101920273025503</v>
      </c>
      <c r="I226" s="88">
        <f t="shared" si="10"/>
        <v>0.12101920273025503</v>
      </c>
      <c r="J226" s="25"/>
      <c r="K226" s="38"/>
      <c r="L226" s="325"/>
      <c r="M226" s="321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12.577999999999999</v>
      </c>
      <c r="F227" s="104">
        <v>13.256</v>
      </c>
      <c r="G227" s="72">
        <f t="shared" si="11"/>
        <v>0.5829444000000007</v>
      </c>
      <c r="H227" s="103">
        <f t="shared" si="12"/>
        <v>7.8729964601467028E-2</v>
      </c>
      <c r="I227" s="88">
        <f t="shared" si="10"/>
        <v>0.66167436460146778</v>
      </c>
      <c r="J227" s="25"/>
      <c r="K227" s="38"/>
      <c r="L227" s="325"/>
      <c r="M227" s="321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0.55900000000000005</v>
      </c>
      <c r="F228" s="104">
        <v>0.57099999999999995</v>
      </c>
      <c r="G228" s="72">
        <f t="shared" si="11"/>
        <v>1.0317599999999913E-2</v>
      </c>
      <c r="H228" s="103">
        <f t="shared" si="12"/>
        <v>7.6480537041425115E-2</v>
      </c>
      <c r="I228" s="88">
        <f t="shared" si="10"/>
        <v>8.6798137041425028E-2</v>
      </c>
      <c r="K228" s="38"/>
      <c r="L228" s="325"/>
      <c r="M228" s="321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53.683999999999997</v>
      </c>
      <c r="F229" s="104">
        <v>56.726999999999997</v>
      </c>
      <c r="G229" s="72">
        <f t="shared" si="11"/>
        <v>2.6163713999999993</v>
      </c>
      <c r="H229" s="103">
        <f t="shared" si="12"/>
        <v>0.17080653272584942</v>
      </c>
      <c r="I229" s="88">
        <f t="shared" si="10"/>
        <v>2.7871779327258488</v>
      </c>
      <c r="J229" s="25"/>
      <c r="K229" s="38"/>
      <c r="L229" s="325"/>
      <c r="M229" s="321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15.069000000000001</v>
      </c>
      <c r="F230" s="104">
        <v>15.558</v>
      </c>
      <c r="G230" s="72">
        <f t="shared" si="11"/>
        <v>0.42044219999999916</v>
      </c>
      <c r="H230" s="103">
        <f t="shared" si="12"/>
        <v>0.15970935676297596</v>
      </c>
      <c r="I230" s="88">
        <f t="shared" si="10"/>
        <v>0.58015155676297514</v>
      </c>
      <c r="J230" s="25"/>
      <c r="K230" s="38"/>
      <c r="L230" s="325"/>
      <c r="M230" s="321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19.533000000000001</v>
      </c>
      <c r="F231" s="104">
        <v>20.535</v>
      </c>
      <c r="G231" s="72">
        <f t="shared" si="11"/>
        <v>0.86151959999999905</v>
      </c>
      <c r="H231" s="103">
        <f t="shared" si="12"/>
        <v>0.13886466137325421</v>
      </c>
      <c r="I231" s="88">
        <f t="shared" si="10"/>
        <v>1.0003842613732532</v>
      </c>
      <c r="J231" s="25"/>
      <c r="K231" s="38"/>
      <c r="L231" s="325"/>
      <c r="M231" s="321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17.920999999999999</v>
      </c>
      <c r="F232" s="104">
        <v>18.888000000000002</v>
      </c>
      <c r="G232" s="72">
        <f t="shared" si="11"/>
        <v>0.83142660000000201</v>
      </c>
      <c r="H232" s="103">
        <f t="shared" si="12"/>
        <v>0.12206893559160793</v>
      </c>
      <c r="I232" s="88">
        <f t="shared" si="10"/>
        <v>0.95349553559160993</v>
      </c>
      <c r="J232" s="25"/>
      <c r="K232" s="38"/>
      <c r="L232" s="325"/>
      <c r="M232" s="321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11.23</v>
      </c>
      <c r="F233" s="104">
        <v>11.471</v>
      </c>
      <c r="G233" s="72">
        <f t="shared" si="11"/>
        <v>0.2072117999999997</v>
      </c>
      <c r="H233" s="103">
        <f t="shared" si="12"/>
        <v>7.9329811950811527E-2</v>
      </c>
      <c r="I233" s="88">
        <f t="shared" si="10"/>
        <v>0.28654161195081124</v>
      </c>
      <c r="J233" s="25"/>
      <c r="K233" s="38"/>
      <c r="L233" s="325"/>
      <c r="M233" s="321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17.956</v>
      </c>
      <c r="F234" s="135">
        <v>18.591000000000001</v>
      </c>
      <c r="G234" s="86">
        <f t="shared" si="11"/>
        <v>0.54597300000000137</v>
      </c>
      <c r="H234" s="109">
        <f t="shared" si="12"/>
        <v>7.7080384390769613E-2</v>
      </c>
      <c r="I234" s="73">
        <f t="shared" si="10"/>
        <v>0.62305338439077096</v>
      </c>
      <c r="J234" s="25"/>
      <c r="K234" s="38"/>
      <c r="L234" s="325"/>
      <c r="M234" s="321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0.17245611293654681</v>
      </c>
      <c r="I235" s="73">
        <f t="shared" si="10"/>
        <v>0.17245611293654681</v>
      </c>
      <c r="J235" s="215"/>
      <c r="K235" s="38"/>
      <c r="L235" s="325"/>
      <c r="M235" s="321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20.03</v>
      </c>
      <c r="F236" s="135">
        <v>20.468</v>
      </c>
      <c r="G236" s="86">
        <f t="shared" si="11"/>
        <v>0.37659239999999899</v>
      </c>
      <c r="H236" s="109">
        <f t="shared" si="12"/>
        <v>0.16000928043764823</v>
      </c>
      <c r="I236" s="73">
        <f t="shared" si="10"/>
        <v>0.53660168043764722</v>
      </c>
      <c r="J236" s="215"/>
      <c r="K236" s="227"/>
      <c r="L236" s="325"/>
      <c r="M236" s="321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14.254</v>
      </c>
      <c r="F237" s="135">
        <v>14.836</v>
      </c>
      <c r="G237" s="86">
        <f t="shared" si="11"/>
        <v>0.50040360000000061</v>
      </c>
      <c r="H237" s="109">
        <f t="shared" si="12"/>
        <v>0.13856473769858196</v>
      </c>
      <c r="I237" s="73">
        <f t="shared" si="10"/>
        <v>0.63896833769858263</v>
      </c>
      <c r="J237" s="215"/>
      <c r="K237" s="227"/>
      <c r="L237" s="325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16.68</v>
      </c>
      <c r="F238" s="135">
        <v>17.422000000000001</v>
      </c>
      <c r="G238" s="86">
        <f t="shared" si="11"/>
        <v>0.63797160000000075</v>
      </c>
      <c r="H238" s="109">
        <f t="shared" si="12"/>
        <v>0.12176901191693566</v>
      </c>
      <c r="I238" s="73">
        <f t="shared" si="10"/>
        <v>0.75974061191693643</v>
      </c>
      <c r="J238" s="215"/>
      <c r="K238" s="227"/>
      <c r="L238" s="325"/>
      <c r="M238" s="321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7.3949999999999996</v>
      </c>
      <c r="F239" s="135">
        <v>7.8010000000000002</v>
      </c>
      <c r="G239" s="86">
        <f t="shared" si="11"/>
        <v>0.34907880000000052</v>
      </c>
      <c r="H239" s="109">
        <f t="shared" si="12"/>
        <v>7.9029888276139285E-2</v>
      </c>
      <c r="I239" s="73">
        <f t="shared" si="10"/>
        <v>0.42810868827613979</v>
      </c>
      <c r="J239" s="215"/>
      <c r="K239" s="38"/>
      <c r="L239" s="325"/>
      <c r="M239" s="321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1"/>
        <v>0</v>
      </c>
      <c r="H240" s="109">
        <f t="shared" si="12"/>
        <v>7.7230346228105748E-2</v>
      </c>
      <c r="I240" s="73">
        <f t="shared" si="10"/>
        <v>7.7230346228105748E-2</v>
      </c>
      <c r="J240" s="215"/>
      <c r="K240" s="38"/>
      <c r="L240" s="325"/>
      <c r="M240" s="321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46.414999999999999</v>
      </c>
      <c r="F241" s="135">
        <v>48.927</v>
      </c>
      <c r="G241" s="86">
        <f t="shared" si="11"/>
        <v>2.1598176000000002</v>
      </c>
      <c r="H241" s="109">
        <f t="shared" si="12"/>
        <v>0.17020668537650491</v>
      </c>
      <c r="I241" s="73">
        <f t="shared" si="10"/>
        <v>2.330024285376505</v>
      </c>
      <c r="J241" s="215"/>
      <c r="K241" s="38"/>
      <c r="L241" s="325"/>
      <c r="M241" s="321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23.376000000000001</v>
      </c>
      <c r="F242" s="135">
        <v>24.405999999999999</v>
      </c>
      <c r="G242" s="86">
        <f t="shared" si="11"/>
        <v>0.88559399999999788</v>
      </c>
      <c r="H242" s="109">
        <f t="shared" si="12"/>
        <v>0.16105901329900113</v>
      </c>
      <c r="I242" s="73">
        <f t="shared" si="10"/>
        <v>1.0466530132989991</v>
      </c>
      <c r="J242" s="215"/>
      <c r="K242" s="38"/>
      <c r="L242" s="325"/>
      <c r="M242" s="321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18.309999999999999</v>
      </c>
      <c r="F243" s="135">
        <v>18.478000000000002</v>
      </c>
      <c r="G243" s="86">
        <f t="shared" si="11"/>
        <v>0.14444640000000242</v>
      </c>
      <c r="H243" s="109">
        <f t="shared" si="12"/>
        <v>0.13946450872259872</v>
      </c>
      <c r="I243" s="73">
        <f t="shared" si="10"/>
        <v>0.28391090872260116</v>
      </c>
      <c r="J243" s="25"/>
      <c r="K243" s="38"/>
      <c r="L243" s="325"/>
      <c r="M243" s="321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26.925999999999998</v>
      </c>
      <c r="F244" s="135">
        <v>27.48</v>
      </c>
      <c r="G244" s="86">
        <f t="shared" si="11"/>
        <v>0.47632920000000178</v>
      </c>
      <c r="H244" s="109">
        <f t="shared" si="12"/>
        <v>0.12131912640492729</v>
      </c>
      <c r="I244" s="73">
        <f t="shared" si="10"/>
        <v>0.59764832640492904</v>
      </c>
      <c r="J244" s="25"/>
      <c r="K244" s="38"/>
      <c r="L244" s="325"/>
      <c r="M244" s="321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19.186</v>
      </c>
      <c r="F245" s="135">
        <v>19.739999999999998</v>
      </c>
      <c r="G245" s="86">
        <f t="shared" si="11"/>
        <v>0.47632919999999873</v>
      </c>
      <c r="H245" s="109">
        <f t="shared" si="12"/>
        <v>7.8729964601467028E-2</v>
      </c>
      <c r="I245" s="73">
        <f t="shared" si="10"/>
        <v>0.55505916460146576</v>
      </c>
      <c r="J245" s="25"/>
      <c r="K245" s="38"/>
      <c r="L245" s="325"/>
      <c r="M245" s="321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16.103999999999999</v>
      </c>
      <c r="F246" s="104">
        <v>16.989999999999998</v>
      </c>
      <c r="G246" s="72">
        <f t="shared" si="11"/>
        <v>0.76178279999999932</v>
      </c>
      <c r="H246" s="103">
        <f t="shared" si="12"/>
        <v>7.6030651529416737E-2</v>
      </c>
      <c r="I246" s="88">
        <f t="shared" si="10"/>
        <v>0.837813451529416</v>
      </c>
      <c r="J246" s="25"/>
      <c r="K246" s="38"/>
      <c r="L246" s="325"/>
      <c r="M246" s="321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28.283000000000001</v>
      </c>
      <c r="F247" s="104">
        <v>29.919</v>
      </c>
      <c r="G247" s="72">
        <f t="shared" si="11"/>
        <v>1.4066327999999995</v>
      </c>
      <c r="H247" s="103">
        <f t="shared" si="12"/>
        <v>0.17065657088851327</v>
      </c>
      <c r="I247" s="88">
        <f t="shared" si="10"/>
        <v>1.5772893708885127</v>
      </c>
      <c r="J247" s="25"/>
      <c r="K247" s="38"/>
      <c r="L247" s="325"/>
      <c r="M247" s="321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19.667000000000002</v>
      </c>
      <c r="F248" s="104">
        <v>21.207000000000001</v>
      </c>
      <c r="G248" s="72">
        <f t="shared" si="11"/>
        <v>1.3240919999999994</v>
      </c>
      <c r="H248" s="103">
        <f t="shared" si="12"/>
        <v>0.15955939492563984</v>
      </c>
      <c r="I248" s="88">
        <f t="shared" si="10"/>
        <v>1.4836513949256391</v>
      </c>
      <c r="J248" s="25"/>
      <c r="K248" s="38"/>
      <c r="L248" s="325"/>
      <c r="M248" s="321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20.242999999999999</v>
      </c>
      <c r="F249" s="104">
        <v>21.21</v>
      </c>
      <c r="G249" s="72">
        <f t="shared" si="11"/>
        <v>0.83142660000000201</v>
      </c>
      <c r="H249" s="103">
        <f t="shared" si="12"/>
        <v>0.14021431790927938</v>
      </c>
      <c r="I249" s="88">
        <f t="shared" si="10"/>
        <v>0.97164091790928142</v>
      </c>
      <c r="J249" s="25"/>
      <c r="K249" s="38"/>
      <c r="L249" s="325"/>
      <c r="M249" s="321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8.016</v>
      </c>
      <c r="F250" s="104">
        <v>8.4640000000000004</v>
      </c>
      <c r="G250" s="72">
        <f t="shared" si="11"/>
        <v>0.38519040000000032</v>
      </c>
      <c r="H250" s="103">
        <f t="shared" si="12"/>
        <v>0.12041935538091052</v>
      </c>
      <c r="I250" s="88">
        <f t="shared" si="10"/>
        <v>0.5056097553809108</v>
      </c>
      <c r="J250" s="25"/>
      <c r="K250" s="38"/>
      <c r="L250" s="325"/>
      <c r="M250" s="321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9.9670000000000005</v>
      </c>
      <c r="F251" s="104">
        <v>10.808999999999999</v>
      </c>
      <c r="G251" s="72">
        <f t="shared" si="11"/>
        <v>0.72395159999999892</v>
      </c>
      <c r="H251" s="103">
        <f t="shared" si="12"/>
        <v>7.8580002764130893E-2</v>
      </c>
      <c r="I251" s="88">
        <f t="shared" si="10"/>
        <v>0.80253160276412983</v>
      </c>
      <c r="J251" s="25"/>
      <c r="K251" s="38"/>
      <c r="L251" s="325"/>
      <c r="M251" s="321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17.254000000000001</v>
      </c>
      <c r="F252" s="104">
        <v>18.05</v>
      </c>
      <c r="G252" s="72">
        <f t="shared" si="11"/>
        <v>0.68440079999999948</v>
      </c>
      <c r="H252" s="103">
        <f t="shared" si="12"/>
        <v>7.633057520408898E-2</v>
      </c>
      <c r="I252" s="88">
        <f t="shared" si="10"/>
        <v>0.76073137520408851</v>
      </c>
      <c r="J252" s="25"/>
      <c r="K252" s="38"/>
      <c r="L252" s="325"/>
      <c r="M252" s="321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43.473999999999997</v>
      </c>
      <c r="F253" s="104">
        <v>45.371000000000002</v>
      </c>
      <c r="G253" s="72">
        <f t="shared" si="11"/>
        <v>1.6310406000000048</v>
      </c>
      <c r="H253" s="103">
        <f t="shared" si="12"/>
        <v>0.17170630374986617</v>
      </c>
      <c r="I253" s="88">
        <f t="shared" si="10"/>
        <v>1.8027469037498709</v>
      </c>
      <c r="J253" s="215"/>
      <c r="K253" s="38"/>
      <c r="L253" s="325"/>
      <c r="M253" s="321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13.404</v>
      </c>
      <c r="F254" s="135">
        <v>14.037000000000001</v>
      </c>
      <c r="G254" s="72">
        <f>(F254-E254)*0.8598</f>
        <v>0.54425340000000078</v>
      </c>
      <c r="H254" s="103">
        <f t="shared" si="12"/>
        <v>0.15970935676297596</v>
      </c>
      <c r="I254" s="88">
        <f t="shared" si="10"/>
        <v>0.7039627567629767</v>
      </c>
      <c r="J254" s="215"/>
      <c r="K254" s="38"/>
      <c r="L254" s="325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24.658999999999999</v>
      </c>
      <c r="F255" s="135">
        <v>26.100999999999999</v>
      </c>
      <c r="G255" s="72">
        <f>(F255-E255)*0.8598</f>
        <v>1.2398316000000003</v>
      </c>
      <c r="H255" s="103">
        <f t="shared" si="12"/>
        <v>0.14021431790927938</v>
      </c>
      <c r="I255" s="88">
        <f t="shared" si="10"/>
        <v>1.3800459179092797</v>
      </c>
      <c r="J255" s="215"/>
      <c r="K255" s="38"/>
      <c r="L255" s="325"/>
      <c r="M255" s="321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7.8869999999999996</v>
      </c>
      <c r="F256" s="135">
        <v>7.9569999999999999</v>
      </c>
      <c r="G256" s="72">
        <f t="shared" si="11"/>
        <v>6.0186000000000246E-2</v>
      </c>
      <c r="H256" s="103">
        <f t="shared" si="12"/>
        <v>0.12071927905558277</v>
      </c>
      <c r="I256" s="88">
        <f t="shared" si="10"/>
        <v>0.18090527905558301</v>
      </c>
      <c r="J256" s="215"/>
      <c r="K256" s="38"/>
      <c r="L256" s="325"/>
      <c r="M256" s="321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9.4529999999999994</v>
      </c>
      <c r="F257" s="135">
        <v>9.7070000000000007</v>
      </c>
      <c r="G257" s="72">
        <f t="shared" si="11"/>
        <v>0.21838920000000114</v>
      </c>
      <c r="H257" s="103">
        <f t="shared" si="12"/>
        <v>7.9029888276139285E-2</v>
      </c>
      <c r="I257" s="88">
        <f t="shared" si="10"/>
        <v>0.29741908827614044</v>
      </c>
      <c r="J257" s="215"/>
      <c r="K257" s="38"/>
      <c r="L257" s="325"/>
      <c r="M257" s="321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7.5430804180072211E-2</v>
      </c>
      <c r="I258" s="88">
        <f t="shared" si="10"/>
        <v>7.5430804180072211E-2</v>
      </c>
      <c r="J258" s="215"/>
      <c r="K258" s="38"/>
      <c r="L258" s="325"/>
      <c r="M258" s="321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33.548999999999999</v>
      </c>
      <c r="F259" s="135">
        <v>35.109000000000002</v>
      </c>
      <c r="G259" s="72">
        <f t="shared" si="11"/>
        <v>1.341288000000002</v>
      </c>
      <c r="H259" s="103">
        <f t="shared" si="12"/>
        <v>0.17080653272584942</v>
      </c>
      <c r="I259" s="88">
        <f t="shared" si="10"/>
        <v>1.5120945327258515</v>
      </c>
      <c r="J259" s="215"/>
      <c r="K259" s="38"/>
      <c r="L259" s="325"/>
      <c r="M259" s="321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21.04</v>
      </c>
      <c r="F260" s="104">
        <v>21.82</v>
      </c>
      <c r="G260" s="72">
        <f t="shared" si="11"/>
        <v>0.67064400000000102</v>
      </c>
      <c r="H260" s="103">
        <f t="shared" si="12"/>
        <v>0.15940943308830371</v>
      </c>
      <c r="I260" s="88">
        <f t="shared" si="10"/>
        <v>0.8300534330883047</v>
      </c>
      <c r="J260" s="25"/>
      <c r="K260" s="40"/>
      <c r="L260" s="325"/>
      <c r="M260" s="321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21.327000000000002</v>
      </c>
      <c r="F261" s="104">
        <v>22.032</v>
      </c>
      <c r="G261" s="72">
        <f t="shared" si="11"/>
        <v>0.60615899999999856</v>
      </c>
      <c r="H261" s="103">
        <f t="shared" si="12"/>
        <v>0.13871469953591808</v>
      </c>
      <c r="I261" s="88">
        <f t="shared" si="10"/>
        <v>0.74487369953591664</v>
      </c>
      <c r="J261" s="25"/>
      <c r="K261" s="38"/>
      <c r="L261" s="325"/>
      <c r="M261" s="321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14.015000000000001</v>
      </c>
      <c r="F262" s="104">
        <v>14.696</v>
      </c>
      <c r="G262" s="72">
        <f t="shared" si="11"/>
        <v>0.58552379999999926</v>
      </c>
      <c r="H262" s="103">
        <f t="shared" si="12"/>
        <v>0.12761752357304462</v>
      </c>
      <c r="I262" s="88">
        <f t="shared" si="10"/>
        <v>0.71314132357304394</v>
      </c>
      <c r="J262" s="25"/>
      <c r="K262" s="38"/>
      <c r="L262" s="325"/>
      <c r="M262" s="321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18.481999999999999</v>
      </c>
      <c r="F263" s="104">
        <v>19.699000000000002</v>
      </c>
      <c r="G263" s="72">
        <f t="shared" si="11"/>
        <v>1.0463766000000021</v>
      </c>
      <c r="H263" s="103">
        <f t="shared" si="12"/>
        <v>7.8580002764130893E-2</v>
      </c>
      <c r="I263" s="88">
        <f t="shared" si="10"/>
        <v>1.1249566027641329</v>
      </c>
      <c r="J263" s="25"/>
      <c r="K263" s="38"/>
      <c r="L263" s="325"/>
      <c r="M263" s="321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19.864999999999998</v>
      </c>
      <c r="F264" s="104">
        <v>20.492000000000001</v>
      </c>
      <c r="G264" s="72">
        <f t="shared" si="11"/>
        <v>0.53909460000000209</v>
      </c>
      <c r="H264" s="103">
        <f t="shared" si="12"/>
        <v>7.633057520408898E-2</v>
      </c>
      <c r="I264" s="88">
        <f t="shared" si="10"/>
        <v>0.61542517520409112</v>
      </c>
      <c r="J264" s="25"/>
      <c r="K264" s="38"/>
      <c r="L264" s="325"/>
      <c r="M264" s="321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31.798999999999999</v>
      </c>
      <c r="F265" s="104">
        <v>32.798000000000002</v>
      </c>
      <c r="G265" s="72">
        <f t="shared" si="11"/>
        <v>0.85894020000000204</v>
      </c>
      <c r="H265" s="103">
        <f t="shared" si="12"/>
        <v>0.17080653272584942</v>
      </c>
      <c r="I265" s="88">
        <f t="shared" si="10"/>
        <v>1.0297467327258514</v>
      </c>
      <c r="J265" s="25"/>
      <c r="K265" s="38"/>
      <c r="L265" s="325"/>
      <c r="M265" s="321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0.16015924227498435</v>
      </c>
      <c r="I266" s="88">
        <f t="shared" si="10"/>
        <v>0.16015924227498435</v>
      </c>
      <c r="J266" s="25"/>
      <c r="K266" s="38"/>
      <c r="L266" s="325"/>
      <c r="M266" s="321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0.13871469953591808</v>
      </c>
      <c r="I267" s="88">
        <f t="shared" si="10"/>
        <v>0.13871469953591808</v>
      </c>
      <c r="J267" s="25"/>
      <c r="K267" s="38"/>
      <c r="L267" s="325"/>
      <c r="M267" s="321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14.494</v>
      </c>
      <c r="F268" s="104">
        <v>14.872</v>
      </c>
      <c r="G268" s="72">
        <f t="shared" si="11"/>
        <v>0.32500440000000008</v>
      </c>
      <c r="H268" s="103">
        <f t="shared" si="12"/>
        <v>0.12146908824226341</v>
      </c>
      <c r="I268" s="88">
        <f t="shared" si="10"/>
        <v>0.44647348824226352</v>
      </c>
      <c r="J268" s="25"/>
      <c r="K268" s="38"/>
      <c r="L268" s="325"/>
      <c r="M268" s="321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10.378</v>
      </c>
      <c r="F269" s="104">
        <v>10.837999999999999</v>
      </c>
      <c r="G269" s="72">
        <f t="shared" si="11"/>
        <v>0.39550799999999919</v>
      </c>
      <c r="H269" s="103">
        <f t="shared" si="12"/>
        <v>7.8280079089458651E-2</v>
      </c>
      <c r="I269" s="88">
        <f t="shared" si="10"/>
        <v>0.47378807908945786</v>
      </c>
      <c r="J269" s="25"/>
      <c r="K269" s="38"/>
      <c r="L269" s="325"/>
      <c r="M269" s="321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12.054</v>
      </c>
      <c r="F270" s="104">
        <v>12.789</v>
      </c>
      <c r="G270" s="72">
        <f t="shared" si="11"/>
        <v>0.63195299999999954</v>
      </c>
      <c r="H270" s="103">
        <f t="shared" si="12"/>
        <v>7.6030651529416737E-2</v>
      </c>
      <c r="I270" s="88">
        <f t="shared" si="10"/>
        <v>0.70798365152941622</v>
      </c>
      <c r="J270" s="25"/>
      <c r="K270" s="38"/>
      <c r="L270" s="325"/>
      <c r="M270" s="321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29.286000000000001</v>
      </c>
      <c r="F271" s="104">
        <v>30.317</v>
      </c>
      <c r="G271" s="72">
        <f t="shared" si="11"/>
        <v>0.88645379999999896</v>
      </c>
      <c r="H271" s="103">
        <f t="shared" si="12"/>
        <v>0.17080653272584942</v>
      </c>
      <c r="I271" s="88">
        <f t="shared" si="10"/>
        <v>1.0572603327258483</v>
      </c>
      <c r="J271" s="25"/>
      <c r="K271" s="38"/>
      <c r="L271" s="325"/>
      <c r="M271" s="321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11.006</v>
      </c>
      <c r="F272" s="104">
        <v>11.018000000000001</v>
      </c>
      <c r="G272" s="72">
        <f t="shared" si="11"/>
        <v>1.0317600000000392E-2</v>
      </c>
      <c r="H272" s="103">
        <f t="shared" si="12"/>
        <v>0.1603092041123205</v>
      </c>
      <c r="I272" s="88">
        <f t="shared" si="10"/>
        <v>0.1706268041123209</v>
      </c>
      <c r="J272" s="25"/>
      <c r="K272" s="38"/>
      <c r="L272" s="325"/>
      <c r="M272" s="321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8.8629999999999995</v>
      </c>
      <c r="F273" s="104">
        <v>9.1489999999999991</v>
      </c>
      <c r="G273" s="72">
        <f t="shared" si="11"/>
        <v>0.24590279999999964</v>
      </c>
      <c r="H273" s="103">
        <f t="shared" si="12"/>
        <v>0.13871469953591808</v>
      </c>
      <c r="I273" s="88">
        <f t="shared" ref="I273:I280" si="13">G273+H273</f>
        <v>0.38461749953591773</v>
      </c>
      <c r="J273" s="25"/>
      <c r="K273" s="38"/>
      <c r="L273" s="325"/>
      <c r="M273" s="321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25.257999999999999</v>
      </c>
      <c r="F274" s="104">
        <v>27.07</v>
      </c>
      <c r="G274" s="72">
        <f t="shared" ref="G274:G301" si="14">(F274-E274)*0.8598</f>
        <v>1.5579576000000011</v>
      </c>
      <c r="H274" s="103">
        <f t="shared" ref="H274:H301" si="15">$G$11/$C$303*C274</f>
        <v>0.12131912640492729</v>
      </c>
      <c r="I274" s="88">
        <f t="shared" si="13"/>
        <v>1.6792767264049284</v>
      </c>
      <c r="J274" s="25"/>
      <c r="K274" s="38"/>
      <c r="L274" s="325"/>
      <c r="M274" s="321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3.0539999999999998</v>
      </c>
      <c r="F275" s="104">
        <v>3.0720000000000001</v>
      </c>
      <c r="G275" s="72">
        <f t="shared" si="14"/>
        <v>1.5476400000000204E-2</v>
      </c>
      <c r="H275" s="103">
        <f t="shared" si="15"/>
        <v>7.8130117252122516E-2</v>
      </c>
      <c r="I275" s="88">
        <f t="shared" si="13"/>
        <v>9.3606517252122726E-2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3.681</v>
      </c>
      <c r="F276" s="104">
        <v>3.8849999999999998</v>
      </c>
      <c r="G276" s="72">
        <f t="shared" si="14"/>
        <v>0.17539919999999978</v>
      </c>
      <c r="H276" s="103">
        <f t="shared" si="15"/>
        <v>7.5880689692080602E-2</v>
      </c>
      <c r="I276" s="88">
        <f t="shared" si="13"/>
        <v>0.25127988969208037</v>
      </c>
      <c r="J276" s="25"/>
      <c r="K276" s="38"/>
      <c r="L276" s="325"/>
      <c r="M276" s="321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28.606000000000002</v>
      </c>
      <c r="F277" s="104">
        <v>31.888000000000002</v>
      </c>
      <c r="G277" s="72">
        <f t="shared" si="14"/>
        <v>2.8218635999999999</v>
      </c>
      <c r="H277" s="103">
        <f t="shared" si="15"/>
        <v>0.17140638007519393</v>
      </c>
      <c r="I277" s="88">
        <f t="shared" si="13"/>
        <v>2.9932699800751941</v>
      </c>
      <c r="J277" s="25"/>
      <c r="K277" s="38"/>
      <c r="L277" s="325"/>
      <c r="M277" s="321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22.201000000000001</v>
      </c>
      <c r="F278" s="104">
        <v>23.343</v>
      </c>
      <c r="G278" s="72">
        <f t="shared" si="14"/>
        <v>0.98189159999999953</v>
      </c>
      <c r="H278" s="103">
        <f t="shared" si="15"/>
        <v>0.16045916594965659</v>
      </c>
      <c r="I278" s="88">
        <f t="shared" si="13"/>
        <v>1.1423507659496561</v>
      </c>
      <c r="J278" s="25"/>
      <c r="K278" s="38"/>
      <c r="L278" s="325"/>
      <c r="M278" s="321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19.600000000000001</v>
      </c>
      <c r="F279" s="104">
        <v>21.457999999999998</v>
      </c>
      <c r="G279" s="72">
        <f t="shared" si="14"/>
        <v>1.5975083999999975</v>
      </c>
      <c r="H279" s="103">
        <f t="shared" si="15"/>
        <v>0.13916458504792648</v>
      </c>
      <c r="I279" s="88">
        <f t="shared" si="13"/>
        <v>1.7366729850479239</v>
      </c>
      <c r="J279" s="25"/>
      <c r="K279" s="38"/>
      <c r="L279" s="325"/>
      <c r="M279" s="321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14.577</v>
      </c>
      <c r="F280" s="104">
        <v>15.105</v>
      </c>
      <c r="G280" s="72">
        <f>(F280-E280)*0.8598</f>
        <v>0.45397440000000039</v>
      </c>
      <c r="H280" s="103">
        <f t="shared" si="15"/>
        <v>0.12041935538091052</v>
      </c>
      <c r="I280" s="88">
        <f t="shared" si="13"/>
        <v>0.57439375538091086</v>
      </c>
      <c r="J280" s="25"/>
      <c r="K280" s="38"/>
      <c r="L280" s="325"/>
      <c r="M280" s="321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4.8390000000000004</v>
      </c>
      <c r="F281" s="104">
        <v>5.3109999999999999</v>
      </c>
      <c r="G281" s="72">
        <f>(F281-E281)*0.8598</f>
        <v>0.40582559999999962</v>
      </c>
      <c r="H281" s="103">
        <f t="shared" si="15"/>
        <v>7.7980155414786381E-2</v>
      </c>
      <c r="I281" s="88">
        <f>G281+H281</f>
        <v>0.48380575541478599</v>
      </c>
      <c r="K281" s="25"/>
      <c r="L281" s="325"/>
      <c r="M281" s="321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8.9890000000000008</v>
      </c>
      <c r="F282" s="104">
        <v>9.4190000000000005</v>
      </c>
      <c r="G282" s="72">
        <f t="shared" si="14"/>
        <v>0.36971399999999977</v>
      </c>
      <c r="H282" s="103">
        <f t="shared" si="15"/>
        <v>7.5580766017408346E-2</v>
      </c>
      <c r="I282" s="88">
        <f t="shared" ref="I282:I301" si="16">G282+H282</f>
        <v>0.44529476601740814</v>
      </c>
      <c r="J282" s="25"/>
      <c r="K282" s="38"/>
      <c r="L282" s="325"/>
      <c r="M282" s="321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24.024999999999999</v>
      </c>
      <c r="F283" s="104">
        <v>24.79</v>
      </c>
      <c r="G283" s="72">
        <f t="shared" si="14"/>
        <v>0.65774700000000053</v>
      </c>
      <c r="H283" s="103">
        <f t="shared" si="15"/>
        <v>0.17005672353916879</v>
      </c>
      <c r="I283" s="88">
        <f t="shared" si="16"/>
        <v>0.82780372353916931</v>
      </c>
      <c r="J283" s="25"/>
      <c r="K283" s="38"/>
      <c r="L283" s="325"/>
      <c r="M283" s="321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12.837</v>
      </c>
      <c r="F284" s="104">
        <v>12.983000000000001</v>
      </c>
      <c r="G284" s="72">
        <f t="shared" si="14"/>
        <v>0.12553080000000069</v>
      </c>
      <c r="H284" s="103">
        <f t="shared" si="15"/>
        <v>0.15925947125096759</v>
      </c>
      <c r="I284" s="88">
        <f t="shared" si="16"/>
        <v>0.28479027125096829</v>
      </c>
      <c r="J284" s="25"/>
      <c r="K284" s="38"/>
      <c r="L284" s="325"/>
      <c r="M284" s="321"/>
      <c r="N284" s="325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13.298999999999999</v>
      </c>
      <c r="F285" s="104">
        <v>13.336</v>
      </c>
      <c r="G285" s="72">
        <f t="shared" si="14"/>
        <v>3.1812600000000697E-2</v>
      </c>
      <c r="H285" s="103">
        <f t="shared" si="15"/>
        <v>0.13901462321059035</v>
      </c>
      <c r="I285" s="88">
        <f t="shared" si="16"/>
        <v>0.17082722321059104</v>
      </c>
      <c r="J285" s="25"/>
      <c r="K285" s="38"/>
      <c r="L285" s="680" t="s">
        <v>497</v>
      </c>
      <c r="M285" s="680"/>
      <c r="N285" s="680"/>
      <c r="O285" s="680"/>
      <c r="P285" s="680"/>
      <c r="Q285" s="680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21.875</v>
      </c>
      <c r="F286" s="104">
        <v>22.997</v>
      </c>
      <c r="G286" s="72">
        <f t="shared" si="14"/>
        <v>0.96469559999999988</v>
      </c>
      <c r="H286" s="103">
        <f t="shared" si="15"/>
        <v>0.12221889742894405</v>
      </c>
      <c r="I286" s="88">
        <f t="shared" si="16"/>
        <v>1.086914497428944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19.376999999999999</v>
      </c>
      <c r="F287" s="104">
        <v>20.399999999999999</v>
      </c>
      <c r="G287" s="72">
        <f t="shared" si="14"/>
        <v>0.87957539999999979</v>
      </c>
      <c r="H287" s="103">
        <f t="shared" si="15"/>
        <v>7.7980155414786381E-2</v>
      </c>
      <c r="I287" s="88">
        <f t="shared" si="16"/>
        <v>0.95755555541478621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17.466999999999999</v>
      </c>
      <c r="F288" s="104">
        <v>18.965</v>
      </c>
      <c r="G288" s="72">
        <f t="shared" si="14"/>
        <v>1.287980400000001</v>
      </c>
      <c r="H288" s="103">
        <f t="shared" si="15"/>
        <v>7.5130880505399969E-2</v>
      </c>
      <c r="I288" s="88">
        <f t="shared" si="16"/>
        <v>1.3631112805054011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33.344000000000001</v>
      </c>
      <c r="F289" s="104">
        <v>34.512</v>
      </c>
      <c r="G289" s="72">
        <f t="shared" si="14"/>
        <v>1.0042463999999993</v>
      </c>
      <c r="H289" s="103">
        <f t="shared" si="15"/>
        <v>0.17080653272584942</v>
      </c>
      <c r="I289" s="88">
        <f t="shared" si="16"/>
        <v>1.1750529327258488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34.298000000000002</v>
      </c>
      <c r="F290" s="104">
        <v>35.79</v>
      </c>
      <c r="G290" s="72">
        <f t="shared" si="14"/>
        <v>1.2828215999999977</v>
      </c>
      <c r="H290" s="103">
        <f t="shared" si="15"/>
        <v>0.16105901329900113</v>
      </c>
      <c r="I290" s="88">
        <f t="shared" si="16"/>
        <v>1.4438806132989987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9.06</v>
      </c>
      <c r="F291" s="309">
        <f>E291+N292</f>
        <v>9.5596898503527949</v>
      </c>
      <c r="G291" s="72">
        <f t="shared" si="14"/>
        <v>0.4296333333333327</v>
      </c>
      <c r="H291" s="103">
        <f t="shared" si="15"/>
        <v>0.13886466137325421</v>
      </c>
      <c r="I291" s="88">
        <f t="shared" si="16"/>
        <v>0.56849799470658691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14.673999999999999</v>
      </c>
      <c r="F292" s="309">
        <f>E292+P292</f>
        <v>15.331672326897728</v>
      </c>
      <c r="G292" s="72">
        <f t="shared" si="14"/>
        <v>0.56546666666666678</v>
      </c>
      <c r="H292" s="103">
        <f t="shared" si="15"/>
        <v>0.12071927905558277</v>
      </c>
      <c r="I292" s="88">
        <f t="shared" si="16"/>
        <v>0.68618594572224956</v>
      </c>
      <c r="J292" s="25"/>
      <c r="K292" s="38"/>
      <c r="L292" s="106">
        <f>L291/0.8598</f>
        <v>1.6460029464216483</v>
      </c>
      <c r="M292" s="321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11.074</v>
      </c>
      <c r="F293" s="309">
        <f>E293+R292</f>
        <v>11.79932371869427</v>
      </c>
      <c r="G293" s="72">
        <f t="shared" si="14"/>
        <v>0.62363333333333315</v>
      </c>
      <c r="H293" s="103">
        <f t="shared" si="15"/>
        <v>7.7980155414786381E-2</v>
      </c>
      <c r="I293" s="88">
        <f t="shared" si="16"/>
        <v>0.70161348874811957</v>
      </c>
      <c r="J293" s="25"/>
      <c r="K293" s="38"/>
      <c r="L293" s="106"/>
      <c r="M293" s="321"/>
      <c r="P293" s="173"/>
      <c r="R293" s="310">
        <f>R292+F293</f>
        <v>12.524647437388539</v>
      </c>
      <c r="T293" s="173">
        <f>T292+F294</f>
        <v>19.040133658990463</v>
      </c>
      <c r="V293" s="173">
        <f>V292+F295</f>
        <v>41.481095208187952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16.685400000000001</v>
      </c>
      <c r="F294" s="309">
        <f>E294+T292</f>
        <v>17.862766829495232</v>
      </c>
      <c r="G294" s="72">
        <f t="shared" si="14"/>
        <v>1.0122999999999995</v>
      </c>
      <c r="H294" s="103">
        <f t="shared" si="15"/>
        <v>7.5580766017408346E-2</v>
      </c>
      <c r="I294" s="88">
        <f t="shared" si="16"/>
        <v>1.0878807660174079</v>
      </c>
      <c r="J294" s="25"/>
      <c r="K294" s="38"/>
      <c r="L294" s="106"/>
      <c r="M294" s="321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38.081699999999998</v>
      </c>
      <c r="F295" s="309">
        <f>E295+V292</f>
        <v>39.781397604093975</v>
      </c>
      <c r="G295" s="72">
        <f t="shared" si="14"/>
        <v>1.4614000000000016</v>
      </c>
      <c r="H295" s="103">
        <f>$G$11/$C$303*C295</f>
        <v>0.17050660905117715</v>
      </c>
      <c r="I295" s="88">
        <f t="shared" si="16"/>
        <v>1.6319066090511787</v>
      </c>
      <c r="J295" s="25"/>
      <c r="K295" s="38"/>
      <c r="L295" s="325"/>
      <c r="M295" s="321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11.782999999999999</v>
      </c>
      <c r="F296" s="104">
        <v>12.211</v>
      </c>
      <c r="G296" s="72">
        <f t="shared" si="14"/>
        <v>0.36799440000000072</v>
      </c>
      <c r="H296" s="103">
        <f t="shared" si="15"/>
        <v>0.15925947125096759</v>
      </c>
      <c r="I296" s="88">
        <f t="shared" si="16"/>
        <v>0.52725387125096834</v>
      </c>
      <c r="J296" s="25"/>
      <c r="K296" s="38"/>
      <c r="L296" s="325"/>
      <c r="M296" s="321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0.13796489034923745</v>
      </c>
      <c r="I297" s="88">
        <f t="shared" si="16"/>
        <v>0.13796489034923745</v>
      </c>
      <c r="J297" s="25"/>
      <c r="K297" s="38"/>
      <c r="L297" s="325"/>
      <c r="M297" s="321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17.952000000000002</v>
      </c>
      <c r="F298" s="104">
        <v>19.388000000000002</v>
      </c>
      <c r="G298" s="72">
        <f t="shared" si="14"/>
        <v>1.2346728</v>
      </c>
      <c r="H298" s="103">
        <f>$G$11/$C$303*C298</f>
        <v>0.11951958435689375</v>
      </c>
      <c r="I298" s="88">
        <f t="shared" si="16"/>
        <v>1.3541923843568937</v>
      </c>
      <c r="J298" s="25"/>
      <c r="K298" s="38"/>
      <c r="L298" s="325"/>
      <c r="M298" s="321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8.6660000000000004</v>
      </c>
      <c r="F299" s="104">
        <v>9.0690000000000008</v>
      </c>
      <c r="G299" s="72">
        <f t="shared" si="14"/>
        <v>0.3464994000000004</v>
      </c>
      <c r="H299" s="103">
        <f t="shared" si="15"/>
        <v>7.7080384390769613E-2</v>
      </c>
      <c r="I299" s="88">
        <f>G299+H299</f>
        <v>0.42357978439077004</v>
      </c>
      <c r="J299" s="25"/>
      <c r="K299" s="38"/>
      <c r="L299" s="325"/>
      <c r="M299" s="321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10.208</v>
      </c>
      <c r="F300" s="104">
        <v>10.669</v>
      </c>
      <c r="G300" s="72">
        <f t="shared" si="14"/>
        <v>0.39636780000000027</v>
      </c>
      <c r="H300" s="103">
        <f t="shared" si="15"/>
        <v>7.5430804180072211E-2</v>
      </c>
      <c r="I300" s="88">
        <f t="shared" si="16"/>
        <v>0.47179860418007247</v>
      </c>
      <c r="J300" s="25"/>
      <c r="K300" s="38"/>
      <c r="L300" s="325"/>
      <c r="M300" s="321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38.499000000000002</v>
      </c>
      <c r="F301" s="104">
        <v>40.58</v>
      </c>
      <c r="G301" s="72">
        <f t="shared" si="14"/>
        <v>1.7892437999999966</v>
      </c>
      <c r="H301" s="103">
        <f t="shared" si="15"/>
        <v>0.17215618926187456</v>
      </c>
      <c r="I301" s="88">
        <f t="shared" si="16"/>
        <v>1.9613999892618712</v>
      </c>
      <c r="J301" s="25"/>
      <c r="K301" s="38"/>
      <c r="L301" s="325"/>
      <c r="M301" s="321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59.695</v>
      </c>
      <c r="F302" s="135">
        <v>62.680999999999997</v>
      </c>
      <c r="G302" s="72">
        <f>(F302-E302)*0.8598</f>
        <v>2.5673627999999975</v>
      </c>
      <c r="H302" s="103">
        <f>$G$11/$C$303*C302</f>
        <v>0.44516171413229499</v>
      </c>
      <c r="I302" s="88">
        <f>G302+H302</f>
        <v>3.0125245141322923</v>
      </c>
      <c r="J302" s="25" t="s">
        <v>445</v>
      </c>
      <c r="K302" s="38"/>
      <c r="L302" s="325"/>
      <c r="M302" s="321"/>
    </row>
    <row r="303" spans="1:22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184.26938573333339</v>
      </c>
      <c r="H303" s="73">
        <f>SUM(H17:H302)</f>
        <v>30.692614266666592</v>
      </c>
      <c r="I303" s="73">
        <f>SUM(I17:I302)</f>
        <v>214.96200000000002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23.02.19</v>
      </c>
      <c r="F305" s="270" t="str">
        <f>F16</f>
        <v>Показания  на 23.03.19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26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26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26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315:B315"/>
    <mergeCell ref="A316:B316"/>
    <mergeCell ref="M107:N107"/>
    <mergeCell ref="L196:O196"/>
    <mergeCell ref="L224:S224"/>
    <mergeCell ref="L285:Q285"/>
    <mergeCell ref="A303:B303"/>
    <mergeCell ref="A309:B309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90" activePane="bottomRight" state="frozen"/>
      <selection pane="topRight" activeCell="C1" sqref="C1"/>
      <selection pane="bottomLeft" activeCell="A17" sqref="A17"/>
      <selection pane="bottomRight" activeCell="F124" sqref="F12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27"/>
      <c r="C2" s="48"/>
      <c r="D2" s="327"/>
      <c r="E2" s="327"/>
      <c r="F2" s="330"/>
      <c r="G2" s="68"/>
      <c r="H2" s="16"/>
      <c r="I2" s="330"/>
      <c r="J2" s="35"/>
      <c r="K2" s="327"/>
      <c r="L2" s="327"/>
    </row>
    <row r="3" spans="1:16" ht="45" customHeight="1" x14ac:dyDescent="0.25">
      <c r="A3" s="622" t="s">
        <v>507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508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96.316000000000003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86.908718406666651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9.4072815933333516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9.9540000000000006</v>
      </c>
      <c r="H13" s="110"/>
      <c r="L13"/>
      <c r="P13" s="173">
        <v>0.85980000000000001</v>
      </c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506</v>
      </c>
      <c r="F16" s="22" t="s">
        <v>509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96.254046123873863</v>
      </c>
      <c r="P16" s="334">
        <f>I31</f>
        <v>6.1953876126144905E-2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16.271999999999998</v>
      </c>
      <c r="G17" s="72">
        <f>(F17-E17)*0.8598</f>
        <v>0</v>
      </c>
      <c r="H17" s="103">
        <f>$G$11/$C$303*C17</f>
        <v>2.9554389220246995E-2</v>
      </c>
      <c r="I17" s="88">
        <f t="shared" ref="I17:I80" si="0">G17+H17</f>
        <v>2.9554389220246995E-2</v>
      </c>
      <c r="J17" s="20"/>
      <c r="K17" s="38"/>
      <c r="L17" s="332"/>
      <c r="M17" s="328"/>
      <c r="N17" s="107" t="s">
        <v>373</v>
      </c>
      <c r="O17" s="644">
        <f>SUM(O16:P16)</f>
        <v>96.316000000000003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31.766999999999999</v>
      </c>
      <c r="F18" s="104">
        <v>31.766999999999999</v>
      </c>
      <c r="G18" s="72">
        <f t="shared" ref="G18:G80" si="1">(F18-E18)*0.8598</f>
        <v>0</v>
      </c>
      <c r="H18" s="103">
        <f t="shared" ref="H18:H81" si="2">$G$11/$C$303*C18</f>
        <v>1.9810173800818748E-2</v>
      </c>
      <c r="I18" s="88">
        <f t="shared" si="0"/>
        <v>1.9810173800818748E-2</v>
      </c>
      <c r="J18" s="20"/>
      <c r="K18" s="38"/>
      <c r="L18" s="332"/>
      <c r="M18" s="328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21.361000000000001</v>
      </c>
      <c r="F19" s="104">
        <v>22.143000000000001</v>
      </c>
      <c r="G19" s="72">
        <f t="shared" si="1"/>
        <v>0.67236360000000006</v>
      </c>
      <c r="H19" s="103">
        <f t="shared" si="2"/>
        <v>2.0729439406425187E-2</v>
      </c>
      <c r="I19" s="88">
        <f t="shared" si="0"/>
        <v>0.69309303940642519</v>
      </c>
      <c r="J19" s="20"/>
      <c r="K19" s="38"/>
      <c r="L19" s="332"/>
      <c r="M19" s="328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55.008000000000003</v>
      </c>
      <c r="F20" s="104">
        <v>56.448999999999998</v>
      </c>
      <c r="G20" s="72">
        <f>(F20-E20)*0.8598</f>
        <v>1.2389717999999961</v>
      </c>
      <c r="H20" s="103">
        <f t="shared" si="2"/>
        <v>3.2128332915945024E-2</v>
      </c>
      <c r="I20" s="88">
        <f t="shared" si="0"/>
        <v>1.271100132915941</v>
      </c>
      <c r="J20" s="20"/>
      <c r="K20" s="38"/>
      <c r="L20" s="332"/>
      <c r="M20" s="328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25.417000000000002</v>
      </c>
      <c r="F21" s="135">
        <v>25.695</v>
      </c>
      <c r="G21" s="86">
        <f t="shared" si="1"/>
        <v>0.23902439999999889</v>
      </c>
      <c r="H21" s="109">
        <f t="shared" si="2"/>
        <v>2.9600352500527321E-2</v>
      </c>
      <c r="I21" s="73">
        <f t="shared" si="0"/>
        <v>0.2686247525005262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11.17</v>
      </c>
      <c r="F22" s="135">
        <v>11.217000000000001</v>
      </c>
      <c r="G22" s="86">
        <f t="shared" si="1"/>
        <v>4.0410600000000511E-2</v>
      </c>
      <c r="H22" s="109">
        <f t="shared" si="2"/>
        <v>1.9718247240258103E-2</v>
      </c>
      <c r="I22" s="73">
        <f t="shared" si="0"/>
        <v>6.0128847240258618E-2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14.920999999999999</v>
      </c>
      <c r="F23" s="135">
        <v>15.154999999999999</v>
      </c>
      <c r="G23" s="86">
        <f t="shared" si="1"/>
        <v>0.20119319999999999</v>
      </c>
      <c r="H23" s="109">
        <f t="shared" si="2"/>
        <v>2.0499623005023577E-2</v>
      </c>
      <c r="I23" s="73">
        <f t="shared" si="0"/>
        <v>0.22169282300502358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14.263999999999999</v>
      </c>
      <c r="F24" s="135">
        <v>14.5</v>
      </c>
      <c r="G24" s="86">
        <f t="shared" si="1"/>
        <v>0.20291280000000056</v>
      </c>
      <c r="H24" s="109">
        <f t="shared" si="2"/>
        <v>3.2128332915945024E-2</v>
      </c>
      <c r="I24" s="73">
        <f t="shared" si="0"/>
        <v>0.23504113291594558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18.588999999999999</v>
      </c>
      <c r="F25" s="104">
        <v>19.170999999999999</v>
      </c>
      <c r="G25" s="72">
        <f t="shared" si="1"/>
        <v>0.50040360000000061</v>
      </c>
      <c r="H25" s="103">
        <f t="shared" si="2"/>
        <v>2.9508425939966675E-2</v>
      </c>
      <c r="I25" s="88">
        <f t="shared" si="0"/>
        <v>0.52991202593996733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13.692</v>
      </c>
      <c r="F26" s="104">
        <v>14.035</v>
      </c>
      <c r="G26" s="72">
        <f t="shared" si="1"/>
        <v>0.29491139999999999</v>
      </c>
      <c r="H26" s="103">
        <f t="shared" si="2"/>
        <v>1.9580357399417138E-2</v>
      </c>
      <c r="I26" s="88">
        <f t="shared" si="0"/>
        <v>0.31449175739941715</v>
      </c>
      <c r="J26" s="20"/>
      <c r="K26" s="38"/>
      <c r="L26" s="332"/>
      <c r="M26" s="328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18.858000000000001</v>
      </c>
      <c r="F27" s="104">
        <v>19.507999999999999</v>
      </c>
      <c r="G27" s="72">
        <f t="shared" si="1"/>
        <v>0.55886999999999876</v>
      </c>
      <c r="H27" s="103">
        <f t="shared" si="2"/>
        <v>2.0499623005023577E-2</v>
      </c>
      <c r="I27" s="88">
        <f t="shared" si="0"/>
        <v>0.57936962300502237</v>
      </c>
      <c r="J27" s="20"/>
      <c r="K27" s="38"/>
      <c r="L27" s="332"/>
      <c r="M27" s="328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25.742000000000001</v>
      </c>
      <c r="F28" s="104">
        <v>26.315000000000001</v>
      </c>
      <c r="G28" s="72">
        <f t="shared" si="1"/>
        <v>0.49266540000000036</v>
      </c>
      <c r="H28" s="103">
        <f t="shared" si="2"/>
        <v>3.2128332915945024E-2</v>
      </c>
      <c r="I28" s="88">
        <f t="shared" si="0"/>
        <v>0.52479373291594533</v>
      </c>
      <c r="J28" s="20"/>
      <c r="K28" s="38"/>
      <c r="L28" s="332"/>
      <c r="M28" s="328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26.693999999999999</v>
      </c>
      <c r="F29" s="104">
        <v>27.323</v>
      </c>
      <c r="G29" s="72">
        <f t="shared" si="1"/>
        <v>0.54081420000000113</v>
      </c>
      <c r="H29" s="103">
        <f t="shared" si="2"/>
        <v>2.9830168901928928E-2</v>
      </c>
      <c r="I29" s="88">
        <f t="shared" si="0"/>
        <v>0.57064436890193004</v>
      </c>
      <c r="J29" s="20"/>
      <c r="K29" s="38"/>
      <c r="L29" s="332"/>
      <c r="M29" s="328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11.055</v>
      </c>
      <c r="F30" s="104">
        <v>11.169</v>
      </c>
      <c r="G30" s="72">
        <f t="shared" si="1"/>
        <v>9.8017200000000665E-2</v>
      </c>
      <c r="H30" s="103">
        <f t="shared" si="2"/>
        <v>1.9488430838856492E-2</v>
      </c>
      <c r="I30" s="88">
        <f t="shared" si="0"/>
        <v>0.11750563083885715</v>
      </c>
      <c r="J30" s="20"/>
      <c r="K30" s="38"/>
      <c r="L30" s="332"/>
      <c r="M30" s="328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10.576000000000001</v>
      </c>
      <c r="F31" s="134">
        <v>10.624000000000001</v>
      </c>
      <c r="G31" s="81">
        <f t="shared" si="1"/>
        <v>4.127040000000004E-2</v>
      </c>
      <c r="H31" s="97">
        <f t="shared" si="2"/>
        <v>2.0683476126144865E-2</v>
      </c>
      <c r="I31" s="92">
        <f t="shared" si="0"/>
        <v>6.1953876126144905E-2</v>
      </c>
      <c r="J31" s="20"/>
      <c r="K31" s="38"/>
      <c r="L31" s="332"/>
      <c r="M31" s="3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21.920999999999999</v>
      </c>
      <c r="F32" s="104">
        <v>22.094000000000001</v>
      </c>
      <c r="G32" s="72">
        <f t="shared" si="1"/>
        <v>0.14874540000000155</v>
      </c>
      <c r="H32" s="103">
        <f t="shared" si="2"/>
        <v>3.2174296196225347E-2</v>
      </c>
      <c r="I32" s="88">
        <f t="shared" si="0"/>
        <v>0.18091969619622689</v>
      </c>
      <c r="J32" s="20"/>
      <c r="K32" s="38"/>
      <c r="L32" s="332"/>
      <c r="M32" s="328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21.298999999999999</v>
      </c>
      <c r="F33" s="104">
        <v>21.863</v>
      </c>
      <c r="G33" s="72">
        <f t="shared" si="1"/>
        <v>0.48492720000000006</v>
      </c>
      <c r="H33" s="103">
        <f t="shared" si="2"/>
        <v>2.969227906108796E-2</v>
      </c>
      <c r="I33" s="88">
        <f t="shared" si="0"/>
        <v>0.51461947906108807</v>
      </c>
      <c r="J33" s="20"/>
      <c r="K33" s="38"/>
      <c r="L33" s="332"/>
      <c r="M33" s="328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15.163</v>
      </c>
      <c r="F34" s="104">
        <v>15.321</v>
      </c>
      <c r="G34" s="72">
        <f t="shared" si="1"/>
        <v>0.13584839999999954</v>
      </c>
      <c r="H34" s="103">
        <f t="shared" si="2"/>
        <v>1.9534394119136815E-2</v>
      </c>
      <c r="I34" s="88">
        <f t="shared" si="0"/>
        <v>0.15538279411913636</v>
      </c>
      <c r="J34" s="20"/>
      <c r="K34" s="38"/>
      <c r="L34" s="332"/>
      <c r="M34" s="328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7.2939999999999996</v>
      </c>
      <c r="F35" s="104">
        <v>7.2960000000000003</v>
      </c>
      <c r="G35" s="72">
        <f t="shared" si="1"/>
        <v>1.7196000000005744E-3</v>
      </c>
      <c r="H35" s="103">
        <f t="shared" si="2"/>
        <v>2.0499623005023577E-2</v>
      </c>
      <c r="I35" s="88">
        <f t="shared" si="0"/>
        <v>2.2219223005024151E-2</v>
      </c>
      <c r="J35" s="20"/>
      <c r="K35" s="38"/>
      <c r="L35" s="332"/>
      <c r="M35" s="328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15.973000000000001</v>
      </c>
      <c r="F36" s="104">
        <v>16.542000000000002</v>
      </c>
      <c r="G36" s="72">
        <f t="shared" si="1"/>
        <v>0.48922620000000072</v>
      </c>
      <c r="H36" s="103">
        <f t="shared" si="2"/>
        <v>3.2036406355384378E-2</v>
      </c>
      <c r="I36" s="88">
        <f t="shared" si="0"/>
        <v>0.52126260635538513</v>
      </c>
      <c r="J36" s="20"/>
      <c r="K36" s="38"/>
      <c r="L36" s="332"/>
      <c r="M36" s="328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29.251000000000001</v>
      </c>
      <c r="F37" s="104">
        <v>30.138000000000002</v>
      </c>
      <c r="G37" s="72">
        <f t="shared" si="1"/>
        <v>0.76264260000000039</v>
      </c>
      <c r="H37" s="103">
        <f t="shared" si="2"/>
        <v>2.9508425939966675E-2</v>
      </c>
      <c r="I37" s="88">
        <f t="shared" si="0"/>
        <v>0.79215102593996711</v>
      </c>
      <c r="J37" s="20"/>
      <c r="K37" s="38"/>
      <c r="L37" s="332"/>
      <c r="M37" s="328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11.398</v>
      </c>
      <c r="F38" s="104">
        <v>11.587999999999999</v>
      </c>
      <c r="G38" s="72">
        <f t="shared" si="1"/>
        <v>0.16336199999999956</v>
      </c>
      <c r="H38" s="103">
        <f t="shared" si="2"/>
        <v>1.9442467558576173E-2</v>
      </c>
      <c r="I38" s="88">
        <f t="shared" si="0"/>
        <v>0.18280446755857574</v>
      </c>
      <c r="J38" s="20"/>
      <c r="K38" s="38"/>
      <c r="L38" s="332"/>
      <c r="M38" s="328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2.0453659724743254E-2</v>
      </c>
      <c r="I39" s="88">
        <f t="shared" si="0"/>
        <v>2.0453659724743254E-2</v>
      </c>
      <c r="K39" s="20"/>
      <c r="L39" s="332"/>
      <c r="M39" s="328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22.457000000000001</v>
      </c>
      <c r="F40" s="104">
        <v>23.135000000000002</v>
      </c>
      <c r="G40" s="72">
        <f t="shared" si="1"/>
        <v>0.5829444000000007</v>
      </c>
      <c r="H40" s="103">
        <f t="shared" si="2"/>
        <v>3.1898516514543417E-2</v>
      </c>
      <c r="I40" s="88">
        <f t="shared" si="0"/>
        <v>0.61484291651454415</v>
      </c>
      <c r="J40" s="20"/>
      <c r="K40" s="38"/>
      <c r="L40" s="332"/>
      <c r="M40" s="328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2.9554389220246995E-2</v>
      </c>
      <c r="I41" s="88">
        <f t="shared" si="0"/>
        <v>2.9554389220246995E-2</v>
      </c>
      <c r="J41" s="20"/>
      <c r="K41" s="38"/>
      <c r="L41" s="332"/>
      <c r="M41" s="328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14.301</v>
      </c>
      <c r="F42" s="104">
        <v>14.486000000000001</v>
      </c>
      <c r="G42" s="72">
        <f t="shared" si="1"/>
        <v>0.15906300000000043</v>
      </c>
      <c r="H42" s="103">
        <f t="shared" si="2"/>
        <v>1.967228395997778E-2</v>
      </c>
      <c r="I42" s="88">
        <f t="shared" si="0"/>
        <v>0.1787352839599782</v>
      </c>
      <c r="J42" s="20"/>
      <c r="K42" s="38"/>
      <c r="L42" s="332"/>
      <c r="M42" s="328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9.8179999999999996</v>
      </c>
      <c r="F43" s="104">
        <v>10.179</v>
      </c>
      <c r="G43" s="72">
        <f t="shared" si="1"/>
        <v>0.31038780000000055</v>
      </c>
      <c r="H43" s="103">
        <f t="shared" si="2"/>
        <v>2.082136596698583E-2</v>
      </c>
      <c r="I43" s="88">
        <f t="shared" si="0"/>
        <v>0.33120916596698635</v>
      </c>
      <c r="J43" s="20"/>
      <c r="K43" s="38"/>
      <c r="L43" s="332"/>
      <c r="M43" s="328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26.925000000000001</v>
      </c>
      <c r="F44" s="104">
        <v>27.713999999999999</v>
      </c>
      <c r="G44" s="72">
        <f t="shared" si="1"/>
        <v>0.67838219999999827</v>
      </c>
      <c r="H44" s="103">
        <f t="shared" si="2"/>
        <v>3.1990443075104055E-2</v>
      </c>
      <c r="I44" s="88">
        <f t="shared" si="0"/>
        <v>0.71037264307510228</v>
      </c>
      <c r="J44" s="20"/>
      <c r="K44" s="38"/>
      <c r="L44" s="332"/>
      <c r="M44" s="328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2.9094756417443773E-2</v>
      </c>
      <c r="I45" s="88">
        <f t="shared" si="0"/>
        <v>2.9094756417443773E-2</v>
      </c>
      <c r="J45" s="20"/>
      <c r="K45" s="38"/>
      <c r="L45" s="332"/>
      <c r="M45" s="328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7.72</v>
      </c>
      <c r="F46" s="104">
        <v>7.72</v>
      </c>
      <c r="G46" s="72">
        <f t="shared" si="1"/>
        <v>0</v>
      </c>
      <c r="H46" s="103">
        <f t="shared" si="2"/>
        <v>1.9534394119136815E-2</v>
      </c>
      <c r="I46" s="88">
        <f t="shared" si="0"/>
        <v>1.9534394119136815E-2</v>
      </c>
      <c r="J46" s="20"/>
      <c r="K46" s="38"/>
      <c r="L46" s="332"/>
      <c r="M46" s="328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14.727</v>
      </c>
      <c r="F47" s="104">
        <v>14.728</v>
      </c>
      <c r="G47" s="72">
        <f t="shared" si="1"/>
        <v>8.5979999999952347E-4</v>
      </c>
      <c r="H47" s="103">
        <f t="shared" si="2"/>
        <v>2.0453659724743254E-2</v>
      </c>
      <c r="I47" s="88">
        <f t="shared" si="0"/>
        <v>2.1313459724742776E-2</v>
      </c>
      <c r="J47" s="20"/>
      <c r="K47" s="38"/>
      <c r="L47" s="332"/>
      <c r="M47" s="328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3.2128332915945024E-2</v>
      </c>
      <c r="I48" s="73">
        <f t="shared" si="0"/>
        <v>3.2128332915945024E-2</v>
      </c>
      <c r="J48" s="20"/>
      <c r="K48" s="38"/>
      <c r="L48" s="332"/>
      <c r="M48" s="328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19.436</v>
      </c>
      <c r="F49" s="104">
        <v>20.311</v>
      </c>
      <c r="G49" s="72">
        <f t="shared" si="1"/>
        <v>0.75232500000000002</v>
      </c>
      <c r="H49" s="103">
        <f t="shared" si="2"/>
        <v>2.9784205621648605E-2</v>
      </c>
      <c r="I49" s="88">
        <f t="shared" si="0"/>
        <v>0.78210920562164865</v>
      </c>
      <c r="J49" s="20"/>
      <c r="K49" s="38"/>
      <c r="L49" s="332"/>
      <c r="M49" s="328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6.524</v>
      </c>
      <c r="F50" s="104">
        <v>6.5419999999999998</v>
      </c>
      <c r="G50" s="72">
        <f>(F50-E50)*0.8598</f>
        <v>1.5476399999999823E-2</v>
      </c>
      <c r="H50" s="103">
        <f t="shared" si="2"/>
        <v>1.9626320679697461E-2</v>
      </c>
      <c r="I50" s="88">
        <f t="shared" si="0"/>
        <v>3.5102720679697282E-2</v>
      </c>
      <c r="J50" s="20"/>
      <c r="K50" s="38"/>
      <c r="L50" s="332"/>
      <c r="M50" s="328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16.776</v>
      </c>
      <c r="F51" s="104">
        <v>17.132000000000001</v>
      </c>
      <c r="G51" s="72">
        <f>(F51-E51)*0.8598</f>
        <v>0.30608880000000144</v>
      </c>
      <c r="H51" s="103">
        <f t="shared" si="2"/>
        <v>2.0407696444462931E-2</v>
      </c>
      <c r="I51" s="88">
        <f t="shared" si="0"/>
        <v>0.32649649644446438</v>
      </c>
      <c r="K51" s="20"/>
      <c r="L51" s="332"/>
      <c r="M51" s="328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15.54</v>
      </c>
      <c r="F52" s="104">
        <v>15.62</v>
      </c>
      <c r="G52" s="72">
        <f t="shared" si="1"/>
        <v>6.8784000000000067E-2</v>
      </c>
      <c r="H52" s="103">
        <f t="shared" si="2"/>
        <v>3.1714663393422125E-2</v>
      </c>
      <c r="I52" s="88">
        <f t="shared" si="0"/>
        <v>0.1004986633934222</v>
      </c>
      <c r="J52" s="20"/>
      <c r="K52" s="38"/>
      <c r="L52" s="332"/>
      <c r="M52" s="328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16.745999999999999</v>
      </c>
      <c r="G53" s="72">
        <f t="shared" si="1"/>
        <v>0</v>
      </c>
      <c r="H53" s="103">
        <f t="shared" si="2"/>
        <v>2.964631578080764E-2</v>
      </c>
      <c r="I53" s="88">
        <f t="shared" si="0"/>
        <v>2.964631578080764E-2</v>
      </c>
      <c r="J53" s="20"/>
      <c r="K53" s="38"/>
      <c r="L53" s="332"/>
      <c r="M53" s="328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21.908000000000001</v>
      </c>
      <c r="F54" s="104">
        <v>22.356000000000002</v>
      </c>
      <c r="G54" s="72">
        <f t="shared" si="1"/>
        <v>0.38519040000000032</v>
      </c>
      <c r="H54" s="103">
        <f t="shared" si="2"/>
        <v>1.9304577717735208E-2</v>
      </c>
      <c r="I54" s="88">
        <f t="shared" si="0"/>
        <v>0.40449497771773552</v>
      </c>
      <c r="J54" s="20"/>
      <c r="K54" s="38"/>
      <c r="L54" s="332"/>
      <c r="M54" s="328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2.0407696444462931E-2</v>
      </c>
      <c r="I55" s="88">
        <f t="shared" si="0"/>
        <v>2.0407696444462931E-2</v>
      </c>
      <c r="J55" s="20"/>
      <c r="K55" s="38"/>
      <c r="L55" s="332"/>
      <c r="M55" s="328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22.936</v>
      </c>
      <c r="F56" s="104">
        <v>23.516999999999999</v>
      </c>
      <c r="G56" s="72">
        <f t="shared" si="1"/>
        <v>0.49954379999999959</v>
      </c>
      <c r="H56" s="103">
        <f t="shared" si="2"/>
        <v>3.1806589953982771E-2</v>
      </c>
      <c r="I56" s="88">
        <f t="shared" si="0"/>
        <v>0.53135038995398232</v>
      </c>
      <c r="J56" s="20"/>
      <c r="K56" s="38"/>
      <c r="L56" s="332"/>
      <c r="M56" s="328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20.760999999999999</v>
      </c>
      <c r="F57" s="104">
        <v>21.501000000000001</v>
      </c>
      <c r="G57" s="72">
        <f t="shared" si="1"/>
        <v>0.63625200000000171</v>
      </c>
      <c r="H57" s="103">
        <f t="shared" si="2"/>
        <v>2.9738242341368286E-2</v>
      </c>
      <c r="I57" s="88">
        <f t="shared" si="0"/>
        <v>0.66599024234136994</v>
      </c>
      <c r="J57" s="20"/>
      <c r="K57" s="38"/>
      <c r="L57" s="332"/>
      <c r="M57" s="328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2.7090000000000001</v>
      </c>
      <c r="F58" s="104">
        <v>2.7250000000000001</v>
      </c>
      <c r="G58" s="72">
        <f t="shared" si="1"/>
        <v>1.3756800000000012E-2</v>
      </c>
      <c r="H58" s="103">
        <f t="shared" si="2"/>
        <v>1.9534394119136815E-2</v>
      </c>
      <c r="I58" s="88">
        <f t="shared" si="0"/>
        <v>3.3291194119136829E-2</v>
      </c>
      <c r="J58" s="20"/>
      <c r="K58" s="38"/>
      <c r="L58" s="332"/>
      <c r="M58" s="328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17.097999999999999</v>
      </c>
      <c r="F59" s="104">
        <v>17.763000000000002</v>
      </c>
      <c r="G59" s="72">
        <f t="shared" si="1"/>
        <v>0.57176700000000236</v>
      </c>
      <c r="H59" s="103">
        <f t="shared" si="2"/>
        <v>2.0453659724743254E-2</v>
      </c>
      <c r="I59" s="88">
        <f t="shared" si="0"/>
        <v>0.59222065972474558</v>
      </c>
      <c r="J59" s="20"/>
      <c r="K59" s="38"/>
      <c r="L59" s="332"/>
      <c r="M59" s="328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16.056999999999999</v>
      </c>
      <c r="F60" s="104">
        <v>16.391999999999999</v>
      </c>
      <c r="G60" s="72">
        <f t="shared" si="1"/>
        <v>0.28803300000000076</v>
      </c>
      <c r="H60" s="103">
        <f t="shared" si="2"/>
        <v>3.1990443075104055E-2</v>
      </c>
      <c r="I60" s="88">
        <f t="shared" si="0"/>
        <v>0.32002344307510483</v>
      </c>
      <c r="J60" s="20"/>
      <c r="K60" s="38"/>
      <c r="L60" s="332"/>
      <c r="M60" s="328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2.9784205621648605E-2</v>
      </c>
      <c r="I61" s="88">
        <f t="shared" si="0"/>
        <v>2.9784205621648605E-2</v>
      </c>
      <c r="K61" s="145">
        <v>45</v>
      </c>
      <c r="L61" s="332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7.9279999999999999</v>
      </c>
      <c r="F62" s="135">
        <v>7.9320000000000004</v>
      </c>
      <c r="G62" s="72">
        <f t="shared" si="1"/>
        <v>3.439200000000385E-3</v>
      </c>
      <c r="H62" s="103">
        <f t="shared" si="2"/>
        <v>1.9580357399417138E-2</v>
      </c>
      <c r="I62" s="88">
        <f t="shared" si="0"/>
        <v>2.3019557399417523E-2</v>
      </c>
      <c r="K62" s="145">
        <v>46</v>
      </c>
      <c r="L62" s="332"/>
      <c r="M62" s="328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12.343</v>
      </c>
      <c r="F63" s="135">
        <v>12.361000000000001</v>
      </c>
      <c r="G63" s="72">
        <f t="shared" si="1"/>
        <v>1.5476400000000586E-2</v>
      </c>
      <c r="H63" s="103">
        <f t="shared" si="2"/>
        <v>2.0315769883902289E-2</v>
      </c>
      <c r="I63" s="88">
        <f t="shared" si="0"/>
        <v>3.5792169883902873E-2</v>
      </c>
      <c r="K63" s="145" t="s">
        <v>389</v>
      </c>
      <c r="L63" s="332"/>
      <c r="M63" s="328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23.158000000000001</v>
      </c>
      <c r="F64" s="135">
        <v>23.707999999999998</v>
      </c>
      <c r="G64" s="72">
        <f t="shared" si="1"/>
        <v>0.47288999999999753</v>
      </c>
      <c r="H64" s="103">
        <f t="shared" si="2"/>
        <v>3.1806589953982771E-2</v>
      </c>
      <c r="I64" s="88">
        <f t="shared" si="0"/>
        <v>0.50469658995398026</v>
      </c>
      <c r="K64" s="145">
        <v>48</v>
      </c>
      <c r="L64" s="332"/>
      <c r="M64" s="328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14.343999999999999</v>
      </c>
      <c r="F65" s="104">
        <v>14.695</v>
      </c>
      <c r="G65" s="72">
        <f t="shared" si="1"/>
        <v>0.30178980000000077</v>
      </c>
      <c r="H65" s="103">
        <f t="shared" si="2"/>
        <v>2.9554389220246995E-2</v>
      </c>
      <c r="I65" s="88">
        <f t="shared" si="0"/>
        <v>0.33134418922024778</v>
      </c>
      <c r="J65" s="20"/>
      <c r="K65" s="38"/>
      <c r="L65" s="332"/>
      <c r="M65" s="328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10.725</v>
      </c>
      <c r="F66" s="104">
        <v>10.839</v>
      </c>
      <c r="G66" s="72">
        <f t="shared" si="1"/>
        <v>9.8017200000000665E-2</v>
      </c>
      <c r="H66" s="103">
        <f t="shared" si="2"/>
        <v>1.9534394119136815E-2</v>
      </c>
      <c r="I66" s="88">
        <f t="shared" si="0"/>
        <v>0.11755159411913749</v>
      </c>
      <c r="J66" s="20"/>
      <c r="K66" s="38"/>
      <c r="L66" s="332"/>
      <c r="M66" s="328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6.1539999999999999</v>
      </c>
      <c r="G67" s="72">
        <f t="shared" si="1"/>
        <v>0</v>
      </c>
      <c r="H67" s="103">
        <f t="shared" si="2"/>
        <v>2.0131916762781001E-2</v>
      </c>
      <c r="I67" s="88">
        <f t="shared" si="0"/>
        <v>2.0131916762781001E-2</v>
      </c>
      <c r="J67" s="20"/>
      <c r="K67" s="38"/>
      <c r="L67" s="332"/>
      <c r="M67" s="328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18.564</v>
      </c>
      <c r="F68" s="104">
        <v>19.13</v>
      </c>
      <c r="G68" s="72">
        <f t="shared" si="1"/>
        <v>0.4866467999999991</v>
      </c>
      <c r="H68" s="103">
        <f t="shared" si="2"/>
        <v>3.1852553234263087E-2</v>
      </c>
      <c r="I68" s="88">
        <f t="shared" si="0"/>
        <v>0.51849935323426222</v>
      </c>
      <c r="J68" s="20"/>
      <c r="K68" s="38"/>
      <c r="L68" s="332"/>
      <c r="M68" s="328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18.532</v>
      </c>
      <c r="F69" s="104">
        <v>18.846</v>
      </c>
      <c r="G69" s="72">
        <f t="shared" si="1"/>
        <v>0.26997720000000003</v>
      </c>
      <c r="H69" s="103">
        <f t="shared" si="2"/>
        <v>2.9278609538565065E-2</v>
      </c>
      <c r="I69" s="88">
        <f t="shared" si="0"/>
        <v>0.29925580953856512</v>
      </c>
      <c r="J69" s="20"/>
      <c r="K69" s="38"/>
      <c r="L69" s="332"/>
      <c r="M69" s="328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17.547999999999998</v>
      </c>
      <c r="F70" s="104">
        <v>18.317</v>
      </c>
      <c r="G70" s="72">
        <f t="shared" si="1"/>
        <v>0.66118620000000161</v>
      </c>
      <c r="H70" s="103">
        <f t="shared" si="2"/>
        <v>1.9488430838856492E-2</v>
      </c>
      <c r="I70" s="88">
        <f t="shared" si="0"/>
        <v>0.68067463083885815</v>
      </c>
      <c r="J70" s="20"/>
      <c r="K70" s="38"/>
      <c r="L70" s="332"/>
      <c r="M70" s="328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18.335999999999999</v>
      </c>
      <c r="F71" s="104">
        <v>18.850000000000001</v>
      </c>
      <c r="G71" s="72">
        <f t="shared" si="1"/>
        <v>0.44193720000000247</v>
      </c>
      <c r="H71" s="103">
        <f t="shared" si="2"/>
        <v>2.0223843323341647E-2</v>
      </c>
      <c r="I71" s="88">
        <f t="shared" si="0"/>
        <v>0.46216104332334412</v>
      </c>
      <c r="J71" s="20"/>
      <c r="K71" s="38"/>
      <c r="L71" s="332"/>
      <c r="M71" s="328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16.096</v>
      </c>
      <c r="F72" s="104">
        <v>16.507000000000001</v>
      </c>
      <c r="G72" s="72">
        <f t="shared" si="1"/>
        <v>0.35337780000000119</v>
      </c>
      <c r="H72" s="103">
        <f t="shared" si="2"/>
        <v>3.1944479794823732E-2</v>
      </c>
      <c r="I72" s="88">
        <f t="shared" si="0"/>
        <v>0.38532227979482492</v>
      </c>
      <c r="J72" s="20"/>
      <c r="K72" s="38"/>
      <c r="L72" s="332"/>
      <c r="M72" s="328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9.2850000000000001</v>
      </c>
      <c r="F73" s="104">
        <v>9.3759999999999994</v>
      </c>
      <c r="G73" s="72">
        <f t="shared" si="1"/>
        <v>7.8241799999999403E-2</v>
      </c>
      <c r="H73" s="103">
        <f t="shared" si="2"/>
        <v>2.9232646258284742E-2</v>
      </c>
      <c r="I73" s="88">
        <f t="shared" si="0"/>
        <v>0.10747444625828415</v>
      </c>
      <c r="J73" s="20"/>
      <c r="K73" s="38"/>
      <c r="L73" s="332"/>
      <c r="M73" s="328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13.946999999999999</v>
      </c>
      <c r="F74" s="104">
        <v>14.499000000000001</v>
      </c>
      <c r="G74" s="72">
        <f t="shared" si="1"/>
        <v>0.47460960000000119</v>
      </c>
      <c r="H74" s="103">
        <f t="shared" si="2"/>
        <v>1.9580357399417138E-2</v>
      </c>
      <c r="I74" s="88">
        <f t="shared" si="0"/>
        <v>0.49418995739941834</v>
      </c>
      <c r="J74" s="20"/>
      <c r="K74" s="38"/>
      <c r="L74" s="332"/>
      <c r="M74" s="328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18.131</v>
      </c>
      <c r="F75" s="104">
        <v>18.59</v>
      </c>
      <c r="G75" s="72">
        <f t="shared" si="1"/>
        <v>0.39464819999999967</v>
      </c>
      <c r="H75" s="103">
        <f t="shared" si="2"/>
        <v>2.0177880043061324E-2</v>
      </c>
      <c r="I75" s="88">
        <f t="shared" si="0"/>
        <v>0.41482608004306099</v>
      </c>
      <c r="J75" s="20"/>
      <c r="K75" s="38"/>
      <c r="L75" s="332"/>
      <c r="M75" s="328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3.1668700113141809E-2</v>
      </c>
      <c r="I76" s="88">
        <f t="shared" si="0"/>
        <v>3.1668700113141809E-2</v>
      </c>
      <c r="J76" s="20"/>
      <c r="K76" s="38"/>
      <c r="L76" s="332"/>
      <c r="M76" s="328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32.253</v>
      </c>
      <c r="F77" s="104">
        <v>32.805</v>
      </c>
      <c r="G77" s="72">
        <f t="shared" si="1"/>
        <v>0.47460959999999969</v>
      </c>
      <c r="H77" s="103">
        <f t="shared" si="2"/>
        <v>2.9278609538565065E-2</v>
      </c>
      <c r="I77" s="88">
        <f t="shared" si="0"/>
        <v>0.50388820953856472</v>
      </c>
      <c r="J77" s="20"/>
      <c r="K77" s="38"/>
      <c r="L77" s="332"/>
      <c r="M77" s="328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23.527999999999999</v>
      </c>
      <c r="F78" s="104">
        <v>24.532</v>
      </c>
      <c r="G78" s="72">
        <f t="shared" si="1"/>
        <v>0.86323920000000121</v>
      </c>
      <c r="H78" s="103">
        <f t="shared" si="2"/>
        <v>1.967228395997778E-2</v>
      </c>
      <c r="I78" s="88">
        <f t="shared" si="0"/>
        <v>0.88291148395997898</v>
      </c>
      <c r="J78" s="20"/>
      <c r="K78" s="38"/>
      <c r="L78" s="332"/>
      <c r="M78" s="328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18.172999999999998</v>
      </c>
      <c r="F79" s="104">
        <v>18.481000000000002</v>
      </c>
      <c r="G79" s="72">
        <f t="shared" si="1"/>
        <v>0.2648184000000029</v>
      </c>
      <c r="H79" s="103">
        <f t="shared" si="2"/>
        <v>2.0361733164182608E-2</v>
      </c>
      <c r="I79" s="88">
        <f t="shared" si="0"/>
        <v>0.2851801331641855</v>
      </c>
      <c r="J79" s="20"/>
      <c r="K79" s="38"/>
      <c r="L79" s="332"/>
      <c r="M79" s="328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19.081</v>
      </c>
      <c r="F80" s="104">
        <v>19.295000000000002</v>
      </c>
      <c r="G80" s="72">
        <f t="shared" si="1"/>
        <v>0.18399720000000189</v>
      </c>
      <c r="H80" s="103">
        <f t="shared" si="2"/>
        <v>3.1714663393422125E-2</v>
      </c>
      <c r="I80" s="88">
        <f t="shared" si="0"/>
        <v>0.21571186339342402</v>
      </c>
      <c r="J80" s="20"/>
      <c r="K80" s="38"/>
      <c r="L80" s="332"/>
      <c r="M80" s="328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22.016999999999999</v>
      </c>
      <c r="F81" s="104">
        <v>22.26</v>
      </c>
      <c r="G81" s="72">
        <f>(F81-E81)*0.8598</f>
        <v>0.20893140000000182</v>
      </c>
      <c r="H81" s="103">
        <f t="shared" si="2"/>
        <v>3.5851358618651095E-2</v>
      </c>
      <c r="I81" s="88">
        <f t="shared" ref="I81:I142" si="3">G81+H81</f>
        <v>0.24478275861865292</v>
      </c>
      <c r="J81" s="20"/>
      <c r="K81" s="38"/>
      <c r="L81" s="332"/>
      <c r="M81" s="328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14.423999999999999</v>
      </c>
      <c r="F82" s="104">
        <v>14.743</v>
      </c>
      <c r="G82" s="72">
        <f t="shared" ref="G82:G147" si="4">(F82-E82)*0.8598</f>
        <v>0.27427620000000075</v>
      </c>
      <c r="H82" s="103">
        <f t="shared" ref="H82:H145" si="5">$G$11/$C$303*C82</f>
        <v>2.0867329247266152E-2</v>
      </c>
      <c r="I82" s="88">
        <f t="shared" si="3"/>
        <v>0.29514352924726689</v>
      </c>
      <c r="J82" s="20"/>
      <c r="K82" s="38"/>
      <c r="L82" s="332"/>
      <c r="M82" s="328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18.53</v>
      </c>
      <c r="F83" s="104">
        <v>19.279</v>
      </c>
      <c r="G83" s="72">
        <f t="shared" si="4"/>
        <v>0.64399019999999896</v>
      </c>
      <c r="H83" s="103">
        <f t="shared" si="5"/>
        <v>3.3828974286316933E-2</v>
      </c>
      <c r="I83" s="88">
        <f t="shared" si="3"/>
        <v>0.67781917428631588</v>
      </c>
      <c r="J83" s="20"/>
      <c r="K83" s="38"/>
      <c r="L83" s="332"/>
      <c r="M83" s="328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2.298164014016096E-2</v>
      </c>
      <c r="I84" s="88">
        <f t="shared" si="3"/>
        <v>2.298164014016096E-2</v>
      </c>
      <c r="J84" s="20"/>
      <c r="K84" s="38"/>
      <c r="L84" s="332"/>
      <c r="M84" s="328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36.762</v>
      </c>
      <c r="F85" s="104">
        <v>37.588999999999999</v>
      </c>
      <c r="G85" s="72">
        <f t="shared" si="4"/>
        <v>0.71105459999999843</v>
      </c>
      <c r="H85" s="103">
        <f t="shared" si="5"/>
        <v>4.4262638909950011E-2</v>
      </c>
      <c r="I85" s="88">
        <f t="shared" si="3"/>
        <v>0.7553172389099484</v>
      </c>
      <c r="J85" s="20"/>
      <c r="K85" s="38"/>
      <c r="L85" s="332"/>
      <c r="M85" s="328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8.9949999999999992</v>
      </c>
      <c r="F86" s="104">
        <v>8.9949999999999992</v>
      </c>
      <c r="G86" s="72">
        <f t="shared" si="4"/>
        <v>0</v>
      </c>
      <c r="H86" s="103">
        <f t="shared" si="5"/>
        <v>3.580539533837078E-2</v>
      </c>
      <c r="I86" s="88">
        <f t="shared" si="3"/>
        <v>3.580539533837078E-2</v>
      </c>
      <c r="J86" s="20"/>
      <c r="K86" s="38"/>
      <c r="L86" s="332"/>
      <c r="M86" s="328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9.7279999999999998</v>
      </c>
      <c r="G87" s="72">
        <f t="shared" si="4"/>
        <v>3.4391999999996213E-3</v>
      </c>
      <c r="H87" s="103">
        <f t="shared" si="5"/>
        <v>2.05455862853039E-2</v>
      </c>
      <c r="I87" s="88">
        <f t="shared" si="3"/>
        <v>2.3984786285303521E-2</v>
      </c>
      <c r="J87" s="20"/>
      <c r="K87" s="38"/>
      <c r="L87" s="332"/>
      <c r="M87" s="328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3.3828974286316933E-2</v>
      </c>
      <c r="I88" s="88">
        <f t="shared" si="3"/>
        <v>3.3828974286316933E-2</v>
      </c>
      <c r="J88" s="20"/>
      <c r="K88" s="38"/>
      <c r="L88" s="332"/>
      <c r="M88" s="328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5.9189999999999996</v>
      </c>
      <c r="F89" s="104">
        <v>5.9189999999999996</v>
      </c>
      <c r="G89" s="72">
        <f t="shared" si="4"/>
        <v>0</v>
      </c>
      <c r="H89" s="103">
        <f t="shared" si="5"/>
        <v>2.2705860458479027E-2</v>
      </c>
      <c r="I89" s="88">
        <f t="shared" si="3"/>
        <v>2.2705860458479027E-2</v>
      </c>
      <c r="J89" s="20"/>
      <c r="K89" s="38"/>
      <c r="L89" s="332"/>
      <c r="M89" s="328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28.965</v>
      </c>
      <c r="F90" s="104">
        <v>29.725999999999999</v>
      </c>
      <c r="G90" s="72">
        <f t="shared" si="4"/>
        <v>0.65430779999999933</v>
      </c>
      <c r="H90" s="103">
        <f t="shared" si="5"/>
        <v>4.4170712349389366E-2</v>
      </c>
      <c r="I90" s="88">
        <f t="shared" si="3"/>
        <v>0.69847851234938874</v>
      </c>
      <c r="J90" s="20"/>
      <c r="K90" s="38"/>
      <c r="L90" s="332"/>
      <c r="M90" s="328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10.311999999999999</v>
      </c>
      <c r="F91" s="104">
        <v>11.064</v>
      </c>
      <c r="G91" s="72">
        <f t="shared" si="4"/>
        <v>0.64656960000000063</v>
      </c>
      <c r="H91" s="103">
        <f t="shared" si="5"/>
        <v>3.5529615656688843E-2</v>
      </c>
      <c r="I91" s="88">
        <f t="shared" si="3"/>
        <v>0.68209921565668952</v>
      </c>
      <c r="J91" s="20"/>
      <c r="K91" s="38"/>
      <c r="L91" s="332"/>
      <c r="M91" s="328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10.210000000000001</v>
      </c>
      <c r="F92" s="104">
        <v>10.664999999999999</v>
      </c>
      <c r="G92" s="72">
        <f t="shared" si="4"/>
        <v>0.39120899999999853</v>
      </c>
      <c r="H92" s="103">
        <f t="shared" si="5"/>
        <v>2.0729439406425187E-2</v>
      </c>
      <c r="I92" s="88">
        <f t="shared" si="3"/>
        <v>0.41193843940642372</v>
      </c>
      <c r="J92" s="20"/>
      <c r="K92" s="38"/>
      <c r="L92" s="332"/>
      <c r="M92" s="328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15.356</v>
      </c>
      <c r="F93" s="104">
        <v>15.454000000000001</v>
      </c>
      <c r="G93" s="72">
        <f t="shared" si="4"/>
        <v>8.4260400000000651E-2</v>
      </c>
      <c r="H93" s="103">
        <f t="shared" si="5"/>
        <v>3.350723132435468E-2</v>
      </c>
      <c r="I93" s="88">
        <f t="shared" si="3"/>
        <v>0.11776763132435533</v>
      </c>
      <c r="J93" s="20"/>
      <c r="K93" s="38"/>
      <c r="L93" s="332"/>
      <c r="M93" s="328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2.4049999999999998</v>
      </c>
      <c r="F94" s="104">
        <v>2.411</v>
      </c>
      <c r="G94" s="72">
        <f>(F94-E94)*0.8598</f>
        <v>5.1588000000001959E-3</v>
      </c>
      <c r="H94" s="103">
        <f t="shared" si="5"/>
        <v>2.2338154216236455E-2</v>
      </c>
      <c r="I94" s="88">
        <f>G94+H94</f>
        <v>2.7496954216236651E-2</v>
      </c>
      <c r="J94" s="192" t="s">
        <v>441</v>
      </c>
      <c r="K94" s="132" t="s">
        <v>483</v>
      </c>
      <c r="L94" s="332"/>
      <c r="M94" s="328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24.67</v>
      </c>
      <c r="F95" s="104">
        <v>24.835000000000001</v>
      </c>
      <c r="G95" s="72">
        <f t="shared" si="4"/>
        <v>0.14186699999999927</v>
      </c>
      <c r="H95" s="103">
        <f t="shared" si="5"/>
        <v>4.4538418591631941E-2</v>
      </c>
      <c r="I95" s="88">
        <f t="shared" si="3"/>
        <v>0.18640541859163121</v>
      </c>
      <c r="J95" s="20"/>
      <c r="K95" s="132" t="s">
        <v>393</v>
      </c>
      <c r="L95" s="332"/>
      <c r="M95" s="328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14.468</v>
      </c>
      <c r="F96" s="135">
        <v>15.101000000000001</v>
      </c>
      <c r="G96" s="72">
        <f t="shared" si="4"/>
        <v>0.54425340000000078</v>
      </c>
      <c r="H96" s="103">
        <f t="shared" si="5"/>
        <v>3.5759432058090457E-2</v>
      </c>
      <c r="I96" s="88">
        <f>G96+H96</f>
        <v>0.58001283205809129</v>
      </c>
      <c r="J96" s="20"/>
      <c r="K96" s="38"/>
      <c r="L96" s="332"/>
      <c r="M96" s="328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9.6630000000000003</v>
      </c>
      <c r="F97" s="104">
        <v>10.02</v>
      </c>
      <c r="G97" s="72">
        <f t="shared" si="4"/>
        <v>0.30694859999999941</v>
      </c>
      <c r="H97" s="103">
        <f t="shared" si="5"/>
        <v>2.0637512845864542E-2</v>
      </c>
      <c r="I97" s="88">
        <f t="shared" si="3"/>
        <v>0.32758611284586392</v>
      </c>
      <c r="J97" s="20"/>
      <c r="K97" s="38"/>
      <c r="L97" s="332"/>
      <c r="M97" s="328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21.254999999999999</v>
      </c>
      <c r="F98" s="104">
        <v>21.936</v>
      </c>
      <c r="G98" s="72">
        <f t="shared" si="4"/>
        <v>0.58552380000000082</v>
      </c>
      <c r="H98" s="103">
        <f t="shared" si="5"/>
        <v>3.3645121165195649E-2</v>
      </c>
      <c r="I98" s="88">
        <f t="shared" si="3"/>
        <v>0.61916892116519651</v>
      </c>
      <c r="J98" s="20"/>
      <c r="K98" s="38"/>
      <c r="L98" s="332"/>
      <c r="M98" s="328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13.847</v>
      </c>
      <c r="F99" s="135">
        <v>14.516</v>
      </c>
      <c r="G99" s="86">
        <f t="shared" si="4"/>
        <v>0.57520620000000044</v>
      </c>
      <c r="H99" s="103">
        <f t="shared" si="5"/>
        <v>2.2567970617638065E-2</v>
      </c>
      <c r="I99" s="88">
        <f t="shared" si="3"/>
        <v>0.59777417061763849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18.771999999999998</v>
      </c>
      <c r="F100" s="104">
        <v>19.058</v>
      </c>
      <c r="G100" s="72">
        <f t="shared" si="4"/>
        <v>0.24590280000000117</v>
      </c>
      <c r="H100" s="103">
        <f t="shared" si="5"/>
        <v>4.4768234993033555E-2</v>
      </c>
      <c r="I100" s="88">
        <f t="shared" si="3"/>
        <v>0.2906710349930347</v>
      </c>
      <c r="J100" s="20"/>
      <c r="K100" s="38"/>
      <c r="L100" s="332"/>
      <c r="M100" s="328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8.6110000000000007</v>
      </c>
      <c r="G101" s="72">
        <f t="shared" si="4"/>
        <v>0</v>
      </c>
      <c r="H101" s="103">
        <f t="shared" si="5"/>
        <v>3.5621542217249488E-2</v>
      </c>
      <c r="I101" s="88">
        <f t="shared" si="3"/>
        <v>3.5621542217249488E-2</v>
      </c>
      <c r="J101" s="20"/>
      <c r="K101" s="38"/>
      <c r="L101" s="332"/>
      <c r="M101" s="328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16.559000000000001</v>
      </c>
      <c r="F102" s="135">
        <v>17.266999999999999</v>
      </c>
      <c r="G102" s="86">
        <f t="shared" si="4"/>
        <v>0.60873839999999868</v>
      </c>
      <c r="H102" s="109">
        <f t="shared" si="5"/>
        <v>2.1005219088107121E-2</v>
      </c>
      <c r="I102" s="73">
        <f t="shared" si="3"/>
        <v>0.62974361908810583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16.347999999999999</v>
      </c>
      <c r="F103" s="104">
        <v>16.690000000000001</v>
      </c>
      <c r="G103" s="72">
        <f t="shared" si="4"/>
        <v>0.29405160000000197</v>
      </c>
      <c r="H103" s="103">
        <f t="shared" si="5"/>
        <v>3.4012827407438224E-2</v>
      </c>
      <c r="I103" s="88">
        <f t="shared" si="3"/>
        <v>0.32806442740744018</v>
      </c>
      <c r="J103" s="20"/>
      <c r="K103" s="38"/>
      <c r="L103" s="332"/>
      <c r="M103" s="328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2.2108337814834844E-2</v>
      </c>
      <c r="I104" s="88">
        <f t="shared" si="3"/>
        <v>2.2108337814834844E-2</v>
      </c>
      <c r="J104" s="20"/>
      <c r="K104" s="38"/>
      <c r="L104" s="332"/>
      <c r="M104" s="328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21.957999999999998</v>
      </c>
      <c r="F105" s="104">
        <v>22.466000000000001</v>
      </c>
      <c r="G105" s="72">
        <f t="shared" si="4"/>
        <v>0.43677840000000229</v>
      </c>
      <c r="H105" s="103">
        <f t="shared" si="5"/>
        <v>4.4538418591631941E-2</v>
      </c>
      <c r="I105" s="88">
        <f>G105+H105</f>
        <v>0.48131681859163422</v>
      </c>
      <c r="J105" s="20"/>
      <c r="K105" s="38"/>
      <c r="L105" s="332"/>
      <c r="M105" s="328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13.682</v>
      </c>
      <c r="F106" s="104">
        <v>14.414</v>
      </c>
      <c r="G106" s="72">
        <f t="shared" si="4"/>
        <v>0.62937359999999942</v>
      </c>
      <c r="H106" s="103">
        <f t="shared" si="5"/>
        <v>3.5299799255287236E-2</v>
      </c>
      <c r="I106" s="88">
        <f t="shared" si="3"/>
        <v>0.66467339925528668</v>
      </c>
      <c r="J106" s="20"/>
      <c r="K106" s="38"/>
      <c r="L106" s="332"/>
      <c r="M106" s="328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9.5370000000000008</v>
      </c>
      <c r="F107" s="104">
        <v>10.176</v>
      </c>
      <c r="G107" s="72">
        <f t="shared" si="4"/>
        <v>0.54941219999999946</v>
      </c>
      <c r="H107" s="103">
        <f t="shared" si="5"/>
        <v>2.082136596698583E-2</v>
      </c>
      <c r="I107" s="88">
        <f t="shared" si="3"/>
        <v>0.57023356596698527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19.734999999999999</v>
      </c>
      <c r="F108" s="104">
        <v>19.734999999999999</v>
      </c>
      <c r="G108" s="72">
        <f t="shared" si="4"/>
        <v>0</v>
      </c>
      <c r="H108" s="103">
        <f t="shared" si="5"/>
        <v>3.3599157884915319E-2</v>
      </c>
      <c r="I108" s="88">
        <f>G108+H108</f>
        <v>3.3599157884915319E-2</v>
      </c>
      <c r="J108" s="20"/>
      <c r="K108" s="38"/>
      <c r="L108" s="332"/>
      <c r="M108" s="328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8.0399999999999991</v>
      </c>
      <c r="F109" s="104">
        <v>8.4239999999999995</v>
      </c>
      <c r="G109" s="72">
        <f t="shared" si="4"/>
        <v>0.33016320000000032</v>
      </c>
      <c r="H109" s="103">
        <f t="shared" si="5"/>
        <v>2.2613933897918388E-2</v>
      </c>
      <c r="I109" s="88">
        <f t="shared" si="3"/>
        <v>0.3527771338979187</v>
      </c>
      <c r="J109" s="20"/>
      <c r="K109" s="38"/>
      <c r="L109" s="332"/>
      <c r="M109" s="328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19.963999999999999</v>
      </c>
      <c r="F110" s="104">
        <v>20.733000000000001</v>
      </c>
      <c r="G110" s="72">
        <f t="shared" si="4"/>
        <v>0.66118620000000161</v>
      </c>
      <c r="H110" s="103">
        <f t="shared" si="5"/>
        <v>4.467630843247291E-2</v>
      </c>
      <c r="I110" s="88">
        <f t="shared" si="3"/>
        <v>0.70586250843247456</v>
      </c>
      <c r="J110" s="20"/>
      <c r="K110" s="38" t="s">
        <v>440</v>
      </c>
      <c r="L110" s="332"/>
      <c r="M110" s="328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10.218</v>
      </c>
      <c r="F111" s="104">
        <v>10.273</v>
      </c>
      <c r="G111" s="72">
        <f t="shared" si="4"/>
        <v>4.7288999999999755E-2</v>
      </c>
      <c r="H111" s="103">
        <f t="shared" si="5"/>
        <v>3.4978056293324983E-2</v>
      </c>
      <c r="I111" s="88">
        <f t="shared" si="3"/>
        <v>8.2267056293324731E-2</v>
      </c>
      <c r="J111" s="20"/>
      <c r="K111" s="38"/>
      <c r="L111" s="332"/>
      <c r="M111" s="328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5.4720000000000004</v>
      </c>
      <c r="G112" s="72">
        <f t="shared" si="4"/>
        <v>5.1588000000000425E-2</v>
      </c>
      <c r="H112" s="103">
        <f t="shared" si="5"/>
        <v>2.0729439406425187E-2</v>
      </c>
      <c r="I112" s="88">
        <f t="shared" si="3"/>
        <v>7.2317439406425613E-2</v>
      </c>
      <c r="J112" s="20"/>
      <c r="K112" s="38"/>
      <c r="L112" s="332"/>
      <c r="M112" s="328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13.379</v>
      </c>
      <c r="F113" s="104">
        <v>13.843999999999999</v>
      </c>
      <c r="G113" s="72">
        <f t="shared" si="4"/>
        <v>0.39980699999999986</v>
      </c>
      <c r="H113" s="103">
        <f t="shared" si="5"/>
        <v>3.3599157884915319E-2</v>
      </c>
      <c r="I113" s="88">
        <f>G113+H113</f>
        <v>0.43340615788491516</v>
      </c>
      <c r="J113" s="20"/>
      <c r="K113" s="38"/>
      <c r="L113" s="332"/>
      <c r="M113" s="328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4.4480000000000004</v>
      </c>
      <c r="F114" s="104">
        <v>4.4480000000000004</v>
      </c>
      <c r="G114" s="72">
        <f t="shared" si="4"/>
        <v>0</v>
      </c>
      <c r="H114" s="103">
        <f t="shared" si="5"/>
        <v>2.2567970617638065E-2</v>
      </c>
      <c r="I114" s="88">
        <f>G114+H114</f>
        <v>2.2567970617638065E-2</v>
      </c>
      <c r="J114" s="20"/>
      <c r="K114" s="38"/>
      <c r="L114" s="332"/>
      <c r="M114" s="328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10.064</v>
      </c>
      <c r="F115" s="104">
        <v>10.294</v>
      </c>
      <c r="G115" s="72">
        <f t="shared" si="4"/>
        <v>0.19775400000000037</v>
      </c>
      <c r="H115" s="103">
        <f t="shared" si="5"/>
        <v>4.4722271712753225E-2</v>
      </c>
      <c r="I115" s="88">
        <f t="shared" si="3"/>
        <v>0.2424762717127536</v>
      </c>
      <c r="J115" s="20"/>
      <c r="K115" s="38"/>
      <c r="L115" s="332"/>
      <c r="M115" s="328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13.228999999999999</v>
      </c>
      <c r="F116" s="104">
        <v>14.034000000000001</v>
      </c>
      <c r="G116" s="72">
        <f>(F116-E116)*0.8598</f>
        <v>0.69213900000000128</v>
      </c>
      <c r="H116" s="103">
        <f t="shared" si="5"/>
        <v>3.5069982853885621E-2</v>
      </c>
      <c r="I116" s="88">
        <f t="shared" si="3"/>
        <v>0.72720898285388691</v>
      </c>
      <c r="J116" s="20"/>
      <c r="K116" s="38"/>
      <c r="L116" s="332"/>
      <c r="M116" s="328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13.744</v>
      </c>
      <c r="F117" s="104">
        <v>14.085000000000001</v>
      </c>
      <c r="G117" s="72">
        <f t="shared" si="4"/>
        <v>0.29319180000000095</v>
      </c>
      <c r="H117" s="103">
        <f t="shared" si="5"/>
        <v>2.0499623005023577E-2</v>
      </c>
      <c r="I117" s="88">
        <f>G117+H117</f>
        <v>0.31369142300502451</v>
      </c>
      <c r="K117" s="20"/>
      <c r="L117" s="332"/>
      <c r="M117" s="328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17.260999999999999</v>
      </c>
      <c r="F118" s="104">
        <v>17.792000000000002</v>
      </c>
      <c r="G118" s="72">
        <f t="shared" si="4"/>
        <v>0.45655380000000201</v>
      </c>
      <c r="H118" s="103">
        <f t="shared" si="5"/>
        <v>3.3599157884915319E-2</v>
      </c>
      <c r="I118" s="88">
        <f>G118+H118</f>
        <v>0.49015295788491731</v>
      </c>
      <c r="J118" s="20"/>
      <c r="K118" s="38"/>
      <c r="L118" s="332"/>
      <c r="M118" s="328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4"/>
        <v>0</v>
      </c>
      <c r="H119" s="103">
        <f t="shared" si="5"/>
        <v>2.275182373875935E-2</v>
      </c>
      <c r="I119" s="88">
        <f>G119+H119</f>
        <v>2.275182373875935E-2</v>
      </c>
      <c r="J119" s="20"/>
      <c r="K119" s="38"/>
      <c r="L119" s="332"/>
      <c r="M119" s="328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10.191000000000001</v>
      </c>
      <c r="F120" s="104">
        <v>10.191000000000001</v>
      </c>
      <c r="G120" s="72">
        <f t="shared" si="4"/>
        <v>0</v>
      </c>
      <c r="H120" s="103">
        <f t="shared" si="5"/>
        <v>4.4906124833874517E-2</v>
      </c>
      <c r="I120" s="88">
        <f t="shared" si="3"/>
        <v>4.4906124833874517E-2</v>
      </c>
      <c r="J120" s="20"/>
      <c r="K120" s="38"/>
      <c r="L120" s="332"/>
      <c r="M120" s="328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13.728</v>
      </c>
      <c r="F121" s="104">
        <v>14.332000000000001</v>
      </c>
      <c r="G121" s="86">
        <f t="shared" si="4"/>
        <v>0.51931920000000087</v>
      </c>
      <c r="H121" s="103">
        <f t="shared" si="5"/>
        <v>3.5115946134165951E-2</v>
      </c>
      <c r="I121" s="88">
        <f>G121+H121</f>
        <v>0.55443514613416678</v>
      </c>
      <c r="J121" s="20"/>
      <c r="K121" s="155" t="s">
        <v>447</v>
      </c>
      <c r="L121" s="332"/>
      <c r="M121" s="328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2.05455862853039E-2</v>
      </c>
      <c r="I122" s="73">
        <f t="shared" si="3"/>
        <v>2.05455862853039E-2</v>
      </c>
      <c r="J122" s="20"/>
      <c r="K122" s="38"/>
      <c r="L122" s="332"/>
      <c r="M122" s="328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11.396000000000001</v>
      </c>
      <c r="F123" s="104">
        <v>11.446</v>
      </c>
      <c r="G123" s="72">
        <f t="shared" si="4"/>
        <v>4.2989999999999085E-2</v>
      </c>
      <c r="H123" s="103">
        <f t="shared" si="5"/>
        <v>3.3461268044074358E-2</v>
      </c>
      <c r="I123" s="88">
        <f t="shared" si="3"/>
        <v>7.6451268044073442E-2</v>
      </c>
      <c r="J123" s="20"/>
      <c r="K123" s="38"/>
      <c r="L123" s="332"/>
      <c r="M123" s="328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2.2705860458479027E-2</v>
      </c>
      <c r="I124" s="88">
        <f>G124+H124</f>
        <v>2.2705860458479027E-2</v>
      </c>
      <c r="J124" s="20" t="s">
        <v>446</v>
      </c>
      <c r="K124" s="155" t="s">
        <v>439</v>
      </c>
      <c r="L124" s="162"/>
      <c r="M124" s="328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19.498999999999999</v>
      </c>
      <c r="F125" s="104">
        <v>20.256</v>
      </c>
      <c r="G125" s="72">
        <f t="shared" si="4"/>
        <v>0.65086860000000124</v>
      </c>
      <c r="H125" s="103">
        <f t="shared" si="5"/>
        <v>4.4768234993033555E-2</v>
      </c>
      <c r="I125" s="88">
        <f t="shared" si="3"/>
        <v>0.69563683499303475</v>
      </c>
      <c r="J125" s="20"/>
      <c r="K125" s="40"/>
      <c r="L125" s="197"/>
      <c r="M125" s="328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11.851000000000001</v>
      </c>
      <c r="F126" s="135">
        <v>12.32</v>
      </c>
      <c r="G126" s="72">
        <f t="shared" si="4"/>
        <v>0.4032461999999995</v>
      </c>
      <c r="H126" s="103">
        <f t="shared" si="5"/>
        <v>3.5575578936969172E-2</v>
      </c>
      <c r="I126" s="88">
        <f>G126+H126</f>
        <v>0.43882177893696866</v>
      </c>
      <c r="J126" s="20"/>
      <c r="K126" s="40"/>
      <c r="L126" s="197"/>
      <c r="M126" s="328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2.0499623005023577E-2</v>
      </c>
      <c r="I127" s="88">
        <f t="shared" si="3"/>
        <v>2.0499623005023577E-2</v>
      </c>
      <c r="J127" s="25"/>
      <c r="K127" s="40"/>
      <c r="L127" s="197"/>
      <c r="M127" s="328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25.716999999999999</v>
      </c>
      <c r="F128" s="104">
        <v>26.315000000000001</v>
      </c>
      <c r="G128" s="72">
        <f t="shared" si="4"/>
        <v>0.51416040000000218</v>
      </c>
      <c r="H128" s="103">
        <f t="shared" si="5"/>
        <v>3.3461268044074358E-2</v>
      </c>
      <c r="I128" s="88">
        <f t="shared" si="3"/>
        <v>0.54762166804407653</v>
      </c>
      <c r="J128" s="25"/>
      <c r="K128" s="40"/>
      <c r="L128" s="197"/>
      <c r="M128" s="328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9.8439999999999994</v>
      </c>
      <c r="F129" s="135">
        <v>10.194000000000001</v>
      </c>
      <c r="G129" s="86">
        <f t="shared" si="4"/>
        <v>0.30093000000000125</v>
      </c>
      <c r="H129" s="109">
        <f t="shared" si="5"/>
        <v>2.247604405707742E-2</v>
      </c>
      <c r="I129" s="73">
        <f t="shared" si="3"/>
        <v>0.32340604405707868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25.007999999999999</v>
      </c>
      <c r="F130" s="104">
        <v>26.318999999999999</v>
      </c>
      <c r="G130" s="72">
        <f t="shared" si="4"/>
        <v>1.1271978</v>
      </c>
      <c r="H130" s="103">
        <f t="shared" si="5"/>
        <v>4.4538418591631941E-2</v>
      </c>
      <c r="I130" s="88">
        <f t="shared" si="3"/>
        <v>1.171736218591632</v>
      </c>
      <c r="J130" s="25"/>
      <c r="K130" s="38"/>
      <c r="L130" s="332"/>
      <c r="M130" s="328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11.923</v>
      </c>
      <c r="G131" s="72">
        <f t="shared" si="4"/>
        <v>0.37315319999999941</v>
      </c>
      <c r="H131" s="103">
        <f t="shared" si="5"/>
        <v>3.5437689096128197E-2</v>
      </c>
      <c r="I131" s="88">
        <f t="shared" si="3"/>
        <v>0.40859088909612762</v>
      </c>
      <c r="J131" s="25"/>
      <c r="K131" s="38"/>
      <c r="L131" s="332"/>
      <c r="M131" s="328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11.006</v>
      </c>
      <c r="F132" s="104">
        <v>11.122</v>
      </c>
      <c r="G132" s="72">
        <f t="shared" si="4"/>
        <v>9.9736799999999709E-2</v>
      </c>
      <c r="H132" s="103">
        <f t="shared" si="5"/>
        <v>2.082136596698583E-2</v>
      </c>
      <c r="I132" s="88">
        <f>G132+H132</f>
        <v>0.12055816596698554</v>
      </c>
      <c r="J132" s="25"/>
      <c r="K132" s="38"/>
      <c r="L132" s="332"/>
      <c r="M132" s="328"/>
      <c r="N132" s="172"/>
      <c r="O132" s="175"/>
      <c r="P132" s="175"/>
      <c r="Q132" s="172">
        <v>43009</v>
      </c>
      <c r="R132" s="173">
        <v>9.4578000000000273E-2</v>
      </c>
      <c r="U132" s="329"/>
      <c r="V132" s="329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12.707000000000001</v>
      </c>
      <c r="F133" s="104">
        <v>13.077999999999999</v>
      </c>
      <c r="G133" s="72">
        <f t="shared" si="4"/>
        <v>0.31898579999999888</v>
      </c>
      <c r="H133" s="103">
        <f t="shared" si="5"/>
        <v>3.405879068771854E-2</v>
      </c>
      <c r="I133" s="88">
        <f t="shared" si="3"/>
        <v>0.35304459068771743</v>
      </c>
      <c r="J133" s="25"/>
      <c r="K133" s="38"/>
      <c r="L133" s="332"/>
      <c r="M133" s="328"/>
      <c r="N133" s="172"/>
      <c r="O133" s="175"/>
      <c r="P133" s="175"/>
      <c r="Q133" s="172">
        <v>43040</v>
      </c>
      <c r="R133" s="173">
        <v>0.1023161999999998</v>
      </c>
      <c r="U133" s="329"/>
      <c r="V133" s="329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2.4569999999999999</v>
      </c>
      <c r="F134" s="135">
        <v>2.4580000000000002</v>
      </c>
      <c r="G134" s="72">
        <f t="shared" si="4"/>
        <v>8.5980000000028718E-4</v>
      </c>
      <c r="H134" s="103">
        <f t="shared" si="5"/>
        <v>2.2430080776797097E-2</v>
      </c>
      <c r="I134" s="88">
        <f>G134+H134</f>
        <v>2.3289880776797386E-2</v>
      </c>
      <c r="J134" s="25"/>
      <c r="K134" s="38"/>
      <c r="L134" s="332"/>
      <c r="M134" s="328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15.791</v>
      </c>
      <c r="F135" s="135">
        <v>15.837999999999999</v>
      </c>
      <c r="G135" s="72">
        <f t="shared" si="4"/>
        <v>4.0410599999998985E-2</v>
      </c>
      <c r="H135" s="103">
        <f t="shared" si="5"/>
        <v>4.5089977954995801E-2</v>
      </c>
      <c r="I135" s="88">
        <f>G135+H135</f>
        <v>8.5500577954994786E-2</v>
      </c>
      <c r="J135" s="25"/>
      <c r="K135" s="38"/>
      <c r="L135" s="332"/>
      <c r="M135" s="328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16.43</v>
      </c>
      <c r="F136" s="104">
        <v>17.277999999999999</v>
      </c>
      <c r="G136" s="72">
        <f t="shared" si="4"/>
        <v>0.72911039999999916</v>
      </c>
      <c r="H136" s="103">
        <f t="shared" si="5"/>
        <v>3.5299799255287236E-2</v>
      </c>
      <c r="I136" s="88">
        <f t="shared" si="3"/>
        <v>0.76441019925528642</v>
      </c>
      <c r="J136" s="25"/>
      <c r="K136" s="38"/>
      <c r="L136" s="332"/>
      <c r="M136" s="328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6.5529999999999999</v>
      </c>
      <c r="F137" s="104">
        <v>6.7619999999999996</v>
      </c>
      <c r="G137" s="72">
        <f t="shared" si="4"/>
        <v>0.1796981999999997</v>
      </c>
      <c r="H137" s="103">
        <f t="shared" si="5"/>
        <v>2.0637512845864542E-2</v>
      </c>
      <c r="I137" s="88">
        <f>G137+H137</f>
        <v>0.20033571284586424</v>
      </c>
      <c r="J137" s="25"/>
      <c r="K137" s="38"/>
      <c r="L137" s="332"/>
      <c r="M137" s="328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13.265000000000001</v>
      </c>
      <c r="F138" s="104">
        <v>13.917</v>
      </c>
      <c r="G138" s="72">
        <f t="shared" si="4"/>
        <v>0.56058959999999936</v>
      </c>
      <c r="H138" s="103">
        <f t="shared" si="5"/>
        <v>3.3737047725756295E-2</v>
      </c>
      <c r="I138" s="88">
        <f t="shared" si="3"/>
        <v>0.59432664772575561</v>
      </c>
      <c r="J138" s="25"/>
      <c r="K138" s="38"/>
      <c r="L138" s="332"/>
      <c r="M138" s="328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10.734999999999999</v>
      </c>
      <c r="F139" s="104">
        <v>10.875</v>
      </c>
      <c r="G139" s="72">
        <f t="shared" si="4"/>
        <v>0.12037200000000049</v>
      </c>
      <c r="H139" s="103">
        <f t="shared" si="5"/>
        <v>2.2384117496516778E-2</v>
      </c>
      <c r="I139" s="88">
        <f t="shared" si="3"/>
        <v>0.14275611749651726</v>
      </c>
      <c r="J139" s="25"/>
      <c r="K139" s="38"/>
      <c r="L139" s="332"/>
      <c r="M139" s="328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10.58</v>
      </c>
      <c r="F140" s="104">
        <v>10.622</v>
      </c>
      <c r="G140" s="72">
        <f t="shared" si="4"/>
        <v>3.6111599999999841E-2</v>
      </c>
      <c r="H140" s="103">
        <f t="shared" si="5"/>
        <v>4.5044014674715485E-2</v>
      </c>
      <c r="I140" s="88">
        <f>G140+H140</f>
        <v>8.1155614674715326E-2</v>
      </c>
      <c r="J140" s="25"/>
      <c r="K140" s="38"/>
      <c r="L140" s="332"/>
      <c r="M140" s="328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15.839</v>
      </c>
      <c r="F141" s="104">
        <v>16.579000000000001</v>
      </c>
      <c r="G141" s="72">
        <f t="shared" si="4"/>
        <v>0.63625200000000015</v>
      </c>
      <c r="H141" s="103">
        <f t="shared" si="5"/>
        <v>3.520787269472659E-2</v>
      </c>
      <c r="I141" s="88">
        <f>G141+H141</f>
        <v>0.67145987269472673</v>
      </c>
      <c r="J141" s="25"/>
      <c r="K141" s="38"/>
      <c r="L141" s="332"/>
      <c r="M141" s="328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5.3380000000000001</v>
      </c>
      <c r="F142" s="104">
        <v>5.3769999999999998</v>
      </c>
      <c r="G142" s="72">
        <f t="shared" si="4"/>
        <v>3.3532199999999741E-2</v>
      </c>
      <c r="H142" s="103">
        <f t="shared" si="5"/>
        <v>2.0591549565584219E-2</v>
      </c>
      <c r="I142" s="88">
        <f t="shared" si="3"/>
        <v>5.412374956558396E-2</v>
      </c>
      <c r="J142" s="25"/>
      <c r="K142" s="38"/>
      <c r="L142" s="332"/>
      <c r="M142" s="328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19107</v>
      </c>
      <c r="F143" s="129">
        <v>19339</v>
      </c>
      <c r="G143" s="72">
        <f>(F143-E143)* 0.00086</f>
        <v>0.19952</v>
      </c>
      <c r="H143" s="103">
        <f t="shared" si="5"/>
        <v>3.3737047725756295E-2</v>
      </c>
      <c r="I143" s="88">
        <f>G143+H143</f>
        <v>0.23325704772575628</v>
      </c>
      <c r="J143" s="25"/>
      <c r="K143" s="38"/>
      <c r="L143" s="332"/>
      <c r="M143" s="328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12.69</v>
      </c>
      <c r="F144" s="104">
        <v>12.933999999999999</v>
      </c>
      <c r="G144" s="72">
        <f t="shared" si="4"/>
        <v>0.20979119999999982</v>
      </c>
      <c r="H144" s="103">
        <f t="shared" si="5"/>
        <v>2.2613933897918388E-2</v>
      </c>
      <c r="I144" s="88">
        <f>G144+H144</f>
        <v>0.2324051338979182</v>
      </c>
      <c r="J144" s="25"/>
      <c r="K144" s="38"/>
      <c r="L144" s="332"/>
      <c r="M144" s="328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4.495208811415484E-2</v>
      </c>
      <c r="I145" s="88">
        <f t="shared" ref="I145:I208" si="6">G145+H145</f>
        <v>4.495208811415484E-2</v>
      </c>
      <c r="J145" s="25"/>
      <c r="K145" s="38"/>
      <c r="L145" s="332"/>
      <c r="M145" s="328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4"/>
        <v>0</v>
      </c>
      <c r="H146" s="103">
        <f t="shared" ref="H146:H209" si="7">$G$11/$C$303*C146</f>
        <v>3.5069982853885621E-2</v>
      </c>
      <c r="I146" s="88">
        <f t="shared" si="6"/>
        <v>3.5069982853885621E-2</v>
      </c>
      <c r="J146" s="25"/>
      <c r="K146" s="38"/>
      <c r="L146" s="332"/>
      <c r="M146" s="328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8.7690000000000001</v>
      </c>
      <c r="F147" s="104">
        <v>9.0370000000000008</v>
      </c>
      <c r="G147" s="72">
        <f t="shared" si="4"/>
        <v>0.23042640000000059</v>
      </c>
      <c r="H147" s="103">
        <f t="shared" si="7"/>
        <v>2.0315769883902289E-2</v>
      </c>
      <c r="I147" s="88">
        <f t="shared" si="6"/>
        <v>0.25074216988390285</v>
      </c>
      <c r="J147" s="25"/>
      <c r="K147" s="38"/>
      <c r="L147" s="332"/>
      <c r="M147" s="328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9.0589999999999993</v>
      </c>
      <c r="F148" s="104">
        <v>9.0739999999999998</v>
      </c>
      <c r="G148" s="72">
        <f t="shared" ref="G148:G187" si="8">(F148-E148)*0.8598</f>
        <v>1.289700000000049E-2</v>
      </c>
      <c r="H148" s="103">
        <f t="shared" si="7"/>
        <v>3.3691084445475965E-2</v>
      </c>
      <c r="I148" s="88">
        <f t="shared" si="6"/>
        <v>4.6588084445476456E-2</v>
      </c>
      <c r="J148" s="215"/>
      <c r="K148" s="38"/>
      <c r="L148" s="332"/>
      <c r="M148" s="328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3.9049999999999998</v>
      </c>
      <c r="F149" s="104">
        <v>3.988</v>
      </c>
      <c r="G149" s="72">
        <f t="shared" si="8"/>
        <v>7.136340000000016E-2</v>
      </c>
      <c r="H149" s="103">
        <f t="shared" si="7"/>
        <v>2.275182373875935E-2</v>
      </c>
      <c r="I149" s="88">
        <f>G149+H149</f>
        <v>9.411522373875951E-2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18.725000000000001</v>
      </c>
      <c r="F150" s="104">
        <v>18.992000000000001</v>
      </c>
      <c r="G150" s="72">
        <f t="shared" si="8"/>
        <v>0.22956659999999954</v>
      </c>
      <c r="H150" s="103">
        <f t="shared" si="7"/>
        <v>4.467630843247291E-2</v>
      </c>
      <c r="I150" s="88">
        <f t="shared" si="6"/>
        <v>0.27424290843247245</v>
      </c>
      <c r="J150" s="215"/>
      <c r="K150" s="38"/>
      <c r="L150" s="131">
        <v>134</v>
      </c>
      <c r="M150" s="331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21.061</v>
      </c>
      <c r="F151" s="104">
        <v>21.061</v>
      </c>
      <c r="G151" s="72">
        <f t="shared" si="8"/>
        <v>0</v>
      </c>
      <c r="H151" s="103">
        <f t="shared" si="7"/>
        <v>3.5253835975006913E-2</v>
      </c>
      <c r="I151" s="88">
        <f t="shared" si="6"/>
        <v>3.5253835975006913E-2</v>
      </c>
      <c r="J151" s="215"/>
      <c r="K151" s="38"/>
      <c r="L151" s="332"/>
      <c r="M151" s="328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2.0407696444462931E-2</v>
      </c>
      <c r="I152" s="88">
        <f t="shared" si="6"/>
        <v>2.0407696444462931E-2</v>
      </c>
      <c r="J152" s="25"/>
      <c r="K152" s="38"/>
      <c r="L152" s="332"/>
      <c r="M152" s="328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21.335999999999999</v>
      </c>
      <c r="F153" s="104">
        <v>21.873999999999999</v>
      </c>
      <c r="G153" s="72">
        <f t="shared" si="8"/>
        <v>0.46257240000000022</v>
      </c>
      <c r="H153" s="103">
        <f t="shared" si="7"/>
        <v>3.2909708680710491E-2</v>
      </c>
      <c r="I153" s="88">
        <f t="shared" si="6"/>
        <v>0.49548210868071069</v>
      </c>
      <c r="J153" s="25"/>
      <c r="K153" s="38"/>
      <c r="L153" s="332"/>
      <c r="M153" s="328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2.2567970617638065E-2</v>
      </c>
      <c r="I154" s="88">
        <f t="shared" si="6"/>
        <v>2.2567970617638065E-2</v>
      </c>
      <c r="J154" s="25"/>
      <c r="K154" s="38"/>
      <c r="L154" s="131">
        <v>138</v>
      </c>
      <c r="M154"/>
      <c r="N154" s="331"/>
      <c r="O154" s="331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16.114999999999998</v>
      </c>
      <c r="F155" s="104">
        <v>16.536000000000001</v>
      </c>
      <c r="G155" s="72">
        <f t="shared" si="8"/>
        <v>0.36197580000000251</v>
      </c>
      <c r="H155" s="103">
        <f t="shared" si="7"/>
        <v>4.4722271712753225E-2</v>
      </c>
      <c r="I155" s="88">
        <f t="shared" si="6"/>
        <v>0.40669807171275574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25.916</v>
      </c>
      <c r="F156" s="104">
        <v>26.762</v>
      </c>
      <c r="G156" s="72">
        <f t="shared" si="8"/>
        <v>0.72739080000000012</v>
      </c>
      <c r="H156" s="103">
        <f t="shared" si="7"/>
        <v>3.5391725815847881E-2</v>
      </c>
      <c r="I156" s="88">
        <f t="shared" si="6"/>
        <v>0.76278252581584804</v>
      </c>
      <c r="J156" s="25"/>
      <c r="K156" s="38"/>
      <c r="L156" s="332"/>
      <c r="M156" s="328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11.692</v>
      </c>
      <c r="G157" s="72">
        <f t="shared" si="8"/>
        <v>0</v>
      </c>
      <c r="H157" s="103">
        <f t="shared" si="7"/>
        <v>2.0499623005023577E-2</v>
      </c>
      <c r="I157" s="88">
        <f t="shared" si="6"/>
        <v>2.0499623005023577E-2</v>
      </c>
      <c r="J157" s="25"/>
      <c r="K157" s="38"/>
      <c r="L157" s="332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3.3323378203233396E-2</v>
      </c>
      <c r="I158" s="88">
        <f t="shared" si="6"/>
        <v>3.3323378203233396E-2</v>
      </c>
      <c r="J158" s="25"/>
      <c r="K158" s="38"/>
      <c r="L158" s="332"/>
      <c r="M158" s="328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13424</v>
      </c>
      <c r="F159" s="129">
        <v>13740</v>
      </c>
      <c r="G159" s="72">
        <f>(F159-E159)*0.00086</f>
        <v>0.27176</v>
      </c>
      <c r="H159" s="103">
        <f t="shared" si="7"/>
        <v>2.2522007337357743E-2</v>
      </c>
      <c r="I159" s="88">
        <f t="shared" si="6"/>
        <v>0.29428200733735776</v>
      </c>
      <c r="J159" s="25"/>
      <c r="K159" s="38"/>
      <c r="L159" s="332"/>
      <c r="M159" s="328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29.44</v>
      </c>
      <c r="F160" s="104">
        <v>30.346</v>
      </c>
      <c r="G160" s="72">
        <f t="shared" si="8"/>
        <v>0.77897879999999897</v>
      </c>
      <c r="H160" s="103">
        <f t="shared" si="7"/>
        <v>4.4538418591631941E-2</v>
      </c>
      <c r="I160" s="88">
        <f>G160+H160</f>
        <v>0.82351721859163096</v>
      </c>
      <c r="J160" s="25"/>
      <c r="K160" s="38"/>
      <c r="L160" s="332"/>
      <c r="M160" s="328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25.57</v>
      </c>
      <c r="F161" s="104">
        <v>26.097999999999999</v>
      </c>
      <c r="G161" s="72">
        <f t="shared" si="8"/>
        <v>0.45397439999999889</v>
      </c>
      <c r="H161" s="103">
        <f t="shared" si="7"/>
        <v>5.0008048944990252E-2</v>
      </c>
      <c r="I161" s="88">
        <f t="shared" si="6"/>
        <v>0.50398244894498911</v>
      </c>
      <c r="J161" s="25"/>
      <c r="K161" s="38"/>
      <c r="L161" s="332"/>
      <c r="M161" s="328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18.609000000000002</v>
      </c>
      <c r="F162" s="104">
        <v>19.492999999999999</v>
      </c>
      <c r="G162" s="88">
        <f t="shared" si="8"/>
        <v>0.76006319999999727</v>
      </c>
      <c r="H162" s="103">
        <f t="shared" si="7"/>
        <v>2.0039990202220359E-2</v>
      </c>
      <c r="I162" s="88">
        <f t="shared" si="6"/>
        <v>0.78010319020221763</v>
      </c>
      <c r="J162" s="25"/>
      <c r="K162" s="38"/>
      <c r="L162" s="332"/>
      <c r="M162" s="328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27.927</v>
      </c>
      <c r="F163" s="104">
        <v>28.768999999999998</v>
      </c>
      <c r="G163" s="72">
        <f t="shared" si="8"/>
        <v>0.72395159999999892</v>
      </c>
      <c r="H163" s="103">
        <f t="shared" si="7"/>
        <v>3.0381728265292788E-2</v>
      </c>
      <c r="I163" s="88">
        <f>G163+H163</f>
        <v>0.75433332826529176</v>
      </c>
      <c r="J163" s="25"/>
      <c r="K163" s="38"/>
      <c r="L163" s="332"/>
      <c r="M163" s="328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20.64</v>
      </c>
      <c r="F164" s="135">
        <v>21.033000000000001</v>
      </c>
      <c r="G164" s="86">
        <f t="shared" si="8"/>
        <v>0.33790140000000057</v>
      </c>
      <c r="H164" s="109">
        <f t="shared" si="7"/>
        <v>4.9180709899944455E-2</v>
      </c>
      <c r="I164" s="73">
        <f t="shared" si="6"/>
        <v>0.38708210989994501</v>
      </c>
      <c r="J164" s="25"/>
      <c r="K164" s="38"/>
      <c r="L164" s="332"/>
      <c r="M164" s="328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2.0177880043061324E-2</v>
      </c>
      <c r="I165" s="88">
        <f>G165+H165</f>
        <v>2.0177880043061324E-2</v>
      </c>
      <c r="J165" s="25"/>
      <c r="K165" s="38"/>
      <c r="L165" s="332"/>
      <c r="M165" s="328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3.0151911863891177E-2</v>
      </c>
      <c r="I166" s="88">
        <f>G166+H166</f>
        <v>3.0151911863891177E-2</v>
      </c>
      <c r="J166" s="25"/>
      <c r="K166" s="38"/>
      <c r="L166" s="38"/>
      <c r="M166" s="328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27.193999999999999</v>
      </c>
      <c r="F167" s="104">
        <v>28.593</v>
      </c>
      <c r="G167" s="72">
        <f t="shared" si="8"/>
        <v>1.2028602000000008</v>
      </c>
      <c r="H167" s="103">
        <f t="shared" si="7"/>
        <v>4.9962085664709929E-2</v>
      </c>
      <c r="I167" s="88">
        <f t="shared" si="6"/>
        <v>1.2528222856647107</v>
      </c>
      <c r="J167" s="25"/>
      <c r="K167" s="40"/>
      <c r="L167" s="332"/>
      <c r="M167" s="328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7.0540000000000003</v>
      </c>
      <c r="F168" s="104">
        <v>7.3070000000000004</v>
      </c>
      <c r="G168" s="72">
        <f t="shared" si="8"/>
        <v>0.21752940000000009</v>
      </c>
      <c r="H168" s="103">
        <f t="shared" si="7"/>
        <v>1.9994026921940036E-2</v>
      </c>
      <c r="I168" s="88">
        <f>G168+H168</f>
        <v>0.23752342692194012</v>
      </c>
      <c r="J168" s="25"/>
      <c r="K168" s="38"/>
      <c r="L168" s="332"/>
      <c r="M168" s="328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13.443</v>
      </c>
      <c r="F169" s="104">
        <v>13.443</v>
      </c>
      <c r="G169" s="72">
        <f t="shared" si="8"/>
        <v>0</v>
      </c>
      <c r="H169" s="103">
        <f t="shared" si="7"/>
        <v>3.0243838424451823E-2</v>
      </c>
      <c r="I169" s="88">
        <f t="shared" si="6"/>
        <v>3.0243838424451823E-2</v>
      </c>
      <c r="J169" s="25"/>
      <c r="K169" s="38"/>
      <c r="L169" s="332"/>
      <c r="M169" s="328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33.201999999999998</v>
      </c>
      <c r="F170" s="104">
        <v>33.582000000000001</v>
      </c>
      <c r="G170" s="72">
        <f t="shared" si="8"/>
        <v>0.32672400000000218</v>
      </c>
      <c r="H170" s="103">
        <f t="shared" si="7"/>
        <v>4.9962085664709929E-2</v>
      </c>
      <c r="I170" s="88">
        <f t="shared" si="6"/>
        <v>0.37668608566471212</v>
      </c>
      <c r="J170" s="25"/>
      <c r="K170" s="38"/>
      <c r="L170" s="332"/>
      <c r="M170" s="328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16.239999999999998</v>
      </c>
      <c r="F171" s="104">
        <v>17.068999999999999</v>
      </c>
      <c r="G171" s="72">
        <f t="shared" si="8"/>
        <v>0.71277420000000058</v>
      </c>
      <c r="H171" s="103">
        <f t="shared" si="7"/>
        <v>1.9994026921940036E-2</v>
      </c>
      <c r="I171" s="88">
        <f t="shared" si="6"/>
        <v>0.73276822692194066</v>
      </c>
      <c r="J171" s="25"/>
      <c r="K171" s="38"/>
      <c r="L171" s="332"/>
      <c r="M171" s="328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4.5019999999999998</v>
      </c>
      <c r="G172" s="72">
        <f t="shared" si="8"/>
        <v>0</v>
      </c>
      <c r="H172" s="103">
        <f t="shared" si="7"/>
        <v>3.0381728265292788E-2</v>
      </c>
      <c r="I172" s="88">
        <f t="shared" si="6"/>
        <v>3.0381728265292788E-2</v>
      </c>
      <c r="J172" s="25"/>
      <c r="K172" s="38"/>
      <c r="L172" s="332"/>
      <c r="M172" s="328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5.0008048944990252E-2</v>
      </c>
      <c r="I173" s="88">
        <f t="shared" si="6"/>
        <v>5.0008048944990252E-2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7.39</v>
      </c>
      <c r="F174" s="104">
        <v>7.6559999999999997</v>
      </c>
      <c r="G174" s="72">
        <f t="shared" si="8"/>
        <v>0.22870680000000002</v>
      </c>
      <c r="H174" s="103">
        <f t="shared" si="7"/>
        <v>1.9810173800818748E-2</v>
      </c>
      <c r="I174" s="88">
        <f t="shared" si="6"/>
        <v>0.24851697380081877</v>
      </c>
      <c r="J174" s="25"/>
      <c r="K174" s="38"/>
      <c r="L174" s="332"/>
      <c r="M174" s="328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23.584</v>
      </c>
      <c r="F175" s="104">
        <v>24.201000000000001</v>
      </c>
      <c r="G175" s="72">
        <f t="shared" si="8"/>
        <v>0.53049660000000076</v>
      </c>
      <c r="H175" s="103">
        <f t="shared" si="7"/>
        <v>3.0381728265292788E-2</v>
      </c>
      <c r="I175" s="88">
        <f>G175+H175</f>
        <v>0.5608783282652936</v>
      </c>
      <c r="J175" s="25"/>
      <c r="K175" s="38"/>
      <c r="L175" s="332"/>
      <c r="M175" s="328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21.187999999999999</v>
      </c>
      <c r="F176" s="104">
        <v>21.393000000000001</v>
      </c>
      <c r="G176" s="72">
        <f t="shared" si="8"/>
        <v>0.17625900000000158</v>
      </c>
      <c r="H176" s="103">
        <f t="shared" si="7"/>
        <v>5.0145938785831214E-2</v>
      </c>
      <c r="I176" s="88">
        <f t="shared" si="6"/>
        <v>0.22640493878583279</v>
      </c>
      <c r="J176" s="25"/>
      <c r="K176" s="38"/>
      <c r="L176" s="332"/>
      <c r="M176" s="328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15.747999999999999</v>
      </c>
      <c r="F177" s="104">
        <v>16.190999999999999</v>
      </c>
      <c r="G177" s="72">
        <f t="shared" si="8"/>
        <v>0.38089139999999966</v>
      </c>
      <c r="H177" s="103">
        <f t="shared" si="7"/>
        <v>1.9810173800818748E-2</v>
      </c>
      <c r="I177" s="88">
        <f t="shared" si="6"/>
        <v>0.40070157380081839</v>
      </c>
      <c r="J177" s="25"/>
      <c r="K177" s="38"/>
      <c r="L177" s="332"/>
      <c r="M177" s="328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7.7249999999999996</v>
      </c>
      <c r="F178" s="104">
        <v>7.7779999999999996</v>
      </c>
      <c r="G178" s="72">
        <f t="shared" si="8"/>
        <v>4.5569399999999947E-2</v>
      </c>
      <c r="H178" s="103">
        <f t="shared" si="7"/>
        <v>3.0243838424451823E-2</v>
      </c>
      <c r="I178" s="88">
        <f>G178+H178</f>
        <v>7.581323842445177E-2</v>
      </c>
      <c r="J178" s="25"/>
      <c r="K178" s="38"/>
      <c r="L178" s="332"/>
      <c r="M178" s="328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20.952000000000002</v>
      </c>
      <c r="F179" s="104">
        <v>21.466000000000001</v>
      </c>
      <c r="G179" s="72">
        <f t="shared" si="8"/>
        <v>0.44193719999999942</v>
      </c>
      <c r="H179" s="103">
        <f t="shared" si="7"/>
        <v>5.0513645028073796E-2</v>
      </c>
      <c r="I179" s="88">
        <f t="shared" si="6"/>
        <v>0.49245084502807324</v>
      </c>
      <c r="J179" s="25"/>
      <c r="K179" s="38"/>
      <c r="L179" s="332"/>
      <c r="M179" s="328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10.542999999999999</v>
      </c>
      <c r="F180" s="104">
        <v>10.898</v>
      </c>
      <c r="G180" s="72">
        <f t="shared" si="8"/>
        <v>0.30522900000000036</v>
      </c>
      <c r="H180" s="103">
        <f t="shared" si="7"/>
        <v>2.0131916762781001E-2</v>
      </c>
      <c r="I180" s="88">
        <f t="shared" si="6"/>
        <v>0.32536091676278134</v>
      </c>
      <c r="J180" s="25"/>
      <c r="K180" s="38"/>
      <c r="L180" s="332"/>
      <c r="M180" s="328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</v>
      </c>
      <c r="F181" s="104">
        <v>5.1079999999999997</v>
      </c>
      <c r="G181" s="72">
        <f t="shared" si="8"/>
        <v>9.2858399999999702E-2</v>
      </c>
      <c r="H181" s="103">
        <f t="shared" si="7"/>
        <v>3.0289801704732149E-2</v>
      </c>
      <c r="I181" s="88">
        <f t="shared" si="6"/>
        <v>0.12314820170473186</v>
      </c>
      <c r="J181" s="25"/>
      <c r="K181" s="38"/>
      <c r="L181" s="332"/>
      <c r="M181" s="328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39.488999999999997</v>
      </c>
      <c r="F182" s="104">
        <v>40.1</v>
      </c>
      <c r="G182" s="72">
        <f t="shared" si="8"/>
        <v>0.52533780000000363</v>
      </c>
      <c r="H182" s="103">
        <f t="shared" si="7"/>
        <v>5.0329791906952505E-2</v>
      </c>
      <c r="I182" s="88">
        <f t="shared" si="6"/>
        <v>0.57566759190695616</v>
      </c>
      <c r="J182" s="25"/>
      <c r="K182" s="38"/>
      <c r="L182" s="332"/>
      <c r="M182" s="328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1.9810173800818748E-2</v>
      </c>
      <c r="I183" s="88">
        <f t="shared" si="6"/>
        <v>1.9810173800818748E-2</v>
      </c>
      <c r="J183" s="25"/>
      <c r="K183" s="38"/>
      <c r="L183" s="332"/>
      <c r="M183" s="328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17.962</v>
      </c>
      <c r="F184" s="104">
        <v>18.239999999999998</v>
      </c>
      <c r="G184" s="72">
        <f t="shared" si="8"/>
        <v>0.23902439999999889</v>
      </c>
      <c r="H184" s="103">
        <f t="shared" si="7"/>
        <v>3.0335764985012469E-2</v>
      </c>
      <c r="I184" s="88">
        <f>G184+H184</f>
        <v>0.26936016498501136</v>
      </c>
      <c r="J184" s="25"/>
      <c r="K184" s="38"/>
      <c r="L184" s="332"/>
      <c r="M184" s="328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5.0375755187232821E-2</v>
      </c>
      <c r="I185" s="88">
        <f>G185+H185</f>
        <v>5.0375755187232821E-2</v>
      </c>
      <c r="J185" s="25"/>
      <c r="K185" s="38"/>
      <c r="L185" s="332"/>
      <c r="M185" s="328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16.8</v>
      </c>
      <c r="F186" s="104">
        <v>17.189</v>
      </c>
      <c r="G186" s="72">
        <f t="shared" si="8"/>
        <v>0.33446219999999943</v>
      </c>
      <c r="H186" s="103">
        <f t="shared" si="7"/>
        <v>1.9764210520538426E-2</v>
      </c>
      <c r="I186" s="88">
        <f t="shared" si="6"/>
        <v>0.35422641052053788</v>
      </c>
      <c r="J186" s="25"/>
      <c r="K186" s="38"/>
      <c r="L186" s="332"/>
      <c r="M186" s="328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17.875</v>
      </c>
      <c r="F187" s="104">
        <v>18.573</v>
      </c>
      <c r="G187" s="72">
        <f t="shared" si="8"/>
        <v>0.60014040000000035</v>
      </c>
      <c r="H187" s="103">
        <f t="shared" si="7"/>
        <v>3.0289801704732149E-2</v>
      </c>
      <c r="I187" s="88">
        <f t="shared" si="6"/>
        <v>0.63043020170473252</v>
      </c>
      <c r="J187" s="25"/>
      <c r="K187" s="38"/>
      <c r="L187" s="332"/>
      <c r="M187" s="328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18152</v>
      </c>
      <c r="F188" s="129">
        <v>18948</v>
      </c>
      <c r="G188" s="72">
        <f>(F188-E188)* 0.00086</f>
        <v>0.68455999999999995</v>
      </c>
      <c r="H188" s="103">
        <f t="shared" si="7"/>
        <v>5.0559608308354112E-2</v>
      </c>
      <c r="I188" s="88">
        <f>G188+H188</f>
        <v>0.7351196083083541</v>
      </c>
      <c r="J188" s="25"/>
      <c r="K188" s="38"/>
      <c r="L188" s="332"/>
      <c r="M188" s="328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7"/>
        <v>1.967228395997778E-2</v>
      </c>
      <c r="I189" s="88">
        <f>G189+H189</f>
        <v>1.967228395997778E-2</v>
      </c>
      <c r="J189" s="25"/>
      <c r="K189" s="38"/>
      <c r="L189" s="332"/>
      <c r="M189" s="328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7583</v>
      </c>
      <c r="F190" s="129">
        <v>7915</v>
      </c>
      <c r="G190" s="72">
        <f t="shared" ref="G190:G207" si="9">(F190-E190)* 0.00086</f>
        <v>0.28552</v>
      </c>
      <c r="H190" s="103">
        <f t="shared" si="7"/>
        <v>3.0381728265292788E-2</v>
      </c>
      <c r="I190" s="88">
        <f t="shared" si="6"/>
        <v>0.31590172826529278</v>
      </c>
      <c r="J190" s="25"/>
      <c r="K190" s="38"/>
      <c r="L190" s="332"/>
      <c r="M190" s="328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29018</v>
      </c>
      <c r="F191" s="129">
        <v>29314</v>
      </c>
      <c r="G191" s="72">
        <f t="shared" si="9"/>
        <v>0.25456000000000001</v>
      </c>
      <c r="H191" s="103">
        <f t="shared" si="7"/>
        <v>5.0513645028073796E-2</v>
      </c>
      <c r="I191" s="88">
        <f t="shared" si="6"/>
        <v>0.30507364502807383</v>
      </c>
      <c r="J191" s="228" t="s">
        <v>459</v>
      </c>
      <c r="K191" s="229"/>
      <c r="L191" s="332"/>
      <c r="M191" s="328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4780</v>
      </c>
      <c r="F192" s="129">
        <v>4780</v>
      </c>
      <c r="G192" s="72">
        <f t="shared" si="9"/>
        <v>0</v>
      </c>
      <c r="H192" s="103">
        <f t="shared" si="7"/>
        <v>1.9810173800818748E-2</v>
      </c>
      <c r="I192" s="88">
        <f t="shared" si="6"/>
        <v>1.9810173800818748E-2</v>
      </c>
      <c r="J192" s="228"/>
      <c r="K192" s="229"/>
      <c r="L192" s="332"/>
      <c r="M192" s="328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3.0243838424451823E-2</v>
      </c>
      <c r="I193" s="88">
        <f t="shared" si="6"/>
        <v>3.0243838424451823E-2</v>
      </c>
      <c r="J193" s="228"/>
      <c r="K193" s="229"/>
      <c r="L193" s="332"/>
      <c r="M193" s="328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22500</v>
      </c>
      <c r="F194" s="129">
        <v>23273</v>
      </c>
      <c r="G194" s="72">
        <f t="shared" si="9"/>
        <v>0.66478000000000004</v>
      </c>
      <c r="H194" s="103">
        <f t="shared" si="7"/>
        <v>4.9640342702747677E-2</v>
      </c>
      <c r="I194" s="88">
        <f t="shared" si="6"/>
        <v>0.71442034270274768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1.9764210520538426E-2</v>
      </c>
      <c r="I195" s="88">
        <f>G195+H195</f>
        <v>1.9764210520538426E-2</v>
      </c>
      <c r="J195" s="228"/>
      <c r="K195" s="229"/>
      <c r="L195" s="332">
        <v>89511319999</v>
      </c>
      <c r="M195" s="328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14560</v>
      </c>
      <c r="F196" s="129">
        <v>15300</v>
      </c>
      <c r="G196" s="72">
        <f t="shared" si="9"/>
        <v>0.63639999999999997</v>
      </c>
      <c r="H196" s="103">
        <f t="shared" si="7"/>
        <v>3.0473654825853434E-2</v>
      </c>
      <c r="I196" s="88">
        <f>G196+H196</f>
        <v>0.66687365482585337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5.097327783087701E-2</v>
      </c>
      <c r="I197" s="88">
        <f t="shared" si="6"/>
        <v>5.097327783087701E-2</v>
      </c>
      <c r="J197" s="228"/>
      <c r="K197" s="229"/>
      <c r="L197" s="332"/>
      <c r="M197" s="328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15397</v>
      </c>
      <c r="F198" s="129">
        <v>15708</v>
      </c>
      <c r="G198" s="72">
        <f t="shared" si="9"/>
        <v>0.26745999999999998</v>
      </c>
      <c r="H198" s="103">
        <f t="shared" si="7"/>
        <v>1.9580357399417138E-2</v>
      </c>
      <c r="I198" s="88">
        <f>G198+H198</f>
        <v>0.28704035739941713</v>
      </c>
      <c r="J198" s="228"/>
      <c r="K198" s="229"/>
      <c r="L198" s="332"/>
      <c r="M198" s="328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17951</v>
      </c>
      <c r="F199" s="129">
        <v>17952</v>
      </c>
      <c r="G199" s="72">
        <f t="shared" si="9"/>
        <v>8.5999999999999998E-4</v>
      </c>
      <c r="H199" s="103">
        <f t="shared" si="7"/>
        <v>3.0014022023050212E-2</v>
      </c>
      <c r="I199" s="88">
        <f t="shared" si="6"/>
        <v>3.0874022023050212E-2</v>
      </c>
      <c r="J199" s="228"/>
      <c r="K199" s="229"/>
      <c r="L199" s="332"/>
      <c r="M199" s="328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28149</v>
      </c>
      <c r="F200" s="129">
        <v>28980</v>
      </c>
      <c r="G200" s="72">
        <f t="shared" si="9"/>
        <v>0.71465999999999996</v>
      </c>
      <c r="H200" s="103">
        <f t="shared" si="7"/>
        <v>5.0559608308354112E-2</v>
      </c>
      <c r="I200" s="88">
        <f t="shared" si="6"/>
        <v>0.76521960830835412</v>
      </c>
      <c r="J200" s="25"/>
      <c r="K200" s="38"/>
      <c r="L200" s="332"/>
      <c r="M200" s="328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10180</v>
      </c>
      <c r="F201" s="129">
        <v>10507</v>
      </c>
      <c r="G201" s="72">
        <f t="shared" si="9"/>
        <v>0.28121999999999997</v>
      </c>
      <c r="H201" s="103">
        <f t="shared" si="7"/>
        <v>1.9580357399417138E-2</v>
      </c>
      <c r="I201" s="88">
        <f>G201+H201</f>
        <v>0.30080035739941713</v>
      </c>
      <c r="J201" s="25"/>
      <c r="K201" s="38"/>
      <c r="L201" s="332"/>
      <c r="M201" s="328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23606</v>
      </c>
      <c r="F202" s="129">
        <v>24400</v>
      </c>
      <c r="G202" s="72">
        <f t="shared" si="9"/>
        <v>0.68284</v>
      </c>
      <c r="H202" s="103">
        <f t="shared" si="7"/>
        <v>3.0014022023050212E-2</v>
      </c>
      <c r="I202" s="88">
        <f>G202+H202</f>
        <v>0.71285402202305026</v>
      </c>
      <c r="J202" s="25"/>
      <c r="K202" s="38"/>
      <c r="L202" s="332"/>
      <c r="M202" s="328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30948</v>
      </c>
      <c r="F203" s="129">
        <v>31232</v>
      </c>
      <c r="G203" s="72">
        <f t="shared" si="9"/>
        <v>0.24423999999999998</v>
      </c>
      <c r="H203" s="103">
        <f t="shared" si="7"/>
        <v>5.0513645028073796E-2</v>
      </c>
      <c r="I203" s="88">
        <f>G203+H203</f>
        <v>0.29475364502807377</v>
      </c>
      <c r="J203" s="25"/>
      <c r="K203" s="38"/>
      <c r="L203" s="132">
        <v>187</v>
      </c>
      <c r="M203" s="331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11859</v>
      </c>
      <c r="F204" s="129">
        <v>12135</v>
      </c>
      <c r="G204" s="72">
        <f t="shared" si="9"/>
        <v>0.23735999999999999</v>
      </c>
      <c r="H204" s="103">
        <f t="shared" si="7"/>
        <v>1.967228395997778E-2</v>
      </c>
      <c r="I204" s="88">
        <f>G204+H204</f>
        <v>0.25703228395997779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3.0105948583610858E-2</v>
      </c>
      <c r="I205" s="88">
        <f t="shared" si="6"/>
        <v>3.0105948583610858E-2</v>
      </c>
      <c r="J205" s="215"/>
      <c r="K205" s="38"/>
      <c r="L205" s="132">
        <v>189</v>
      </c>
      <c r="M205" s="328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22504</v>
      </c>
      <c r="F206" s="130">
        <v>22962</v>
      </c>
      <c r="G206" s="86">
        <f t="shared" si="9"/>
        <v>0.39388000000000001</v>
      </c>
      <c r="H206" s="109">
        <f t="shared" si="7"/>
        <v>5.0329791906952505E-2</v>
      </c>
      <c r="I206" s="73">
        <f t="shared" si="6"/>
        <v>0.44420979190695253</v>
      </c>
      <c r="J206" s="215"/>
      <c r="K206" s="38"/>
      <c r="L206" s="332"/>
      <c r="M206" s="328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12661</v>
      </c>
      <c r="F207" s="130">
        <v>13180</v>
      </c>
      <c r="G207" s="72">
        <f t="shared" si="9"/>
        <v>0.44634000000000001</v>
      </c>
      <c r="H207" s="103">
        <f t="shared" si="7"/>
        <v>1.9764210520538426E-2</v>
      </c>
      <c r="I207" s="88">
        <f t="shared" si="6"/>
        <v>0.46610421052053846</v>
      </c>
      <c r="J207" s="215"/>
      <c r="K207" s="38"/>
      <c r="L207" s="131" t="s">
        <v>431</v>
      </c>
      <c r="M207" s="328" t="s">
        <v>430</v>
      </c>
      <c r="N207" s="331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19946</v>
      </c>
      <c r="F208" s="130">
        <v>20732</v>
      </c>
      <c r="G208" s="72">
        <f>(F208-E208)* 0.00086</f>
        <v>0.67596000000000001</v>
      </c>
      <c r="H208" s="103">
        <f t="shared" si="7"/>
        <v>3.0014022023050212E-2</v>
      </c>
      <c r="I208" s="88">
        <f t="shared" si="6"/>
        <v>0.70597402202305026</v>
      </c>
      <c r="J208" s="215"/>
      <c r="K208" s="38"/>
      <c r="L208" s="332"/>
      <c r="M208" s="328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10.997999999999999</v>
      </c>
      <c r="F209" s="104">
        <v>11.236000000000001</v>
      </c>
      <c r="G209" s="72">
        <f>(F209-E209)*0.8598</f>
        <v>0.20463240000000113</v>
      </c>
      <c r="H209" s="103">
        <f t="shared" si="7"/>
        <v>2.4268611988009971E-2</v>
      </c>
      <c r="I209" s="88">
        <f t="shared" ref="I209:I272" si="10">G209+H209</f>
        <v>0.2289010119880111</v>
      </c>
      <c r="J209" s="215"/>
      <c r="K209" s="38"/>
      <c r="L209" s="332"/>
      <c r="M209" s="328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16.574999999999999</v>
      </c>
      <c r="F210" s="104">
        <v>17.167999999999999</v>
      </c>
      <c r="G210" s="72">
        <f t="shared" ref="G210:G273" si="11">(F210-E210)*0.8598</f>
        <v>0.50986140000000002</v>
      </c>
      <c r="H210" s="103">
        <f t="shared" ref="H210:H273" si="12">$G$11/$C$303*C210</f>
        <v>2.3533199503524824E-2</v>
      </c>
      <c r="I210" s="88">
        <f t="shared" si="10"/>
        <v>0.53339459950352486</v>
      </c>
      <c r="J210" s="25"/>
      <c r="K210" s="38"/>
      <c r="L210" s="332"/>
      <c r="M210" s="328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50.531999999999996</v>
      </c>
      <c r="F211" s="104">
        <v>52.037999999999997</v>
      </c>
      <c r="G211" s="72">
        <f t="shared" si="11"/>
        <v>1.2948588000000003</v>
      </c>
      <c r="H211" s="103">
        <f t="shared" si="12"/>
        <v>5.2214286398445699E-2</v>
      </c>
      <c r="I211" s="88">
        <f t="shared" si="10"/>
        <v>1.3470730863984459</v>
      </c>
      <c r="J211" s="25"/>
      <c r="K211" s="38"/>
      <c r="L211" s="332"/>
      <c r="M211" s="328"/>
      <c r="N211" s="329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29.459</v>
      </c>
      <c r="F212" s="135">
        <v>30.277000000000001</v>
      </c>
      <c r="G212" s="86">
        <f t="shared" si="11"/>
        <v>0.70331640000000117</v>
      </c>
      <c r="H212" s="109">
        <f t="shared" si="12"/>
        <v>4.9042820059103494E-2</v>
      </c>
      <c r="I212" s="73">
        <f t="shared" si="10"/>
        <v>0.75235922005910472</v>
      </c>
      <c r="J212" s="25"/>
      <c r="K212" s="38"/>
      <c r="L212" s="332"/>
      <c r="M212" s="328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10.589</v>
      </c>
      <c r="F213" s="104">
        <v>10.667</v>
      </c>
      <c r="G213" s="72">
        <f t="shared" si="11"/>
        <v>6.7064399999999483E-2</v>
      </c>
      <c r="H213" s="103">
        <f t="shared" si="12"/>
        <v>4.2607960819858424E-2</v>
      </c>
      <c r="I213" s="88">
        <f t="shared" si="10"/>
        <v>0.1096723608198579</v>
      </c>
      <c r="J213" s="25"/>
      <c r="K213" s="38"/>
      <c r="L213" s="332"/>
      <c r="M213" s="328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26.913</v>
      </c>
      <c r="F214" s="104">
        <v>27.491</v>
      </c>
      <c r="G214" s="72">
        <f t="shared" si="11"/>
        <v>0.49696439999999947</v>
      </c>
      <c r="H214" s="103">
        <f t="shared" si="12"/>
        <v>3.7597963269303328E-2</v>
      </c>
      <c r="I214" s="88">
        <f t="shared" si="10"/>
        <v>0.53456236326930284</v>
      </c>
      <c r="J214" s="25"/>
      <c r="K214" s="38"/>
      <c r="L214" s="332"/>
      <c r="M214" s="328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7.1369999999999996</v>
      </c>
      <c r="F215" s="104">
        <v>7.3390000000000004</v>
      </c>
      <c r="G215" s="72">
        <f t="shared" si="11"/>
        <v>0.17367960000000074</v>
      </c>
      <c r="H215" s="103">
        <f t="shared" si="12"/>
        <v>2.4038795586608364E-2</v>
      </c>
      <c r="I215" s="88">
        <f t="shared" si="10"/>
        <v>0.19771839558660911</v>
      </c>
      <c r="J215" s="25"/>
      <c r="K215" s="38"/>
      <c r="L215" s="332"/>
      <c r="M215" s="328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13.678000000000001</v>
      </c>
      <c r="F216" s="104">
        <v>14.192</v>
      </c>
      <c r="G216" s="72">
        <f t="shared" si="11"/>
        <v>0.44193719999999942</v>
      </c>
      <c r="H216" s="103">
        <f t="shared" si="12"/>
        <v>2.3579162783805143E-2</v>
      </c>
      <c r="I216" s="88">
        <f t="shared" si="10"/>
        <v>0.46551636278380454</v>
      </c>
      <c r="J216" s="25"/>
      <c r="K216" s="38"/>
      <c r="L216" s="332"/>
      <c r="M216" s="328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52.988999999999997</v>
      </c>
      <c r="F217" s="104">
        <v>54.353999999999999</v>
      </c>
      <c r="G217" s="72">
        <f t="shared" si="11"/>
        <v>1.1736270000000018</v>
      </c>
      <c r="H217" s="103">
        <f t="shared" si="12"/>
        <v>5.2260249678726028E-2</v>
      </c>
      <c r="I217" s="88">
        <f t="shared" si="10"/>
        <v>1.2258872496787279</v>
      </c>
      <c r="J217" s="25"/>
      <c r="K217" s="38"/>
      <c r="L217" s="332"/>
      <c r="M217" s="328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20.446999999999999</v>
      </c>
      <c r="F218" s="104">
        <v>20.707000000000001</v>
      </c>
      <c r="G218" s="72">
        <f t="shared" si="11"/>
        <v>0.22354800000000136</v>
      </c>
      <c r="H218" s="103">
        <f t="shared" si="12"/>
        <v>4.9180709899944455E-2</v>
      </c>
      <c r="I218" s="88">
        <f t="shared" si="10"/>
        <v>0.2727287098999458</v>
      </c>
      <c r="J218" s="25"/>
      <c r="K218" s="38"/>
      <c r="L218" s="332"/>
      <c r="M218" s="328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23.006</v>
      </c>
      <c r="F219" s="104">
        <v>23.46</v>
      </c>
      <c r="G219" s="72">
        <f t="shared" si="11"/>
        <v>0.39034920000000056</v>
      </c>
      <c r="H219" s="103">
        <f t="shared" si="12"/>
        <v>4.2607960819858424E-2</v>
      </c>
      <c r="I219" s="88">
        <f t="shared" si="10"/>
        <v>0.43295716081985897</v>
      </c>
      <c r="J219" s="25"/>
      <c r="K219" s="38"/>
      <c r="L219" s="332"/>
      <c r="M219" s="328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23.474</v>
      </c>
      <c r="F220" s="104">
        <v>24.013000000000002</v>
      </c>
      <c r="G220" s="72">
        <f t="shared" si="11"/>
        <v>0.46343220000000129</v>
      </c>
      <c r="H220" s="103">
        <f t="shared" si="12"/>
        <v>3.7230257027060759E-2</v>
      </c>
      <c r="I220" s="88">
        <f t="shared" si="10"/>
        <v>0.50066245702706202</v>
      </c>
      <c r="J220" s="25"/>
      <c r="K220" s="38"/>
      <c r="L220" s="332"/>
      <c r="M220" s="328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9.9339999999999993</v>
      </c>
      <c r="F221" s="104">
        <v>9.9429999999999996</v>
      </c>
      <c r="G221" s="72">
        <f t="shared" si="11"/>
        <v>7.7382000000002929E-3</v>
      </c>
      <c r="H221" s="103">
        <f t="shared" si="12"/>
        <v>2.4452465109131263E-2</v>
      </c>
      <c r="I221" s="88">
        <f t="shared" si="10"/>
        <v>3.2190665109131558E-2</v>
      </c>
      <c r="J221" s="25"/>
      <c r="K221" s="38"/>
      <c r="L221" s="332"/>
      <c r="M221" s="328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23.88</v>
      </c>
      <c r="F222" s="104">
        <v>24.640999999999998</v>
      </c>
      <c r="G222" s="72">
        <f t="shared" si="11"/>
        <v>0.65430779999999933</v>
      </c>
      <c r="H222" s="103">
        <f t="shared" si="12"/>
        <v>2.3487236223244501E-2</v>
      </c>
      <c r="I222" s="88">
        <f t="shared" si="10"/>
        <v>0.67779503622324389</v>
      </c>
      <c r="J222" s="25"/>
      <c r="K222" s="38"/>
      <c r="L222" s="332"/>
      <c r="M222" s="328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36.023000000000003</v>
      </c>
      <c r="F223" s="104">
        <v>36.411000000000001</v>
      </c>
      <c r="G223" s="72">
        <f t="shared" si="11"/>
        <v>0.33360239999999841</v>
      </c>
      <c r="H223" s="103">
        <f t="shared" si="12"/>
        <v>5.2306212959006344E-2</v>
      </c>
      <c r="I223" s="88">
        <f t="shared" si="10"/>
        <v>0.38590861295900475</v>
      </c>
      <c r="J223" s="25"/>
      <c r="K223" s="38"/>
      <c r="L223" s="332"/>
      <c r="M223" s="328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4.9134746619664139E-2</v>
      </c>
      <c r="I224" s="73">
        <f t="shared" si="10"/>
        <v>4.9134746619664139E-2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22.28</v>
      </c>
      <c r="F225" s="104">
        <v>22.806999999999999</v>
      </c>
      <c r="G225" s="72">
        <f t="shared" si="11"/>
        <v>0.45311459999999781</v>
      </c>
      <c r="H225" s="103">
        <f t="shared" si="12"/>
        <v>4.2837777221260032E-2</v>
      </c>
      <c r="I225" s="88">
        <f t="shared" si="10"/>
        <v>0.49595237722125785</v>
      </c>
      <c r="J225" s="25"/>
      <c r="K225" s="38"/>
      <c r="L225" s="332"/>
      <c r="M225" s="328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3.7092367186219791E-2</v>
      </c>
      <c r="I226" s="88">
        <f t="shared" si="10"/>
        <v>3.7092367186219791E-2</v>
      </c>
      <c r="J226" s="25"/>
      <c r="K226" s="38"/>
      <c r="L226" s="332"/>
      <c r="M226" s="328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13.256</v>
      </c>
      <c r="F227" s="104">
        <v>13.492000000000001</v>
      </c>
      <c r="G227" s="72">
        <f t="shared" si="11"/>
        <v>0.20291280000000056</v>
      </c>
      <c r="H227" s="103">
        <f t="shared" si="12"/>
        <v>2.413072214716901E-2</v>
      </c>
      <c r="I227" s="88">
        <f t="shared" si="10"/>
        <v>0.22704352214716958</v>
      </c>
      <c r="J227" s="25"/>
      <c r="K227" s="38"/>
      <c r="L227" s="332"/>
      <c r="M227" s="328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0.57099999999999995</v>
      </c>
      <c r="G228" s="72">
        <f t="shared" si="11"/>
        <v>0</v>
      </c>
      <c r="H228" s="103">
        <f t="shared" si="12"/>
        <v>2.3441272942964182E-2</v>
      </c>
      <c r="I228" s="88">
        <f t="shared" si="10"/>
        <v>2.3441272942964182E-2</v>
      </c>
      <c r="K228" s="38"/>
      <c r="L228" s="332"/>
      <c r="M228" s="328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56.726999999999997</v>
      </c>
      <c r="F229" s="104">
        <v>58.670999999999999</v>
      </c>
      <c r="G229" s="72">
        <f t="shared" si="11"/>
        <v>1.6714512000000024</v>
      </c>
      <c r="H229" s="103">
        <f t="shared" si="12"/>
        <v>5.2352176239286674E-2</v>
      </c>
      <c r="I229" s="88">
        <f t="shared" si="10"/>
        <v>1.723803376239289</v>
      </c>
      <c r="J229" s="25"/>
      <c r="K229" s="38"/>
      <c r="L229" s="332"/>
      <c r="M229" s="328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15.558</v>
      </c>
      <c r="F230" s="104">
        <v>15.802</v>
      </c>
      <c r="G230" s="72">
        <f t="shared" si="11"/>
        <v>0.20979119999999982</v>
      </c>
      <c r="H230" s="103">
        <f t="shared" si="12"/>
        <v>4.8950893498542848E-2</v>
      </c>
      <c r="I230" s="88">
        <f t="shared" si="10"/>
        <v>0.25874209349854266</v>
      </c>
      <c r="J230" s="25"/>
      <c r="K230" s="38"/>
      <c r="L230" s="332"/>
      <c r="M230" s="328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20.535</v>
      </c>
      <c r="F231" s="104">
        <v>20.850999999999999</v>
      </c>
      <c r="G231" s="72">
        <f t="shared" si="11"/>
        <v>0.27169679999999907</v>
      </c>
      <c r="H231" s="103">
        <f t="shared" si="12"/>
        <v>4.2561997539578095E-2</v>
      </c>
      <c r="I231" s="88">
        <f t="shared" si="10"/>
        <v>0.31425879753957719</v>
      </c>
      <c r="J231" s="25"/>
      <c r="K231" s="38"/>
      <c r="L231" s="332"/>
      <c r="M231" s="328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18.888000000000002</v>
      </c>
      <c r="F232" s="104">
        <v>19.338000000000001</v>
      </c>
      <c r="G232" s="72">
        <f t="shared" si="11"/>
        <v>0.38690999999999937</v>
      </c>
      <c r="H232" s="103">
        <f t="shared" si="12"/>
        <v>3.7414110148182043E-2</v>
      </c>
      <c r="I232" s="88">
        <f t="shared" si="10"/>
        <v>0.42432411014818139</v>
      </c>
      <c r="J232" s="25"/>
      <c r="K232" s="38"/>
      <c r="L232" s="332"/>
      <c r="M232" s="328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11.471</v>
      </c>
      <c r="F233" s="104">
        <v>11.5</v>
      </c>
      <c r="G233" s="72">
        <f t="shared" si="11"/>
        <v>2.4934199999999927E-2</v>
      </c>
      <c r="H233" s="103">
        <f t="shared" si="12"/>
        <v>2.4314575268290294E-2</v>
      </c>
      <c r="I233" s="88">
        <f t="shared" si="10"/>
        <v>4.9248775268290218E-2</v>
      </c>
      <c r="J233" s="25"/>
      <c r="K233" s="38"/>
      <c r="L233" s="332"/>
      <c r="M233" s="328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18.591000000000001</v>
      </c>
      <c r="F234" s="135">
        <v>18.853999999999999</v>
      </c>
      <c r="G234" s="86">
        <f t="shared" si="11"/>
        <v>0.2261273999999984</v>
      </c>
      <c r="H234" s="109">
        <f t="shared" si="12"/>
        <v>2.3625126064085466E-2</v>
      </c>
      <c r="I234" s="73">
        <f t="shared" si="10"/>
        <v>0.24975252606408385</v>
      </c>
      <c r="J234" s="25"/>
      <c r="K234" s="38"/>
      <c r="L234" s="332"/>
      <c r="M234" s="328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5.2857772322370211E-2</v>
      </c>
      <c r="I235" s="73">
        <f t="shared" si="10"/>
        <v>5.2857772322370211E-2</v>
      </c>
      <c r="J235" s="215"/>
      <c r="K235" s="38"/>
      <c r="L235" s="332"/>
      <c r="M235" s="328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20.468</v>
      </c>
      <c r="F236" s="135">
        <v>20.544</v>
      </c>
      <c r="G236" s="86">
        <f t="shared" si="11"/>
        <v>6.5344800000000439E-2</v>
      </c>
      <c r="H236" s="109">
        <f t="shared" si="12"/>
        <v>4.9042820059103494E-2</v>
      </c>
      <c r="I236" s="73">
        <f t="shared" si="10"/>
        <v>0.11438762005910394</v>
      </c>
      <c r="J236" s="215"/>
      <c r="K236" s="227"/>
      <c r="L236" s="332"/>
      <c r="M236" s="328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4.2470070979017456E-2</v>
      </c>
      <c r="I237" s="73">
        <f t="shared" si="10"/>
        <v>4.2470070979017456E-2</v>
      </c>
      <c r="J237" s="215"/>
      <c r="K237" s="227"/>
      <c r="L237" s="332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17.422000000000001</v>
      </c>
      <c r="F238" s="135">
        <v>17.579000000000001</v>
      </c>
      <c r="G238" s="86">
        <f t="shared" si="11"/>
        <v>0.13498860000000001</v>
      </c>
      <c r="H238" s="109">
        <f t="shared" si="12"/>
        <v>3.7322183587621405E-2</v>
      </c>
      <c r="I238" s="73">
        <f t="shared" si="10"/>
        <v>0.17231078358762142</v>
      </c>
      <c r="J238" s="215"/>
      <c r="K238" s="227"/>
      <c r="L238" s="332"/>
      <c r="M238" s="328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7.8010000000000002</v>
      </c>
      <c r="F239" s="135">
        <v>8.1379999999999999</v>
      </c>
      <c r="G239" s="86">
        <f t="shared" si="11"/>
        <v>0.2897525999999998</v>
      </c>
      <c r="H239" s="109">
        <f t="shared" si="12"/>
        <v>2.4222648707729656E-2</v>
      </c>
      <c r="I239" s="73">
        <f t="shared" si="10"/>
        <v>0.31397524870772947</v>
      </c>
      <c r="J239" s="215"/>
      <c r="K239" s="38"/>
      <c r="L239" s="332"/>
      <c r="M239" s="328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1"/>
        <v>0</v>
      </c>
      <c r="H240" s="109">
        <f t="shared" si="12"/>
        <v>2.3671089344365789E-2</v>
      </c>
      <c r="I240" s="73">
        <f t="shared" si="10"/>
        <v>2.3671089344365789E-2</v>
      </c>
      <c r="J240" s="215"/>
      <c r="K240" s="38"/>
      <c r="L240" s="332"/>
      <c r="M240" s="328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48.927</v>
      </c>
      <c r="F241" s="135">
        <v>49.43</v>
      </c>
      <c r="G241" s="86">
        <f t="shared" si="11"/>
        <v>0.43247940000000012</v>
      </c>
      <c r="H241" s="109">
        <f t="shared" si="12"/>
        <v>5.2168323118165383E-2</v>
      </c>
      <c r="I241" s="73">
        <f t="shared" si="10"/>
        <v>0.48464772311816551</v>
      </c>
      <c r="J241" s="215"/>
      <c r="K241" s="38"/>
      <c r="L241" s="332"/>
      <c r="M241" s="328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24.405999999999999</v>
      </c>
      <c r="F242" s="135">
        <v>24.937999999999999</v>
      </c>
      <c r="G242" s="86">
        <f t="shared" si="11"/>
        <v>0.45741360000000003</v>
      </c>
      <c r="H242" s="109">
        <f t="shared" si="12"/>
        <v>4.9364563021065747E-2</v>
      </c>
      <c r="I242" s="73">
        <f t="shared" si="10"/>
        <v>0.50677816302106582</v>
      </c>
      <c r="J242" s="215"/>
      <c r="K242" s="38"/>
      <c r="L242" s="332"/>
      <c r="M242" s="328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18.478000000000002</v>
      </c>
      <c r="F243" s="135">
        <v>18.486999999999998</v>
      </c>
      <c r="G243" s="86">
        <f t="shared" si="11"/>
        <v>7.738199999997239E-3</v>
      </c>
      <c r="H243" s="109">
        <f t="shared" si="12"/>
        <v>4.2745850660699386E-2</v>
      </c>
      <c r="I243" s="73">
        <f t="shared" si="10"/>
        <v>5.0484050660696625E-2</v>
      </c>
      <c r="J243" s="25"/>
      <c r="K243" s="38"/>
      <c r="L243" s="332"/>
      <c r="M243" s="328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27.48</v>
      </c>
      <c r="F244" s="135">
        <v>27.861999999999998</v>
      </c>
      <c r="G244" s="86">
        <f t="shared" si="11"/>
        <v>0.32844359999999817</v>
      </c>
      <c r="H244" s="109">
        <f t="shared" si="12"/>
        <v>3.7184293746780436E-2</v>
      </c>
      <c r="I244" s="73">
        <f t="shared" si="10"/>
        <v>0.36562789374677862</v>
      </c>
      <c r="J244" s="25"/>
      <c r="K244" s="38"/>
      <c r="L244" s="332"/>
      <c r="M244" s="328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19.739999999999998</v>
      </c>
      <c r="F245" s="135">
        <v>19.792000000000002</v>
      </c>
      <c r="G245" s="86">
        <f t="shared" si="11"/>
        <v>4.4709600000002715E-2</v>
      </c>
      <c r="H245" s="109">
        <f t="shared" si="12"/>
        <v>2.413072214716901E-2</v>
      </c>
      <c r="I245" s="73">
        <f t="shared" si="10"/>
        <v>6.8840322147171729E-2</v>
      </c>
      <c r="J245" s="25"/>
      <c r="K245" s="38"/>
      <c r="L245" s="332"/>
      <c r="M245" s="328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16.989999999999998</v>
      </c>
      <c r="F246" s="104">
        <v>17.145</v>
      </c>
      <c r="G246" s="72">
        <f t="shared" si="11"/>
        <v>0.13326900000000097</v>
      </c>
      <c r="H246" s="103">
        <f t="shared" si="12"/>
        <v>2.3303383102123217E-2</v>
      </c>
      <c r="I246" s="88">
        <f t="shared" si="10"/>
        <v>0.15657238310212418</v>
      </c>
      <c r="J246" s="25"/>
      <c r="K246" s="38"/>
      <c r="L246" s="332"/>
      <c r="M246" s="328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29.919</v>
      </c>
      <c r="F247" s="104">
        <v>30.472000000000001</v>
      </c>
      <c r="G247" s="72">
        <f t="shared" si="11"/>
        <v>0.47546940000000071</v>
      </c>
      <c r="H247" s="103">
        <f t="shared" si="12"/>
        <v>5.2306212959006344E-2</v>
      </c>
      <c r="I247" s="88">
        <f t="shared" si="10"/>
        <v>0.5277756129590071</v>
      </c>
      <c r="J247" s="25"/>
      <c r="K247" s="38"/>
      <c r="L247" s="332"/>
      <c r="M247" s="328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21.207000000000001</v>
      </c>
      <c r="F248" s="104">
        <v>21.954999999999998</v>
      </c>
      <c r="G248" s="72">
        <f t="shared" si="11"/>
        <v>0.64313039999999788</v>
      </c>
      <c r="H248" s="103">
        <f t="shared" si="12"/>
        <v>4.8904930218262525E-2</v>
      </c>
      <c r="I248" s="88">
        <f t="shared" si="10"/>
        <v>0.69203533021826036</v>
      </c>
      <c r="J248" s="25"/>
      <c r="K248" s="38"/>
      <c r="L248" s="332"/>
      <c r="M248" s="328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21.21</v>
      </c>
      <c r="F249" s="104">
        <v>21.704999999999998</v>
      </c>
      <c r="G249" s="72">
        <f t="shared" si="11"/>
        <v>0.42560099999999779</v>
      </c>
      <c r="H249" s="103">
        <f t="shared" si="12"/>
        <v>4.2975667062100993E-2</v>
      </c>
      <c r="I249" s="88">
        <f t="shared" si="10"/>
        <v>0.46857666706209877</v>
      </c>
      <c r="J249" s="25"/>
      <c r="K249" s="38"/>
      <c r="L249" s="332"/>
      <c r="M249" s="328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8.4640000000000004</v>
      </c>
      <c r="F250" s="104">
        <v>8.5690000000000008</v>
      </c>
      <c r="G250" s="72">
        <f t="shared" si="11"/>
        <v>9.0279000000000373E-2</v>
      </c>
      <c r="H250" s="103">
        <f t="shared" si="12"/>
        <v>3.6908514065098499E-2</v>
      </c>
      <c r="I250" s="88">
        <f t="shared" si="10"/>
        <v>0.12718751406509887</v>
      </c>
      <c r="J250" s="25"/>
      <c r="K250" s="38"/>
      <c r="L250" s="332"/>
      <c r="M250" s="328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10.808999999999999</v>
      </c>
      <c r="F251" s="104">
        <v>11.116</v>
      </c>
      <c r="G251" s="72">
        <f t="shared" si="11"/>
        <v>0.26395860000000032</v>
      </c>
      <c r="H251" s="103">
        <f t="shared" si="12"/>
        <v>2.4084758866888687E-2</v>
      </c>
      <c r="I251" s="88">
        <f t="shared" si="10"/>
        <v>0.28804335886688903</v>
      </c>
      <c r="J251" s="25"/>
      <c r="K251" s="38"/>
      <c r="L251" s="332"/>
      <c r="M251" s="328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18.05</v>
      </c>
      <c r="F252" s="104">
        <v>18.567</v>
      </c>
      <c r="G252" s="72">
        <f t="shared" si="11"/>
        <v>0.44451659999999954</v>
      </c>
      <c r="H252" s="103">
        <f t="shared" si="12"/>
        <v>2.3395309662683859E-2</v>
      </c>
      <c r="I252" s="88">
        <f t="shared" si="10"/>
        <v>0.46791190966268342</v>
      </c>
      <c r="J252" s="25"/>
      <c r="K252" s="38"/>
      <c r="L252" s="332"/>
      <c r="M252" s="328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45.371000000000002</v>
      </c>
      <c r="F253" s="104">
        <v>46.540999999999997</v>
      </c>
      <c r="G253" s="72">
        <f t="shared" si="11"/>
        <v>1.0059659999999955</v>
      </c>
      <c r="H253" s="103">
        <f t="shared" si="12"/>
        <v>5.2627955920968597E-2</v>
      </c>
      <c r="I253" s="88">
        <f t="shared" si="10"/>
        <v>1.0585939559209641</v>
      </c>
      <c r="J253" s="215"/>
      <c r="K253" s="38"/>
      <c r="L253" s="332"/>
      <c r="M253" s="328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14.037000000000001</v>
      </c>
      <c r="F254" s="135">
        <v>14.396000000000001</v>
      </c>
      <c r="G254" s="72">
        <f>(F254-E254)*0.8598</f>
        <v>0.3086682</v>
      </c>
      <c r="H254" s="103">
        <f t="shared" si="12"/>
        <v>4.8950893498542848E-2</v>
      </c>
      <c r="I254" s="88">
        <f t="shared" si="10"/>
        <v>0.35761909349854287</v>
      </c>
      <c r="J254" s="215"/>
      <c r="K254" s="38"/>
      <c r="L254" s="332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26.100999999999999</v>
      </c>
      <c r="F255" s="135">
        <v>26.721</v>
      </c>
      <c r="G255" s="72">
        <f>(F255-E255)*0.8598</f>
        <v>0.53307600000000088</v>
      </c>
      <c r="H255" s="103">
        <f t="shared" si="12"/>
        <v>4.2975667062100993E-2</v>
      </c>
      <c r="I255" s="88">
        <f t="shared" si="10"/>
        <v>0.57605166706210187</v>
      </c>
      <c r="J255" s="215"/>
      <c r="K255" s="38"/>
      <c r="L255" s="332"/>
      <c r="M255" s="328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35">
        <v>7.9569999999999999</v>
      </c>
      <c r="G256" s="72">
        <f t="shared" si="11"/>
        <v>0</v>
      </c>
      <c r="H256" s="103">
        <f t="shared" si="12"/>
        <v>3.7000440625659145E-2</v>
      </c>
      <c r="I256" s="88">
        <f t="shared" si="10"/>
        <v>3.7000440625659145E-2</v>
      </c>
      <c r="J256" s="215"/>
      <c r="K256" s="38"/>
      <c r="L256" s="332"/>
      <c r="M256" s="328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35">
        <v>9.7070000000000007</v>
      </c>
      <c r="G257" s="72">
        <f t="shared" si="11"/>
        <v>0</v>
      </c>
      <c r="H257" s="103">
        <f t="shared" si="12"/>
        <v>2.4222648707729656E-2</v>
      </c>
      <c r="I257" s="88">
        <f t="shared" si="10"/>
        <v>2.4222648707729656E-2</v>
      </c>
      <c r="J257" s="215"/>
      <c r="K257" s="38"/>
      <c r="L257" s="332"/>
      <c r="M257" s="328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2.3119529981001925E-2</v>
      </c>
      <c r="I258" s="88">
        <f t="shared" si="10"/>
        <v>2.3119529981001925E-2</v>
      </c>
      <c r="J258" s="215"/>
      <c r="K258" s="38"/>
      <c r="L258" s="332"/>
      <c r="M258" s="328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35.109000000000002</v>
      </c>
      <c r="F259" s="135">
        <v>35.817999999999998</v>
      </c>
      <c r="G259" s="72">
        <f t="shared" si="11"/>
        <v>0.60959819999999665</v>
      </c>
      <c r="H259" s="103">
        <f t="shared" si="12"/>
        <v>5.2352176239286674E-2</v>
      </c>
      <c r="I259" s="88">
        <f t="shared" si="10"/>
        <v>0.66195037623928332</v>
      </c>
      <c r="J259" s="215"/>
      <c r="K259" s="38"/>
      <c r="L259" s="332"/>
      <c r="M259" s="328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21.82</v>
      </c>
      <c r="F260" s="104">
        <v>22.788</v>
      </c>
      <c r="G260" s="72">
        <f t="shared" si="11"/>
        <v>0.83228639999999998</v>
      </c>
      <c r="H260" s="103">
        <f t="shared" si="12"/>
        <v>4.8858966937982203E-2</v>
      </c>
      <c r="I260" s="88">
        <f t="shared" si="10"/>
        <v>0.88114536693798218</v>
      </c>
      <c r="J260" s="25"/>
      <c r="K260" s="40"/>
      <c r="L260" s="332"/>
      <c r="M260" s="328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22.032</v>
      </c>
      <c r="F261" s="104">
        <v>22.341999999999999</v>
      </c>
      <c r="G261" s="72">
        <f t="shared" si="11"/>
        <v>0.26653799999999889</v>
      </c>
      <c r="H261" s="103">
        <f t="shared" si="12"/>
        <v>4.2516034259297779E-2</v>
      </c>
      <c r="I261" s="88">
        <f t="shared" si="10"/>
        <v>0.30905403425929667</v>
      </c>
      <c r="J261" s="25"/>
      <c r="K261" s="38"/>
      <c r="L261" s="332"/>
      <c r="M261" s="328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14.696</v>
      </c>
      <c r="F262" s="104">
        <v>14.818</v>
      </c>
      <c r="G262" s="72">
        <f t="shared" si="11"/>
        <v>0.10489559999999991</v>
      </c>
      <c r="H262" s="103">
        <f t="shared" si="12"/>
        <v>3.9114751518553953E-2</v>
      </c>
      <c r="I262" s="88">
        <f t="shared" si="10"/>
        <v>0.14401035151855385</v>
      </c>
      <c r="J262" s="25"/>
      <c r="K262" s="38"/>
      <c r="L262" s="332"/>
      <c r="M262" s="328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19.699000000000002</v>
      </c>
      <c r="F263" s="104">
        <v>20.286999999999999</v>
      </c>
      <c r="G263" s="72">
        <f t="shared" si="11"/>
        <v>0.50556239999999775</v>
      </c>
      <c r="H263" s="103">
        <f t="shared" si="12"/>
        <v>2.4084758866888687E-2</v>
      </c>
      <c r="I263" s="88">
        <f t="shared" si="10"/>
        <v>0.5296471588668864</v>
      </c>
      <c r="J263" s="25"/>
      <c r="K263" s="38"/>
      <c r="L263" s="332"/>
      <c r="M263" s="328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20.492000000000001</v>
      </c>
      <c r="F264" s="104">
        <v>20.774999999999999</v>
      </c>
      <c r="G264" s="72">
        <f t="shared" si="11"/>
        <v>0.24332339999999802</v>
      </c>
      <c r="H264" s="103">
        <f t="shared" si="12"/>
        <v>2.3395309662683859E-2</v>
      </c>
      <c r="I264" s="88">
        <f t="shared" si="10"/>
        <v>0.26671870966268191</v>
      </c>
      <c r="J264" s="25"/>
      <c r="K264" s="38"/>
      <c r="L264" s="332"/>
      <c r="M264" s="328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32.798000000000002</v>
      </c>
      <c r="F265" s="104">
        <v>32.828000000000003</v>
      </c>
      <c r="G265" s="72">
        <f t="shared" si="11"/>
        <v>2.5794000000000979E-2</v>
      </c>
      <c r="H265" s="103">
        <f t="shared" si="12"/>
        <v>5.2352176239286674E-2</v>
      </c>
      <c r="I265" s="88">
        <f t="shared" si="10"/>
        <v>7.8146176239287657E-2</v>
      </c>
      <c r="J265" s="25"/>
      <c r="K265" s="38"/>
      <c r="L265" s="332"/>
      <c r="M265" s="328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4.908878333938381E-2</v>
      </c>
      <c r="I266" s="88">
        <f t="shared" si="10"/>
        <v>4.908878333938381E-2</v>
      </c>
      <c r="J266" s="25"/>
      <c r="K266" s="38"/>
      <c r="L266" s="332"/>
      <c r="M266" s="328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4.2516034259297779E-2</v>
      </c>
      <c r="I267" s="88">
        <f t="shared" si="10"/>
        <v>4.2516034259297779E-2</v>
      </c>
      <c r="J267" s="25"/>
      <c r="K267" s="38"/>
      <c r="L267" s="332"/>
      <c r="M267" s="328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14.872</v>
      </c>
      <c r="F268" s="104">
        <v>14.956</v>
      </c>
      <c r="G268" s="72">
        <f t="shared" si="11"/>
        <v>7.2223199999999682E-2</v>
      </c>
      <c r="H268" s="103">
        <f t="shared" si="12"/>
        <v>3.7230257027060759E-2</v>
      </c>
      <c r="I268" s="88">
        <f t="shared" si="10"/>
        <v>0.10945345702706044</v>
      </c>
      <c r="J268" s="25"/>
      <c r="K268" s="38"/>
      <c r="L268" s="332"/>
      <c r="M268" s="328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10.837999999999999</v>
      </c>
      <c r="F269" s="104">
        <v>11.084</v>
      </c>
      <c r="G269" s="72">
        <f t="shared" si="11"/>
        <v>0.21151080000000039</v>
      </c>
      <c r="H269" s="103">
        <f t="shared" si="12"/>
        <v>2.3992832306328045E-2</v>
      </c>
      <c r="I269" s="88">
        <f t="shared" si="10"/>
        <v>0.23550363230632843</v>
      </c>
      <c r="J269" s="25"/>
      <c r="K269" s="38"/>
      <c r="L269" s="332"/>
      <c r="M269" s="328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12.789</v>
      </c>
      <c r="G270" s="72">
        <f t="shared" si="11"/>
        <v>0</v>
      </c>
      <c r="H270" s="103">
        <f t="shared" si="12"/>
        <v>2.3303383102123217E-2</v>
      </c>
      <c r="I270" s="88">
        <f t="shared" si="10"/>
        <v>2.3303383102123217E-2</v>
      </c>
      <c r="J270" s="25"/>
      <c r="K270" s="38"/>
      <c r="L270" s="332"/>
      <c r="M270" s="328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30.317</v>
      </c>
      <c r="F271" s="104">
        <v>30.841000000000001</v>
      </c>
      <c r="G271" s="72">
        <f t="shared" si="11"/>
        <v>0.4505352000000008</v>
      </c>
      <c r="H271" s="103">
        <f t="shared" si="12"/>
        <v>5.2352176239286674E-2</v>
      </c>
      <c r="I271" s="88">
        <f t="shared" si="10"/>
        <v>0.50288737623928748</v>
      </c>
      <c r="J271" s="25"/>
      <c r="K271" s="38"/>
      <c r="L271" s="332"/>
      <c r="M271" s="328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4.9134746619664139E-2</v>
      </c>
      <c r="I272" s="88">
        <f t="shared" si="10"/>
        <v>4.9134746619664139E-2</v>
      </c>
      <c r="J272" s="25"/>
      <c r="K272" s="38"/>
      <c r="L272" s="332"/>
      <c r="M272" s="328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9.1489999999999991</v>
      </c>
      <c r="F273" s="104">
        <v>9.2720000000000002</v>
      </c>
      <c r="G273" s="72">
        <f t="shared" si="11"/>
        <v>0.10575540000000096</v>
      </c>
      <c r="H273" s="103">
        <f t="shared" si="12"/>
        <v>4.2516034259297779E-2</v>
      </c>
      <c r="I273" s="88">
        <f t="shared" ref="I273:I280" si="13">G273+H273</f>
        <v>0.14827143425929873</v>
      </c>
      <c r="J273" s="25"/>
      <c r="K273" s="38"/>
      <c r="L273" s="332"/>
      <c r="M273" s="328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27.07</v>
      </c>
      <c r="F274" s="104">
        <v>28.189</v>
      </c>
      <c r="G274" s="72">
        <f t="shared" ref="G274:G301" si="14">(F274-E274)*0.8598</f>
        <v>0.96211619999999987</v>
      </c>
      <c r="H274" s="103">
        <f t="shared" ref="H274:H301" si="15">$G$11/$C$303*C274</f>
        <v>3.7184293746780436E-2</v>
      </c>
      <c r="I274" s="88">
        <f t="shared" si="13"/>
        <v>0.99930049374678032</v>
      </c>
      <c r="J274" s="25"/>
      <c r="K274" s="38"/>
      <c r="L274" s="332"/>
      <c r="M274" s="328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3.0720000000000001</v>
      </c>
      <c r="G275" s="72">
        <f t="shared" si="14"/>
        <v>0</v>
      </c>
      <c r="H275" s="103">
        <f t="shared" si="15"/>
        <v>2.3946869026047722E-2</v>
      </c>
      <c r="I275" s="88">
        <f t="shared" si="13"/>
        <v>2.3946869026047722E-2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3.8849999999999998</v>
      </c>
      <c r="G276" s="72">
        <f t="shared" si="14"/>
        <v>0</v>
      </c>
      <c r="H276" s="103">
        <f t="shared" si="15"/>
        <v>2.3257419821842894E-2</v>
      </c>
      <c r="I276" s="88">
        <f t="shared" si="13"/>
        <v>2.3257419821842894E-2</v>
      </c>
      <c r="J276" s="25"/>
      <c r="K276" s="38"/>
      <c r="L276" s="332"/>
      <c r="M276" s="328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31.888000000000002</v>
      </c>
      <c r="F277" s="104">
        <v>34.073999999999998</v>
      </c>
      <c r="G277" s="72">
        <f t="shared" si="14"/>
        <v>1.8795227999999968</v>
      </c>
      <c r="H277" s="103">
        <f t="shared" si="15"/>
        <v>5.2536029360407951E-2</v>
      </c>
      <c r="I277" s="88">
        <f t="shared" si="13"/>
        <v>1.9320588293604049</v>
      </c>
      <c r="J277" s="25"/>
      <c r="K277" s="38"/>
      <c r="L277" s="332"/>
      <c r="M277" s="328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23.343</v>
      </c>
      <c r="F278" s="104">
        <v>23.952999999999999</v>
      </c>
      <c r="G278" s="72">
        <f t="shared" si="14"/>
        <v>0.52447799999999956</v>
      </c>
      <c r="H278" s="103">
        <f t="shared" si="15"/>
        <v>4.9180709899944455E-2</v>
      </c>
      <c r="I278" s="88">
        <f t="shared" si="13"/>
        <v>0.57365870989994405</v>
      </c>
      <c r="J278" s="25"/>
      <c r="K278" s="38"/>
      <c r="L278" s="332"/>
      <c r="M278" s="328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21.457999999999998</v>
      </c>
      <c r="F279" s="104">
        <v>22.594999999999999</v>
      </c>
      <c r="G279" s="72">
        <f t="shared" si="14"/>
        <v>0.97759260000000037</v>
      </c>
      <c r="H279" s="103">
        <f t="shared" si="15"/>
        <v>4.265392410013874E-2</v>
      </c>
      <c r="I279" s="88">
        <f t="shared" si="13"/>
        <v>1.0202465241001391</v>
      </c>
      <c r="J279" s="25"/>
      <c r="K279" s="38"/>
      <c r="L279" s="332"/>
      <c r="M279" s="328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15.105</v>
      </c>
      <c r="F280" s="104">
        <v>15.385</v>
      </c>
      <c r="G280" s="72">
        <f>(F280-E280)*0.8598</f>
        <v>0.24074399999999946</v>
      </c>
      <c r="H280" s="103">
        <f t="shared" si="15"/>
        <v>3.6908514065098499E-2</v>
      </c>
      <c r="I280" s="88">
        <f t="shared" si="13"/>
        <v>0.27765251406509794</v>
      </c>
      <c r="J280" s="25"/>
      <c r="K280" s="38"/>
      <c r="L280" s="332"/>
      <c r="M280" s="328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5.3109999999999999</v>
      </c>
      <c r="F281" s="104">
        <v>5.3929999999999998</v>
      </c>
      <c r="G281" s="72">
        <f>(F281-E281)*0.8598</f>
        <v>7.0503599999999875E-2</v>
      </c>
      <c r="H281" s="103">
        <f t="shared" si="15"/>
        <v>2.3900905745767399E-2</v>
      </c>
      <c r="I281" s="88">
        <f>G281+H281</f>
        <v>9.4404505745767281E-2</v>
      </c>
      <c r="K281" s="25"/>
      <c r="L281" s="332"/>
      <c r="M281" s="328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9.4190000000000005</v>
      </c>
      <c r="F282" s="104">
        <v>9.5250000000000004</v>
      </c>
      <c r="G282" s="72">
        <f t="shared" si="14"/>
        <v>9.1138799999999895E-2</v>
      </c>
      <c r="H282" s="103">
        <f t="shared" si="15"/>
        <v>2.3165493261282248E-2</v>
      </c>
      <c r="I282" s="88">
        <f t="shared" ref="I282:I301" si="16">G282+H282</f>
        <v>0.11430429326128214</v>
      </c>
      <c r="J282" s="25"/>
      <c r="K282" s="38"/>
      <c r="L282" s="332"/>
      <c r="M282" s="328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5.212235983788506E-2</v>
      </c>
      <c r="I283" s="88">
        <f t="shared" si="16"/>
        <v>5.212235983788506E-2</v>
      </c>
      <c r="J283" s="25"/>
      <c r="K283" s="38"/>
      <c r="L283" s="332"/>
      <c r="M283" s="328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4.881300365770188E-2</v>
      </c>
      <c r="I284" s="88">
        <f t="shared" si="16"/>
        <v>4.881300365770188E-2</v>
      </c>
      <c r="J284" s="25"/>
      <c r="K284" s="38"/>
      <c r="L284" s="332"/>
      <c r="M284" s="328"/>
      <c r="N284" s="332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4.2607960819858424E-2</v>
      </c>
      <c r="I285" s="88">
        <f t="shared" si="16"/>
        <v>4.2607960819858424E-2</v>
      </c>
      <c r="J285" s="25"/>
      <c r="K285" s="38"/>
      <c r="L285" s="680" t="s">
        <v>497</v>
      </c>
      <c r="M285" s="680"/>
      <c r="N285" s="680"/>
      <c r="O285" s="680"/>
      <c r="P285" s="680"/>
      <c r="Q285" s="680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22.997</v>
      </c>
      <c r="F286" s="104">
        <v>23.396999999999998</v>
      </c>
      <c r="G286" s="72">
        <f t="shared" si="14"/>
        <v>0.34391999999999878</v>
      </c>
      <c r="H286" s="103">
        <f t="shared" si="15"/>
        <v>3.7460073428462366E-2</v>
      </c>
      <c r="I286" s="88">
        <f t="shared" si="16"/>
        <v>0.38138007342846114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20.399999999999999</v>
      </c>
      <c r="F287" s="104">
        <v>20.867000000000001</v>
      </c>
      <c r="G287" s="72">
        <f t="shared" si="14"/>
        <v>0.40152660000000201</v>
      </c>
      <c r="H287" s="103">
        <f t="shared" si="15"/>
        <v>2.3900905745767399E-2</v>
      </c>
      <c r="I287" s="88">
        <f t="shared" si="16"/>
        <v>0.42542750574576943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18.965</v>
      </c>
      <c r="F288" s="104">
        <v>19.667000000000002</v>
      </c>
      <c r="G288" s="72">
        <f t="shared" si="14"/>
        <v>0.60357960000000155</v>
      </c>
      <c r="H288" s="103">
        <f t="shared" si="15"/>
        <v>2.3027603420441283E-2</v>
      </c>
      <c r="I288" s="88">
        <f t="shared" si="16"/>
        <v>0.62660720342044285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34.512</v>
      </c>
      <c r="F289" s="104">
        <v>34.512</v>
      </c>
      <c r="G289" s="72">
        <f t="shared" si="14"/>
        <v>0</v>
      </c>
      <c r="H289" s="103">
        <f t="shared" si="15"/>
        <v>5.2352176239286674E-2</v>
      </c>
      <c r="I289" s="88">
        <f t="shared" si="16"/>
        <v>5.2352176239286674E-2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35.79</v>
      </c>
      <c r="F290" s="104">
        <v>36.305999999999997</v>
      </c>
      <c r="G290" s="72">
        <f t="shared" si="14"/>
        <v>0.44365679999999846</v>
      </c>
      <c r="H290" s="103">
        <f t="shared" si="15"/>
        <v>4.9364563021065747E-2</v>
      </c>
      <c r="I290" s="88">
        <f t="shared" si="16"/>
        <v>0.4930213630210642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4.2561997539578095E-2</v>
      </c>
      <c r="I291" s="88">
        <f t="shared" si="16"/>
        <v>4.2561997539578095E-2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3.7000440625659145E-2</v>
      </c>
      <c r="I292" s="88">
        <f t="shared" si="16"/>
        <v>3.7000440625659145E-2</v>
      </c>
      <c r="J292" s="25"/>
      <c r="K292" s="38"/>
      <c r="L292" s="106">
        <f>L291/0.8598</f>
        <v>1.6460029464216483</v>
      </c>
      <c r="M292" s="328"/>
      <c r="N292">
        <f>N291/P13</f>
        <v>0.49968985035279517</v>
      </c>
      <c r="P292" s="173">
        <f>P291/P13</f>
        <v>0.65767232689772814</v>
      </c>
      <c r="R292">
        <f>R291/P13</f>
        <v>0.72532371869426993</v>
      </c>
      <c r="T292" s="173">
        <f>T291/P13</f>
        <v>1.1773668294952313</v>
      </c>
      <c r="V292" s="173">
        <f>V291/P13</f>
        <v>1.6996976040939753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11.79932371869427</v>
      </c>
      <c r="F293" s="309">
        <v>12.065</v>
      </c>
      <c r="G293" s="72">
        <f t="shared" si="14"/>
        <v>0.22842846666666652</v>
      </c>
      <c r="H293" s="103">
        <f t="shared" si="15"/>
        <v>2.3900905745767399E-2</v>
      </c>
      <c r="I293" s="88">
        <f t="shared" si="16"/>
        <v>0.25232937241243392</v>
      </c>
      <c r="J293" s="25"/>
      <c r="K293" s="38"/>
      <c r="L293" s="106"/>
      <c r="M293" s="328"/>
      <c r="P293" s="173"/>
      <c r="R293" s="310">
        <f>R292+F293</f>
        <v>12.790323718694269</v>
      </c>
      <c r="T293" s="173">
        <f>T292+F294</f>
        <v>19.040133658990463</v>
      </c>
      <c r="V293" s="173">
        <f>V292+F295</f>
        <v>44.502697604093974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309">
        <v>17.862766829495232</v>
      </c>
      <c r="G294" s="72">
        <f t="shared" si="14"/>
        <v>0</v>
      </c>
      <c r="H294" s="103">
        <f t="shared" si="15"/>
        <v>2.3165493261282248E-2</v>
      </c>
      <c r="I294" s="88">
        <f t="shared" si="16"/>
        <v>2.3165493261282248E-2</v>
      </c>
      <c r="J294" s="25"/>
      <c r="K294" s="38"/>
      <c r="L294" s="106"/>
      <c r="M294" s="328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39.781397604093975</v>
      </c>
      <c r="F295" s="309">
        <v>42.802999999999997</v>
      </c>
      <c r="G295" s="72">
        <f t="shared" si="14"/>
        <v>2.5979737399999978</v>
      </c>
      <c r="H295" s="103">
        <f>$G$11/$C$303*C295</f>
        <v>5.2260249678726028E-2</v>
      </c>
      <c r="I295" s="88">
        <f t="shared" si="16"/>
        <v>2.6502339896787239</v>
      </c>
      <c r="J295" s="25"/>
      <c r="K295" s="38"/>
      <c r="L295" s="332"/>
      <c r="M295" s="328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12.211</v>
      </c>
      <c r="G296" s="72">
        <f t="shared" si="14"/>
        <v>0</v>
      </c>
      <c r="H296" s="103">
        <f t="shared" si="15"/>
        <v>4.881300365770188E-2</v>
      </c>
      <c r="I296" s="88">
        <f t="shared" si="16"/>
        <v>4.881300365770188E-2</v>
      </c>
      <c r="J296" s="25"/>
      <c r="K296" s="38"/>
      <c r="L296" s="332"/>
      <c r="M296" s="328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4.2286217857896165E-2</v>
      </c>
      <c r="I297" s="88">
        <f t="shared" si="16"/>
        <v>4.2286217857896165E-2</v>
      </c>
      <c r="J297" s="25"/>
      <c r="K297" s="38"/>
      <c r="L297" s="332"/>
      <c r="M297" s="328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19.388000000000002</v>
      </c>
      <c r="F298" s="104">
        <v>19.867999999999999</v>
      </c>
      <c r="G298" s="72">
        <f t="shared" si="14"/>
        <v>0.4127039999999973</v>
      </c>
      <c r="H298" s="103">
        <f>$G$11/$C$303*C298</f>
        <v>3.6632734383416569E-2</v>
      </c>
      <c r="I298" s="88">
        <f t="shared" si="16"/>
        <v>0.44933673438341387</v>
      </c>
      <c r="J298" s="25"/>
      <c r="K298" s="38"/>
      <c r="L298" s="332"/>
      <c r="M298" s="328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9.0690000000000008</v>
      </c>
      <c r="F299" s="104">
        <v>9.2100000000000009</v>
      </c>
      <c r="G299" s="72">
        <f t="shared" si="14"/>
        <v>0.12123180000000001</v>
      </c>
      <c r="H299" s="103">
        <f t="shared" si="15"/>
        <v>2.3625126064085466E-2</v>
      </c>
      <c r="I299" s="88">
        <f>G299+H299</f>
        <v>0.14485692606408548</v>
      </c>
      <c r="J299" s="25"/>
      <c r="K299" s="38"/>
      <c r="L299" s="332"/>
      <c r="M299" s="328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10.669</v>
      </c>
      <c r="F300" s="104">
        <v>11.051</v>
      </c>
      <c r="G300" s="72">
        <f t="shared" si="14"/>
        <v>0.32844359999999972</v>
      </c>
      <c r="H300" s="103">
        <f t="shared" si="15"/>
        <v>2.3119529981001925E-2</v>
      </c>
      <c r="I300" s="88">
        <f t="shared" si="16"/>
        <v>0.35156312998100164</v>
      </c>
      <c r="J300" s="25"/>
      <c r="K300" s="38"/>
      <c r="L300" s="332"/>
      <c r="M300" s="328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5.2765845761809566E-2</v>
      </c>
      <c r="I301" s="88">
        <f t="shared" si="16"/>
        <v>5.2765845761809566E-2</v>
      </c>
      <c r="J301" s="25"/>
      <c r="K301" s="38"/>
      <c r="L301" s="332"/>
      <c r="M301" s="328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62.680999999999997</v>
      </c>
      <c r="F302" s="104">
        <v>64.012</v>
      </c>
      <c r="G302" s="72">
        <f>(F302-E302)*0.8598</f>
        <v>1.1443938000000027</v>
      </c>
      <c r="H302" s="103">
        <f>$G$11/$C$303*C302</f>
        <v>0.13644199751213562</v>
      </c>
      <c r="I302" s="88">
        <f>G302+H302</f>
        <v>1.2808357975121383</v>
      </c>
      <c r="J302" s="25" t="s">
        <v>445</v>
      </c>
      <c r="K302" s="38"/>
      <c r="L302" s="332"/>
      <c r="M302" s="328"/>
    </row>
    <row r="303" spans="1:22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86.908718406666651</v>
      </c>
      <c r="H303" s="73">
        <f>SUM(H17:H302)</f>
        <v>9.4072815933333516</v>
      </c>
      <c r="I303" s="73">
        <f>SUM(I17:I302)</f>
        <v>96.316000000000031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23.03.19</v>
      </c>
      <c r="F305" s="270" t="str">
        <f>F16</f>
        <v>Показания  на 19.04.19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33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33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33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1">
    <mergeCell ref="A315:B315"/>
    <mergeCell ref="A316:B316"/>
    <mergeCell ref="M107:N107"/>
    <mergeCell ref="L196:O196"/>
    <mergeCell ref="L224:S224"/>
    <mergeCell ref="L285:Q285"/>
    <mergeCell ref="A303:B303"/>
    <mergeCell ref="A309:B309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15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N293" sqref="N293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37"/>
      <c r="C2" s="48"/>
      <c r="D2" s="337"/>
      <c r="E2" s="337"/>
      <c r="F2" s="338"/>
      <c r="G2" s="68"/>
      <c r="H2" s="16"/>
      <c r="I2" s="338"/>
      <c r="J2" s="35"/>
      <c r="K2" s="337"/>
      <c r="L2" s="337"/>
    </row>
    <row r="3" spans="1:16" ht="45" customHeight="1" x14ac:dyDescent="0.25">
      <c r="A3" s="622" t="s">
        <v>511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512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77.661000000000001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57.715191399999959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19.945808600000042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/>
      <c r="H13" s="110"/>
      <c r="L13"/>
      <c r="P13" s="17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509</v>
      </c>
      <c r="F16" s="22" t="s">
        <v>513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77.661000000000001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16.271999999999998</v>
      </c>
      <c r="G17" s="72">
        <f>(F17-E17)*0.8598</f>
        <v>0</v>
      </c>
      <c r="H17" s="103">
        <f>$G$11/$C$303*C17</f>
        <v>6.2662755954355789E-2</v>
      </c>
      <c r="I17" s="88">
        <f t="shared" ref="I17:I80" si="0">G17+H17</f>
        <v>6.2662755954355789E-2</v>
      </c>
      <c r="J17" s="20"/>
      <c r="K17" s="38"/>
      <c r="L17" s="339"/>
      <c r="M17" s="336"/>
      <c r="N17" s="107" t="s">
        <v>373</v>
      </c>
      <c r="O17" s="644">
        <f>SUM(O16:P16)</f>
        <v>77.661000000000001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31.766999999999999</v>
      </c>
      <c r="F18" s="104">
        <v>32.005000000000003</v>
      </c>
      <c r="G18" s="72">
        <f t="shared" ref="G18:G80" si="1">(F18-E18)*0.8598</f>
        <v>0.20463240000000266</v>
      </c>
      <c r="H18" s="103">
        <f t="shared" ref="H18:H81" si="2">$G$11/$C$303*C18</f>
        <v>4.2002562700353574E-2</v>
      </c>
      <c r="I18" s="88">
        <f t="shared" si="0"/>
        <v>0.24663496270035623</v>
      </c>
      <c r="J18" s="20"/>
      <c r="K18" s="38"/>
      <c r="L18" s="339"/>
      <c r="M18" s="336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22.143000000000001</v>
      </c>
      <c r="F19" s="104">
        <v>22.670999999999999</v>
      </c>
      <c r="G19" s="72">
        <f t="shared" si="1"/>
        <v>0.45397439999999889</v>
      </c>
      <c r="H19" s="103">
        <f t="shared" si="2"/>
        <v>4.3951637535636801E-2</v>
      </c>
      <c r="I19" s="88">
        <f t="shared" si="0"/>
        <v>0.49792603753563569</v>
      </c>
      <c r="J19" s="20"/>
      <c r="K19" s="38"/>
      <c r="L19" s="339"/>
      <c r="M19" s="336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56.448999999999998</v>
      </c>
      <c r="F20" s="104">
        <v>57.454999999999998</v>
      </c>
      <c r="G20" s="72">
        <f>(F20-E20)*0.8598</f>
        <v>0.86495880000000025</v>
      </c>
      <c r="H20" s="103">
        <f t="shared" si="2"/>
        <v>6.8120165493148838E-2</v>
      </c>
      <c r="I20" s="88">
        <f t="shared" si="0"/>
        <v>0.93307896549314906</v>
      </c>
      <c r="J20" s="20"/>
      <c r="K20" s="38"/>
      <c r="L20" s="339"/>
      <c r="M20" s="336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25.695</v>
      </c>
      <c r="F21" s="135">
        <v>25.776</v>
      </c>
      <c r="G21" s="86">
        <f t="shared" si="1"/>
        <v>6.9643799999999589E-2</v>
      </c>
      <c r="H21" s="109">
        <f t="shared" si="2"/>
        <v>6.2760209696119951E-2</v>
      </c>
      <c r="I21" s="73">
        <f t="shared" si="0"/>
        <v>0.13240400969611954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11.217000000000001</v>
      </c>
      <c r="F22" s="135">
        <v>11.417</v>
      </c>
      <c r="G22" s="86">
        <f t="shared" si="1"/>
        <v>0.17195999999999939</v>
      </c>
      <c r="H22" s="109">
        <f t="shared" si="2"/>
        <v>4.1807655216825244E-2</v>
      </c>
      <c r="I22" s="73">
        <f t="shared" si="0"/>
        <v>0.21376765521682464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15.154999999999999</v>
      </c>
      <c r="F23" s="135">
        <v>15.510999999999999</v>
      </c>
      <c r="G23" s="86">
        <f t="shared" si="1"/>
        <v>0.30608879999999988</v>
      </c>
      <c r="H23" s="109">
        <f t="shared" si="2"/>
        <v>4.3464368826815994E-2</v>
      </c>
      <c r="I23" s="73">
        <f t="shared" si="0"/>
        <v>0.34955316882681586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14.5</v>
      </c>
      <c r="F24" s="135">
        <v>14.680999999999999</v>
      </c>
      <c r="G24" s="86">
        <f t="shared" si="1"/>
        <v>0.15562379999999928</v>
      </c>
      <c r="H24" s="109">
        <f t="shared" si="2"/>
        <v>6.8120165493148838E-2</v>
      </c>
      <c r="I24" s="73">
        <f t="shared" si="0"/>
        <v>0.22374396549314812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19.170999999999999</v>
      </c>
      <c r="F25" s="104">
        <v>19.513000000000002</v>
      </c>
      <c r="G25" s="72">
        <f t="shared" si="1"/>
        <v>0.29405160000000197</v>
      </c>
      <c r="H25" s="103">
        <f t="shared" si="2"/>
        <v>6.2565302212591628E-2</v>
      </c>
      <c r="I25" s="88">
        <f t="shared" si="0"/>
        <v>0.35661690221259357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14.035</v>
      </c>
      <c r="F26" s="104">
        <v>14.234999999999999</v>
      </c>
      <c r="G26" s="72">
        <f t="shared" si="1"/>
        <v>0.17195999999999939</v>
      </c>
      <c r="H26" s="103">
        <f t="shared" si="2"/>
        <v>4.1515293991532767E-2</v>
      </c>
      <c r="I26" s="88">
        <f t="shared" si="0"/>
        <v>0.21347529399153214</v>
      </c>
      <c r="J26" s="20"/>
      <c r="K26" s="38"/>
      <c r="L26" s="339"/>
      <c r="M26" s="336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19.507999999999999</v>
      </c>
      <c r="F27" s="104">
        <v>19.893000000000001</v>
      </c>
      <c r="G27" s="72">
        <f t="shared" si="1"/>
        <v>0.33102300000000134</v>
      </c>
      <c r="H27" s="103">
        <f t="shared" si="2"/>
        <v>4.3464368826815994E-2</v>
      </c>
      <c r="I27" s="88">
        <f t="shared" si="0"/>
        <v>0.37448736882681732</v>
      </c>
      <c r="J27" s="20"/>
      <c r="K27" s="38"/>
      <c r="L27" s="339"/>
      <c r="M27" s="336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26.315000000000001</v>
      </c>
      <c r="F28" s="104">
        <v>26.88</v>
      </c>
      <c r="G28" s="72">
        <f t="shared" si="1"/>
        <v>0.48578699999999803</v>
      </c>
      <c r="H28" s="103">
        <f t="shared" si="2"/>
        <v>6.8120165493148838E-2</v>
      </c>
      <c r="I28" s="88">
        <f t="shared" si="0"/>
        <v>0.55390716549314689</v>
      </c>
      <c r="J28" s="20"/>
      <c r="K28" s="38"/>
      <c r="L28" s="339"/>
      <c r="M28" s="336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27.323</v>
      </c>
      <c r="F29" s="104">
        <v>27.756</v>
      </c>
      <c r="G29" s="72">
        <f t="shared" si="1"/>
        <v>0.37229339999999983</v>
      </c>
      <c r="H29" s="103">
        <f t="shared" si="2"/>
        <v>6.3247478404940757E-2</v>
      </c>
      <c r="I29" s="88">
        <f t="shared" si="0"/>
        <v>0.4355408784049406</v>
      </c>
      <c r="J29" s="20"/>
      <c r="K29" s="38"/>
      <c r="L29" s="339"/>
      <c r="M29" s="336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11.169</v>
      </c>
      <c r="F30" s="104">
        <v>11.271000000000001</v>
      </c>
      <c r="G30" s="72">
        <f t="shared" si="1"/>
        <v>8.7699600000000266E-2</v>
      </c>
      <c r="H30" s="103">
        <f t="shared" si="2"/>
        <v>4.1320386508004438E-2</v>
      </c>
      <c r="I30" s="88">
        <f t="shared" si="0"/>
        <v>0.1290199865080047</v>
      </c>
      <c r="J30" s="20"/>
      <c r="K30" s="38"/>
      <c r="L30" s="339"/>
      <c r="M30" s="336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10.624000000000001</v>
      </c>
      <c r="F31" s="104">
        <v>10.654</v>
      </c>
      <c r="G31" s="72">
        <f t="shared" si="1"/>
        <v>2.5793999999999449E-2</v>
      </c>
      <c r="H31" s="103">
        <f t="shared" si="2"/>
        <v>4.3854183793872639E-2</v>
      </c>
      <c r="I31" s="88">
        <f t="shared" si="0"/>
        <v>6.9648183793872082E-2</v>
      </c>
      <c r="J31" s="25"/>
      <c r="K31" s="40"/>
      <c r="L31" s="197"/>
      <c r="M31" s="212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22.094000000000001</v>
      </c>
      <c r="F32" s="104">
        <v>22.212</v>
      </c>
      <c r="G32" s="72">
        <f t="shared" si="1"/>
        <v>0.10145639999999875</v>
      </c>
      <c r="H32" s="103">
        <f t="shared" si="2"/>
        <v>6.8217619234912985E-2</v>
      </c>
      <c r="I32" s="88">
        <f t="shared" si="0"/>
        <v>0.16967401923491174</v>
      </c>
      <c r="J32" s="20"/>
      <c r="K32" s="38"/>
      <c r="L32" s="339"/>
      <c r="M32" s="336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21.863</v>
      </c>
      <c r="F33" s="104">
        <v>22.515000000000001</v>
      </c>
      <c r="G33" s="72">
        <f t="shared" si="1"/>
        <v>0.56058960000000091</v>
      </c>
      <c r="H33" s="103">
        <f t="shared" si="2"/>
        <v>6.2955117179648273E-2</v>
      </c>
      <c r="I33" s="88">
        <f t="shared" si="0"/>
        <v>0.62354471717964921</v>
      </c>
      <c r="J33" s="20"/>
      <c r="K33" s="38"/>
      <c r="L33" s="339"/>
      <c r="M33" s="336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15.321</v>
      </c>
      <c r="F34" s="104">
        <v>15.394</v>
      </c>
      <c r="G34" s="72">
        <f t="shared" si="1"/>
        <v>6.2765400000000346E-2</v>
      </c>
      <c r="H34" s="103">
        <f t="shared" si="2"/>
        <v>4.1417840249768599E-2</v>
      </c>
      <c r="I34" s="88">
        <f t="shared" si="0"/>
        <v>0.10418324024976894</v>
      </c>
      <c r="J34" s="20"/>
      <c r="K34" s="38"/>
      <c r="L34" s="339"/>
      <c r="M34" s="336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7.2960000000000003</v>
      </c>
      <c r="F35" s="104">
        <v>7.2960000000000003</v>
      </c>
      <c r="G35" s="72">
        <f t="shared" si="1"/>
        <v>0</v>
      </c>
      <c r="H35" s="103">
        <f t="shared" si="2"/>
        <v>4.3464368826815994E-2</v>
      </c>
      <c r="I35" s="88">
        <f t="shared" si="0"/>
        <v>4.3464368826815994E-2</v>
      </c>
      <c r="J35" s="20"/>
      <c r="K35" s="38"/>
      <c r="L35" s="339"/>
      <c r="M35" s="336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16.542000000000002</v>
      </c>
      <c r="F36" s="104">
        <v>16.867000000000001</v>
      </c>
      <c r="G36" s="72">
        <f t="shared" si="1"/>
        <v>0.27943499999999938</v>
      </c>
      <c r="H36" s="103">
        <f t="shared" si="2"/>
        <v>6.7925258009620515E-2</v>
      </c>
      <c r="I36" s="88">
        <f t="shared" si="0"/>
        <v>0.34736025800961989</v>
      </c>
      <c r="J36" s="20"/>
      <c r="K36" s="38"/>
      <c r="L36" s="339"/>
      <c r="M36" s="336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30.138000000000002</v>
      </c>
      <c r="F37" s="104">
        <v>30.675999999999998</v>
      </c>
      <c r="G37" s="72">
        <f t="shared" si="1"/>
        <v>0.46257239999999716</v>
      </c>
      <c r="H37" s="103">
        <f t="shared" si="2"/>
        <v>6.2565302212591628E-2</v>
      </c>
      <c r="I37" s="88">
        <f t="shared" si="0"/>
        <v>0.52513770221258882</v>
      </c>
      <c r="J37" s="20"/>
      <c r="K37" s="38"/>
      <c r="L37" s="339"/>
      <c r="M37" s="336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11.587999999999999</v>
      </c>
      <c r="F38" s="104">
        <v>11.885999999999999</v>
      </c>
      <c r="G38" s="72">
        <f t="shared" si="1"/>
        <v>0.25622040000000001</v>
      </c>
      <c r="H38" s="103">
        <f t="shared" si="2"/>
        <v>4.1222932766240276E-2</v>
      </c>
      <c r="I38" s="88">
        <f t="shared" si="0"/>
        <v>0.2974433327662403</v>
      </c>
      <c r="J38" s="20"/>
      <c r="K38" s="38"/>
      <c r="L38" s="339"/>
      <c r="M38" s="336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4.3366915085051833E-2</v>
      </c>
      <c r="I39" s="88">
        <f t="shared" si="0"/>
        <v>4.3366915085051833E-2</v>
      </c>
      <c r="K39" s="20"/>
      <c r="L39" s="339"/>
      <c r="M39" s="336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23.135000000000002</v>
      </c>
      <c r="F40" s="104">
        <v>23.385000000000002</v>
      </c>
      <c r="G40" s="72">
        <f t="shared" si="1"/>
        <v>0.21495</v>
      </c>
      <c r="H40" s="103">
        <f t="shared" si="2"/>
        <v>6.7632896784328031E-2</v>
      </c>
      <c r="I40" s="88">
        <f t="shared" si="0"/>
        <v>0.28258289678432802</v>
      </c>
      <c r="J40" s="20"/>
      <c r="K40" s="38"/>
      <c r="L40" s="339"/>
      <c r="M40" s="336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6.2662755954355789E-2</v>
      </c>
      <c r="I41" s="88">
        <f t="shared" si="0"/>
        <v>6.2662755954355789E-2</v>
      </c>
      <c r="J41" s="20"/>
      <c r="K41" s="38"/>
      <c r="L41" s="339"/>
      <c r="M41" s="336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14.486000000000001</v>
      </c>
      <c r="F42" s="104">
        <v>14.568</v>
      </c>
      <c r="G42" s="72">
        <f t="shared" si="1"/>
        <v>7.0503599999999111E-2</v>
      </c>
      <c r="H42" s="103">
        <f t="shared" si="2"/>
        <v>4.1710201475061083E-2</v>
      </c>
      <c r="I42" s="88">
        <f t="shared" si="0"/>
        <v>0.11221380147506019</v>
      </c>
      <c r="J42" s="20"/>
      <c r="K42" s="38"/>
      <c r="L42" s="339"/>
      <c r="M42" s="336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10.179</v>
      </c>
      <c r="F43" s="104">
        <v>10.436</v>
      </c>
      <c r="G43" s="72">
        <f t="shared" si="1"/>
        <v>0.22096859999999971</v>
      </c>
      <c r="H43" s="103">
        <f t="shared" si="2"/>
        <v>4.4146545019165116E-2</v>
      </c>
      <c r="I43" s="88">
        <f t="shared" si="0"/>
        <v>0.26511514501916483</v>
      </c>
      <c r="J43" s="20"/>
      <c r="K43" s="38"/>
      <c r="L43" s="339"/>
      <c r="M43" s="336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27.713999999999999</v>
      </c>
      <c r="F44" s="104">
        <v>28.324999999999999</v>
      </c>
      <c r="G44" s="72">
        <f t="shared" si="1"/>
        <v>0.52533780000000052</v>
      </c>
      <c r="H44" s="103">
        <f t="shared" si="2"/>
        <v>6.782780426785634E-2</v>
      </c>
      <c r="I44" s="88">
        <f t="shared" si="0"/>
        <v>0.59316560426785681</v>
      </c>
      <c r="J44" s="20"/>
      <c r="K44" s="38"/>
      <c r="L44" s="339"/>
      <c r="M44" s="336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7.42</v>
      </c>
      <c r="G45" s="72">
        <f t="shared" si="1"/>
        <v>0</v>
      </c>
      <c r="H45" s="103">
        <f t="shared" si="2"/>
        <v>6.1688218536714176E-2</v>
      </c>
      <c r="I45" s="88">
        <f t="shared" si="0"/>
        <v>6.1688218536714176E-2</v>
      </c>
      <c r="J45" s="20"/>
      <c r="K45" s="38"/>
      <c r="L45" s="339"/>
      <c r="M45" s="336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7.72</v>
      </c>
      <c r="F46" s="104">
        <v>7.7409999999999997</v>
      </c>
      <c r="G46" s="72">
        <f t="shared" si="1"/>
        <v>1.8055799999999921E-2</v>
      </c>
      <c r="H46" s="103">
        <f t="shared" si="2"/>
        <v>4.1417840249768599E-2</v>
      </c>
      <c r="I46" s="88">
        <f t="shared" si="0"/>
        <v>5.947364024976852E-2</v>
      </c>
      <c r="J46" s="20"/>
      <c r="K46" s="38"/>
      <c r="L46" s="339"/>
      <c r="M46" s="336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14.728</v>
      </c>
      <c r="F47" s="104">
        <v>14.874000000000001</v>
      </c>
      <c r="G47" s="72">
        <f t="shared" si="1"/>
        <v>0.12553080000000069</v>
      </c>
      <c r="H47" s="103">
        <f t="shared" si="2"/>
        <v>4.3366915085051833E-2</v>
      </c>
      <c r="I47" s="88">
        <f t="shared" si="0"/>
        <v>0.16889771508505252</v>
      </c>
      <c r="J47" s="20"/>
      <c r="K47" s="38"/>
      <c r="L47" s="339"/>
      <c r="M47" s="336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6.8120165493148838E-2</v>
      </c>
      <c r="I48" s="73">
        <f t="shared" si="0"/>
        <v>6.8120165493148838E-2</v>
      </c>
      <c r="J48" s="20"/>
      <c r="K48" s="38"/>
      <c r="L48" s="339"/>
      <c r="M48" s="336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20.311</v>
      </c>
      <c r="F49" s="104">
        <v>20.986999999999998</v>
      </c>
      <c r="G49" s="72">
        <f t="shared" si="1"/>
        <v>0.58122479999999865</v>
      </c>
      <c r="H49" s="103">
        <f t="shared" si="2"/>
        <v>6.3150024663176596E-2</v>
      </c>
      <c r="I49" s="88">
        <f t="shared" si="0"/>
        <v>0.64437482466317531</v>
      </c>
      <c r="J49" s="20"/>
      <c r="K49" s="38"/>
      <c r="L49" s="339"/>
      <c r="M49" s="336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6.5419999999999998</v>
      </c>
      <c r="F50" s="104">
        <v>6.5640000000000001</v>
      </c>
      <c r="G50" s="72">
        <f>(F50-E50)*0.8598</f>
        <v>1.8915600000000209E-2</v>
      </c>
      <c r="H50" s="103">
        <f t="shared" si="2"/>
        <v>4.1612747733296929E-2</v>
      </c>
      <c r="I50" s="88">
        <f t="shared" si="0"/>
        <v>6.0528347733297141E-2</v>
      </c>
      <c r="J50" s="20"/>
      <c r="K50" s="38"/>
      <c r="L50" s="339"/>
      <c r="M50" s="336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17.132000000000001</v>
      </c>
      <c r="F51" s="104">
        <v>17.164000000000001</v>
      </c>
      <c r="G51" s="72">
        <f>(F51-E51)*0.8598</f>
        <v>2.7513600000000023E-2</v>
      </c>
      <c r="H51" s="103">
        <f t="shared" si="2"/>
        <v>4.3269461343287664E-2</v>
      </c>
      <c r="I51" s="88">
        <f t="shared" si="0"/>
        <v>7.0783061343287684E-2</v>
      </c>
      <c r="K51" s="20"/>
      <c r="L51" s="339"/>
      <c r="M51" s="336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15.62</v>
      </c>
      <c r="F52" s="104">
        <v>15.62</v>
      </c>
      <c r="G52" s="72">
        <f t="shared" si="1"/>
        <v>0</v>
      </c>
      <c r="H52" s="103">
        <f t="shared" si="2"/>
        <v>6.7243081817271372E-2</v>
      </c>
      <c r="I52" s="88">
        <f t="shared" si="0"/>
        <v>6.7243081817271372E-2</v>
      </c>
      <c r="J52" s="20"/>
      <c r="K52" s="38"/>
      <c r="L52" s="339"/>
      <c r="M52" s="336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16.745999999999999</v>
      </c>
      <c r="G53" s="72">
        <f t="shared" si="1"/>
        <v>0</v>
      </c>
      <c r="H53" s="103">
        <f t="shared" si="2"/>
        <v>6.2857663437884112E-2</v>
      </c>
      <c r="I53" s="88">
        <f t="shared" si="0"/>
        <v>6.2857663437884112E-2</v>
      </c>
      <c r="J53" s="20"/>
      <c r="K53" s="38"/>
      <c r="L53" s="339"/>
      <c r="M53" s="336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22.356000000000002</v>
      </c>
      <c r="F54" s="104">
        <v>22.613</v>
      </c>
      <c r="G54" s="72">
        <f t="shared" si="1"/>
        <v>0.22096859999999818</v>
      </c>
      <c r="H54" s="103">
        <f t="shared" si="2"/>
        <v>4.0930571540947792E-2</v>
      </c>
      <c r="I54" s="88">
        <f t="shared" si="0"/>
        <v>0.261899171540946</v>
      </c>
      <c r="J54" s="20"/>
      <c r="K54" s="38"/>
      <c r="L54" s="339"/>
      <c r="M54" s="336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4.3269461343287664E-2</v>
      </c>
      <c r="I55" s="88">
        <f t="shared" si="0"/>
        <v>4.3269461343287664E-2</v>
      </c>
      <c r="J55" s="20"/>
      <c r="K55" s="38"/>
      <c r="L55" s="339"/>
      <c r="M55" s="336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23.516999999999999</v>
      </c>
      <c r="F56" s="104">
        <v>23.824999999999999</v>
      </c>
      <c r="G56" s="72">
        <f t="shared" si="1"/>
        <v>0.26481839999999984</v>
      </c>
      <c r="H56" s="103">
        <f t="shared" si="2"/>
        <v>6.7437989300799708E-2</v>
      </c>
      <c r="I56" s="88">
        <f t="shared" si="0"/>
        <v>0.33225638930079954</v>
      </c>
      <c r="J56" s="20"/>
      <c r="K56" s="38"/>
      <c r="L56" s="339"/>
      <c r="M56" s="336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21.501000000000001</v>
      </c>
      <c r="F57" s="104">
        <v>21.907</v>
      </c>
      <c r="G57" s="72">
        <f t="shared" si="1"/>
        <v>0.34907879999999897</v>
      </c>
      <c r="H57" s="103">
        <f t="shared" si="2"/>
        <v>6.3052570921412435E-2</v>
      </c>
      <c r="I57" s="88">
        <f t="shared" si="0"/>
        <v>0.41213137092141139</v>
      </c>
      <c r="J57" s="20"/>
      <c r="K57" s="38"/>
      <c r="L57" s="339"/>
      <c r="M57" s="336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2.7250000000000001</v>
      </c>
      <c r="F58" s="104">
        <v>2.7530000000000001</v>
      </c>
      <c r="G58" s="72">
        <f t="shared" si="1"/>
        <v>2.407440000000002E-2</v>
      </c>
      <c r="H58" s="103">
        <f t="shared" si="2"/>
        <v>4.1417840249768599E-2</v>
      </c>
      <c r="I58" s="88">
        <f t="shared" si="0"/>
        <v>6.5492240249768616E-2</v>
      </c>
      <c r="J58" s="20"/>
      <c r="K58" s="38"/>
      <c r="L58" s="339"/>
      <c r="M58" s="336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17.763000000000002</v>
      </c>
      <c r="F59" s="104">
        <v>18.276</v>
      </c>
      <c r="G59" s="72">
        <f t="shared" si="1"/>
        <v>0.4410773999999984</v>
      </c>
      <c r="H59" s="103">
        <f t="shared" si="2"/>
        <v>4.3366915085051833E-2</v>
      </c>
      <c r="I59" s="88">
        <f t="shared" si="0"/>
        <v>0.48444431508505026</v>
      </c>
      <c r="J59" s="20"/>
      <c r="K59" s="38"/>
      <c r="L59" s="339"/>
      <c r="M59" s="336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16.391999999999999</v>
      </c>
      <c r="F60" s="104">
        <v>16.658999999999999</v>
      </c>
      <c r="G60" s="72">
        <f t="shared" si="1"/>
        <v>0.22956659999999954</v>
      </c>
      <c r="H60" s="103">
        <f t="shared" si="2"/>
        <v>6.782780426785634E-2</v>
      </c>
      <c r="I60" s="88">
        <f t="shared" si="0"/>
        <v>0.29739440426785591</v>
      </c>
      <c r="J60" s="20"/>
      <c r="K60" s="38"/>
      <c r="L60" s="339"/>
      <c r="M60" s="336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6.3150024663176596E-2</v>
      </c>
      <c r="I61" s="88">
        <f t="shared" si="0"/>
        <v>6.3150024663176596E-2</v>
      </c>
      <c r="K61" s="145">
        <v>45</v>
      </c>
      <c r="L61" s="339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7.9320000000000004</v>
      </c>
      <c r="F62" s="135">
        <v>7.9960000000000004</v>
      </c>
      <c r="G62" s="72">
        <f t="shared" si="1"/>
        <v>5.5027200000000047E-2</v>
      </c>
      <c r="H62" s="103">
        <f t="shared" si="2"/>
        <v>4.1515293991532767E-2</v>
      </c>
      <c r="I62" s="88">
        <f t="shared" si="0"/>
        <v>9.6542493991532807E-2</v>
      </c>
      <c r="K62" s="145">
        <v>46</v>
      </c>
      <c r="L62" s="339"/>
      <c r="M62" s="336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12.361000000000001</v>
      </c>
      <c r="F63" s="135">
        <v>12.411</v>
      </c>
      <c r="G63" s="72">
        <f t="shared" si="1"/>
        <v>4.2989999999999085E-2</v>
      </c>
      <c r="H63" s="103">
        <f t="shared" si="2"/>
        <v>4.3074553859759349E-2</v>
      </c>
      <c r="I63" s="88">
        <f t="shared" si="0"/>
        <v>8.6064553859758433E-2</v>
      </c>
      <c r="K63" s="145" t="s">
        <v>389</v>
      </c>
      <c r="L63" s="339"/>
      <c r="M63" s="336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23.707999999999998</v>
      </c>
      <c r="F64" s="135">
        <v>24.151</v>
      </c>
      <c r="G64" s="72">
        <f t="shared" si="1"/>
        <v>0.38089140000000121</v>
      </c>
      <c r="H64" s="103">
        <f t="shared" si="2"/>
        <v>6.7437989300799708E-2</v>
      </c>
      <c r="I64" s="88">
        <f t="shared" si="0"/>
        <v>0.44832938930080091</v>
      </c>
      <c r="K64" s="145">
        <v>48</v>
      </c>
      <c r="L64" s="339"/>
      <c r="M64" s="33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14.695</v>
      </c>
      <c r="F65" s="104">
        <v>15.07</v>
      </c>
      <c r="G65" s="72">
        <f t="shared" si="1"/>
        <v>0.32242500000000002</v>
      </c>
      <c r="H65" s="103">
        <f t="shared" si="2"/>
        <v>6.2662755954355789E-2</v>
      </c>
      <c r="I65" s="88">
        <f t="shared" si="0"/>
        <v>0.38508775595435579</v>
      </c>
      <c r="J65" s="20"/>
      <c r="K65" s="38"/>
      <c r="L65" s="339"/>
      <c r="M65" s="336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10.839</v>
      </c>
      <c r="F66" s="104">
        <v>10.93</v>
      </c>
      <c r="G66" s="72">
        <f t="shared" si="1"/>
        <v>7.8241799999999403E-2</v>
      </c>
      <c r="H66" s="103">
        <f t="shared" si="2"/>
        <v>4.1417840249768599E-2</v>
      </c>
      <c r="I66" s="88">
        <f t="shared" si="0"/>
        <v>0.119659640249768</v>
      </c>
      <c r="J66" s="20"/>
      <c r="K66" s="38"/>
      <c r="L66" s="339"/>
      <c r="M66" s="336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6.1539999999999999</v>
      </c>
      <c r="F67" s="104">
        <v>6.1609999999999996</v>
      </c>
      <c r="G67" s="72">
        <f t="shared" si="1"/>
        <v>6.0185999999997188E-3</v>
      </c>
      <c r="H67" s="103">
        <f t="shared" si="2"/>
        <v>4.2684738892702696E-2</v>
      </c>
      <c r="I67" s="88">
        <f t="shared" si="0"/>
        <v>4.8703338892702418E-2</v>
      </c>
      <c r="J67" s="20"/>
      <c r="K67" s="38"/>
      <c r="L67" s="339"/>
      <c r="M67" s="336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19.13</v>
      </c>
      <c r="F68" s="104">
        <v>19.585999999999999</v>
      </c>
      <c r="G68" s="72">
        <f t="shared" si="1"/>
        <v>0.39206879999999961</v>
      </c>
      <c r="H68" s="103">
        <f t="shared" si="2"/>
        <v>6.7535443042563856E-2</v>
      </c>
      <c r="I68" s="88">
        <f t="shared" si="0"/>
        <v>0.45960424304256348</v>
      </c>
      <c r="J68" s="20"/>
      <c r="K68" s="38"/>
      <c r="L68" s="339"/>
      <c r="M68" s="336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18.846</v>
      </c>
      <c r="F69" s="104">
        <v>19.486999999999998</v>
      </c>
      <c r="G69" s="72">
        <f t="shared" si="1"/>
        <v>0.55113179999999851</v>
      </c>
      <c r="H69" s="103">
        <f t="shared" si="2"/>
        <v>6.2078033503770821E-2</v>
      </c>
      <c r="I69" s="88">
        <f t="shared" si="0"/>
        <v>0.61320983350376934</v>
      </c>
      <c r="J69" s="20"/>
      <c r="K69" s="38"/>
      <c r="L69" s="339"/>
      <c r="M69" s="336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18.317</v>
      </c>
      <c r="F70" s="104">
        <v>18.687000000000001</v>
      </c>
      <c r="G70" s="72">
        <f t="shared" si="1"/>
        <v>0.31812600000000085</v>
      </c>
      <c r="H70" s="103">
        <f t="shared" si="2"/>
        <v>4.1320386508004438E-2</v>
      </c>
      <c r="I70" s="88">
        <f t="shared" si="0"/>
        <v>0.35944638650800531</v>
      </c>
      <c r="J70" s="20"/>
      <c r="K70" s="38"/>
      <c r="L70" s="339"/>
      <c r="M70" s="336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18.850000000000001</v>
      </c>
      <c r="F71" s="104">
        <v>19.192</v>
      </c>
      <c r="G71" s="72">
        <f t="shared" si="1"/>
        <v>0.29405159999999891</v>
      </c>
      <c r="H71" s="103">
        <f t="shared" si="2"/>
        <v>4.2879646376231026E-2</v>
      </c>
      <c r="I71" s="88">
        <f t="shared" si="0"/>
        <v>0.33693124637622995</v>
      </c>
      <c r="J71" s="20"/>
      <c r="K71" s="38"/>
      <c r="L71" s="339"/>
      <c r="M71" s="336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16.507000000000001</v>
      </c>
      <c r="F72" s="104">
        <v>16.782</v>
      </c>
      <c r="G72" s="72">
        <f t="shared" si="1"/>
        <v>0.23644499999999877</v>
      </c>
      <c r="H72" s="103">
        <f t="shared" si="2"/>
        <v>6.7730350526092178E-2</v>
      </c>
      <c r="I72" s="88">
        <f t="shared" si="0"/>
        <v>0.30417535052609096</v>
      </c>
      <c r="J72" s="20"/>
      <c r="K72" s="38"/>
      <c r="L72" s="339"/>
      <c r="M72" s="336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9.3759999999999994</v>
      </c>
      <c r="F73" s="104">
        <v>9.3759999999999994</v>
      </c>
      <c r="G73" s="72">
        <f t="shared" si="1"/>
        <v>0</v>
      </c>
      <c r="H73" s="103">
        <f t="shared" si="2"/>
        <v>6.198057976200666E-2</v>
      </c>
      <c r="I73" s="88">
        <f t="shared" si="0"/>
        <v>6.198057976200666E-2</v>
      </c>
      <c r="J73" s="20"/>
      <c r="K73" s="38"/>
      <c r="L73" s="339"/>
      <c r="M73" s="336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14.499000000000001</v>
      </c>
      <c r="F74" s="104">
        <v>14.82</v>
      </c>
      <c r="G74" s="72">
        <f t="shared" si="1"/>
        <v>0.27599579999999979</v>
      </c>
      <c r="H74" s="103">
        <f t="shared" si="2"/>
        <v>4.1515293991532767E-2</v>
      </c>
      <c r="I74" s="88">
        <f t="shared" si="0"/>
        <v>0.31751109399153254</v>
      </c>
      <c r="J74" s="20"/>
      <c r="K74" s="38"/>
      <c r="L74" s="339"/>
      <c r="M74" s="336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18.59</v>
      </c>
      <c r="F75" s="104">
        <v>18.902000000000001</v>
      </c>
      <c r="G75" s="72">
        <f t="shared" si="1"/>
        <v>0.26825760000000098</v>
      </c>
      <c r="H75" s="103">
        <f t="shared" si="2"/>
        <v>4.2782192634466858E-2</v>
      </c>
      <c r="I75" s="88">
        <f t="shared" si="0"/>
        <v>0.31103979263446785</v>
      </c>
      <c r="J75" s="20"/>
      <c r="K75" s="38"/>
      <c r="L75" s="339"/>
      <c r="M75" s="336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6.7145628075507224E-2</v>
      </c>
      <c r="I76" s="88">
        <f t="shared" si="0"/>
        <v>6.7145628075507224E-2</v>
      </c>
      <c r="J76" s="20"/>
      <c r="K76" s="38"/>
      <c r="L76" s="339"/>
      <c r="M76" s="336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32.805</v>
      </c>
      <c r="F77" s="104">
        <v>33.353000000000002</v>
      </c>
      <c r="G77" s="72">
        <f t="shared" si="1"/>
        <v>0.47117040000000154</v>
      </c>
      <c r="H77" s="103">
        <f t="shared" si="2"/>
        <v>6.2078033503770821E-2</v>
      </c>
      <c r="I77" s="88">
        <f t="shared" si="0"/>
        <v>0.53324843350377238</v>
      </c>
      <c r="J77" s="20"/>
      <c r="K77" s="38"/>
      <c r="L77" s="339"/>
      <c r="M77" s="336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24.532</v>
      </c>
      <c r="F78" s="104">
        <v>24.888000000000002</v>
      </c>
      <c r="G78" s="72">
        <f t="shared" si="1"/>
        <v>0.30608880000000144</v>
      </c>
      <c r="H78" s="103">
        <f t="shared" si="2"/>
        <v>4.1710201475061083E-2</v>
      </c>
      <c r="I78" s="88">
        <f t="shared" si="0"/>
        <v>0.34779900147506254</v>
      </c>
      <c r="J78" s="20"/>
      <c r="K78" s="38"/>
      <c r="L78" s="339"/>
      <c r="M78" s="336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18.481000000000002</v>
      </c>
      <c r="F79" s="104">
        <v>18.678999999999998</v>
      </c>
      <c r="G79" s="72">
        <f t="shared" si="1"/>
        <v>0.17024039999999729</v>
      </c>
      <c r="H79" s="103">
        <f t="shared" si="2"/>
        <v>4.3172007601523503E-2</v>
      </c>
      <c r="I79" s="88">
        <f t="shared" si="0"/>
        <v>0.2134124076015208</v>
      </c>
      <c r="J79" s="20"/>
      <c r="K79" s="38"/>
      <c r="L79" s="339"/>
      <c r="M79" s="336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19.295000000000002</v>
      </c>
      <c r="F80" s="104">
        <v>19.521000000000001</v>
      </c>
      <c r="G80" s="72">
        <f t="shared" si="1"/>
        <v>0.19431479999999923</v>
      </c>
      <c r="H80" s="103">
        <f t="shared" si="2"/>
        <v>6.7243081817271372E-2</v>
      </c>
      <c r="I80" s="88">
        <f t="shared" si="0"/>
        <v>0.26155788181727058</v>
      </c>
      <c r="J80" s="20"/>
      <c r="K80" s="38"/>
      <c r="L80" s="339"/>
      <c r="M80" s="336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22.26</v>
      </c>
      <c r="F81" s="104">
        <v>22.33</v>
      </c>
      <c r="G81" s="72">
        <f>(F81-E81)*0.8598</f>
        <v>6.0185999999997193E-2</v>
      </c>
      <c r="H81" s="103">
        <f t="shared" si="2"/>
        <v>7.6013918576045905E-2</v>
      </c>
      <c r="I81" s="88">
        <f t="shared" ref="I81:I142" si="3">G81+H81</f>
        <v>0.13619991857604311</v>
      </c>
      <c r="J81" s="20"/>
      <c r="K81" s="38"/>
      <c r="L81" s="339"/>
      <c r="M81" s="336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14.743</v>
      </c>
      <c r="F82" s="104">
        <v>14.894</v>
      </c>
      <c r="G82" s="72">
        <f t="shared" ref="G82:G147" si="4">(F82-E82)*0.8598</f>
        <v>0.12982979999999983</v>
      </c>
      <c r="H82" s="103">
        <f t="shared" ref="H82:H145" si="5">$G$11/$C$303*C82</f>
        <v>4.4243998760929278E-2</v>
      </c>
      <c r="I82" s="88">
        <f t="shared" si="3"/>
        <v>0.1740737987609291</v>
      </c>
      <c r="J82" s="20"/>
      <c r="K82" s="38"/>
      <c r="L82" s="339"/>
      <c r="M82" s="336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19.279</v>
      </c>
      <c r="F83" s="104">
        <v>19.731999999999999</v>
      </c>
      <c r="G83" s="72">
        <f t="shared" si="4"/>
        <v>0.38948939999999949</v>
      </c>
      <c r="H83" s="103">
        <f t="shared" si="5"/>
        <v>7.1725953938422793E-2</v>
      </c>
      <c r="I83" s="88">
        <f t="shared" si="3"/>
        <v>0.46121535393842228</v>
      </c>
      <c r="J83" s="20"/>
      <c r="K83" s="38"/>
      <c r="L83" s="339"/>
      <c r="M83" s="336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4.8726870882080706E-2</v>
      </c>
      <c r="I84" s="88">
        <f t="shared" si="3"/>
        <v>4.8726870882080706E-2</v>
      </c>
      <c r="J84" s="20"/>
      <c r="K84" s="38"/>
      <c r="L84" s="339"/>
      <c r="M84" s="336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37.588999999999999</v>
      </c>
      <c r="F85" s="104">
        <v>38.274999999999999</v>
      </c>
      <c r="G85" s="72">
        <f t="shared" si="4"/>
        <v>0.58982279999999998</v>
      </c>
      <c r="H85" s="103">
        <f t="shared" si="5"/>
        <v>9.3847953318887442E-2</v>
      </c>
      <c r="I85" s="88">
        <f t="shared" si="3"/>
        <v>0.68367075331888738</v>
      </c>
      <c r="J85" s="20"/>
      <c r="K85" s="38"/>
      <c r="L85" s="339"/>
      <c r="M85" s="336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8.9949999999999992</v>
      </c>
      <c r="F86" s="104">
        <v>9.0449999999999999</v>
      </c>
      <c r="G86" s="72">
        <f t="shared" si="4"/>
        <v>4.2990000000000611E-2</v>
      </c>
      <c r="H86" s="103">
        <f t="shared" si="5"/>
        <v>7.5916464834281744E-2</v>
      </c>
      <c r="I86" s="88">
        <f t="shared" si="3"/>
        <v>0.11890646483428235</v>
      </c>
      <c r="J86" s="20"/>
      <c r="K86" s="38"/>
      <c r="L86" s="339"/>
      <c r="M86" s="336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9.7279999999999998</v>
      </c>
      <c r="F87" s="104">
        <v>10.167</v>
      </c>
      <c r="G87" s="72">
        <f t="shared" si="4"/>
        <v>0.37745220000000007</v>
      </c>
      <c r="H87" s="103">
        <f t="shared" si="5"/>
        <v>4.3561822568580155E-2</v>
      </c>
      <c r="I87" s="88">
        <f t="shared" si="3"/>
        <v>0.42101402256858023</v>
      </c>
      <c r="J87" s="20"/>
      <c r="K87" s="38"/>
      <c r="L87" s="339"/>
      <c r="M87" s="336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7.1725953938422793E-2</v>
      </c>
      <c r="I88" s="88">
        <f t="shared" si="3"/>
        <v>7.1725953938422793E-2</v>
      </c>
      <c r="J88" s="20"/>
      <c r="K88" s="38"/>
      <c r="L88" s="339"/>
      <c r="M88" s="336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5.9189999999999996</v>
      </c>
      <c r="F89" s="104">
        <v>5.9219999999999997</v>
      </c>
      <c r="G89" s="72">
        <f t="shared" si="4"/>
        <v>2.5794000000000979E-3</v>
      </c>
      <c r="H89" s="103">
        <f t="shared" si="5"/>
        <v>4.8142148431495738E-2</v>
      </c>
      <c r="I89" s="88">
        <f t="shared" si="3"/>
        <v>5.0721548431495837E-2</v>
      </c>
      <c r="J89" s="20"/>
      <c r="K89" s="38"/>
      <c r="L89" s="339"/>
      <c r="M89" s="336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29.725999999999999</v>
      </c>
      <c r="F90" s="104">
        <v>30.071999999999999</v>
      </c>
      <c r="G90" s="72">
        <f t="shared" si="4"/>
        <v>0.29749080000000006</v>
      </c>
      <c r="H90" s="103">
        <f t="shared" si="5"/>
        <v>9.3653045835359119E-2</v>
      </c>
      <c r="I90" s="88">
        <f t="shared" si="3"/>
        <v>0.39114384583535916</v>
      </c>
      <c r="J90" s="20"/>
      <c r="K90" s="38"/>
      <c r="L90" s="339"/>
      <c r="M90" s="336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11.064</v>
      </c>
      <c r="F91" s="104">
        <v>11.534000000000001</v>
      </c>
      <c r="G91" s="72">
        <f t="shared" si="4"/>
        <v>0.40410600000000058</v>
      </c>
      <c r="H91" s="103">
        <f t="shared" si="5"/>
        <v>7.5331742383696776E-2</v>
      </c>
      <c r="I91" s="88">
        <f t="shared" si="3"/>
        <v>0.47943774238369735</v>
      </c>
      <c r="J91" s="20"/>
      <c r="K91" s="38"/>
      <c r="L91" s="339"/>
      <c r="M91" s="336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10.664999999999999</v>
      </c>
      <c r="F92" s="104">
        <v>11</v>
      </c>
      <c r="G92" s="72">
        <f t="shared" si="4"/>
        <v>0.28803300000000076</v>
      </c>
      <c r="H92" s="103">
        <f t="shared" si="5"/>
        <v>4.3951637535636801E-2</v>
      </c>
      <c r="I92" s="88">
        <f t="shared" si="3"/>
        <v>0.33198463753563756</v>
      </c>
      <c r="J92" s="20"/>
      <c r="K92" s="38"/>
      <c r="L92" s="339"/>
      <c r="M92" s="336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15.454000000000001</v>
      </c>
      <c r="F93" s="104">
        <v>15.454000000000001</v>
      </c>
      <c r="G93" s="72">
        <f t="shared" si="4"/>
        <v>0</v>
      </c>
      <c r="H93" s="103">
        <f t="shared" si="5"/>
        <v>7.1043777746073677E-2</v>
      </c>
      <c r="I93" s="88">
        <f t="shared" si="3"/>
        <v>7.1043777746073677E-2</v>
      </c>
      <c r="J93" s="20"/>
      <c r="K93" s="38"/>
      <c r="L93" s="339"/>
      <c r="M93" s="336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2.411</v>
      </c>
      <c r="F94" s="104">
        <v>2.4489999999999998</v>
      </c>
      <c r="G94" s="72">
        <f>(F94-E94)*0.8598</f>
        <v>3.2672399999999838E-2</v>
      </c>
      <c r="H94" s="103">
        <f t="shared" si="5"/>
        <v>4.7362518497382447E-2</v>
      </c>
      <c r="I94" s="88">
        <f>G94+H94</f>
        <v>8.0034918497382285E-2</v>
      </c>
      <c r="J94" s="192" t="s">
        <v>441</v>
      </c>
      <c r="K94" s="132" t="s">
        <v>483</v>
      </c>
      <c r="L94" s="339"/>
      <c r="M94" s="336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24.835000000000001</v>
      </c>
      <c r="F95" s="104">
        <v>24.908999999999999</v>
      </c>
      <c r="G95" s="72">
        <f t="shared" si="4"/>
        <v>6.3625199999998341E-2</v>
      </c>
      <c r="H95" s="103">
        <f t="shared" si="5"/>
        <v>9.443267576947241E-2</v>
      </c>
      <c r="I95" s="88">
        <f t="shared" si="3"/>
        <v>0.15805787576947075</v>
      </c>
      <c r="J95" s="20"/>
      <c r="K95" s="132" t="s">
        <v>393</v>
      </c>
      <c r="L95" s="339"/>
      <c r="M95" s="336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15.101000000000001</v>
      </c>
      <c r="F96" s="135">
        <v>15.86</v>
      </c>
      <c r="G96" s="72">
        <f t="shared" si="4"/>
        <v>0.65258819999999873</v>
      </c>
      <c r="H96" s="103">
        <f t="shared" si="5"/>
        <v>7.5819011092517583E-2</v>
      </c>
      <c r="I96" s="88">
        <f>G96+H96</f>
        <v>0.72840721109251627</v>
      </c>
      <c r="J96" s="20"/>
      <c r="K96" s="38"/>
      <c r="L96" s="339"/>
      <c r="M96" s="33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10.02</v>
      </c>
      <c r="F97" s="104">
        <v>10.239000000000001</v>
      </c>
      <c r="G97" s="72">
        <f t="shared" si="4"/>
        <v>0.18829620000000102</v>
      </c>
      <c r="H97" s="103">
        <f t="shared" si="5"/>
        <v>4.3756730052108471E-2</v>
      </c>
      <c r="I97" s="88">
        <f t="shared" si="3"/>
        <v>0.2320529300521095</v>
      </c>
      <c r="J97" s="20"/>
      <c r="K97" s="38"/>
      <c r="L97" s="339"/>
      <c r="M97" s="33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21.936</v>
      </c>
      <c r="F98" s="104">
        <v>22.306000000000001</v>
      </c>
      <c r="G98" s="72">
        <f t="shared" si="4"/>
        <v>0.31812600000000085</v>
      </c>
      <c r="H98" s="103">
        <f t="shared" si="5"/>
        <v>7.1336138971366161E-2</v>
      </c>
      <c r="I98" s="88">
        <f t="shared" si="3"/>
        <v>0.389462138971367</v>
      </c>
      <c r="J98" s="20"/>
      <c r="K98" s="38"/>
      <c r="L98" s="339"/>
      <c r="M98" s="336"/>
      <c r="T98" t="s">
        <v>494</v>
      </c>
      <c r="U98" s="89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14.516</v>
      </c>
      <c r="F99" s="135">
        <v>14.922000000000001</v>
      </c>
      <c r="G99" s="86">
        <f t="shared" si="4"/>
        <v>0.34907880000000052</v>
      </c>
      <c r="H99" s="103">
        <f t="shared" si="5"/>
        <v>4.7849787206203254E-2</v>
      </c>
      <c r="I99" s="88">
        <f t="shared" si="3"/>
        <v>0.39692858720620378</v>
      </c>
      <c r="J99" s="20"/>
      <c r="K99" s="199" t="s">
        <v>449</v>
      </c>
      <c r="L99" s="162"/>
      <c r="M99" s="198"/>
      <c r="N99" s="38"/>
      <c r="T99" s="172" t="s">
        <v>491</v>
      </c>
      <c r="U99">
        <v>1.4066000000000001</v>
      </c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19.058</v>
      </c>
      <c r="F100" s="104">
        <v>19.085000000000001</v>
      </c>
      <c r="G100" s="72">
        <f t="shared" si="4"/>
        <v>2.321460000000088E-2</v>
      </c>
      <c r="H100" s="103">
        <f t="shared" si="5"/>
        <v>9.4919944478293217E-2</v>
      </c>
      <c r="I100" s="88">
        <f t="shared" si="3"/>
        <v>0.11813454447829409</v>
      </c>
      <c r="J100" s="20"/>
      <c r="K100" s="38"/>
      <c r="L100" s="339"/>
      <c r="M100" s="336"/>
      <c r="T100" s="172" t="s">
        <v>492</v>
      </c>
      <c r="U100" s="202">
        <v>1.956</v>
      </c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8.6110000000000007</v>
      </c>
      <c r="G101" s="72">
        <f t="shared" si="4"/>
        <v>0</v>
      </c>
      <c r="H101" s="103">
        <f t="shared" si="5"/>
        <v>7.5526649867225099E-2</v>
      </c>
      <c r="I101" s="88">
        <f t="shared" si="3"/>
        <v>7.5526649867225099E-2</v>
      </c>
      <c r="J101" s="20"/>
      <c r="K101" s="38"/>
      <c r="L101" s="339"/>
      <c r="M101" s="336"/>
      <c r="T101" s="172" t="s">
        <v>493</v>
      </c>
      <c r="U101" s="202">
        <v>2.4030999999999998</v>
      </c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17.266999999999999</v>
      </c>
      <c r="F102" s="135">
        <v>17.617000000000001</v>
      </c>
      <c r="G102" s="86">
        <f t="shared" si="4"/>
        <v>0.30093000000000125</v>
      </c>
      <c r="H102" s="109">
        <f t="shared" si="5"/>
        <v>4.4536359986221769E-2</v>
      </c>
      <c r="I102" s="73">
        <f t="shared" si="3"/>
        <v>0.34546635998622299</v>
      </c>
      <c r="J102" s="20"/>
      <c r="K102" s="40"/>
      <c r="L102" s="197"/>
      <c r="M102" s="212"/>
      <c r="T102" s="172"/>
      <c r="U102" s="202">
        <f>SUM(U99:U101)</f>
        <v>5.7656999999999998</v>
      </c>
      <c r="V102" s="203">
        <f>U102/3</f>
        <v>1.9218999999999999</v>
      </c>
      <c r="W102">
        <f>V102/0.8598</f>
        <v>2.2352872761107232</v>
      </c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16.690000000000001</v>
      </c>
      <c r="F103" s="104">
        <v>16.914999999999999</v>
      </c>
      <c r="G103" s="72">
        <f t="shared" si="4"/>
        <v>0.19345499999999816</v>
      </c>
      <c r="H103" s="103">
        <f t="shared" si="5"/>
        <v>7.2115768905479452E-2</v>
      </c>
      <c r="I103" s="88">
        <f t="shared" si="3"/>
        <v>0.26557076890547759</v>
      </c>
      <c r="J103" s="20"/>
      <c r="K103" s="38"/>
      <c r="L103" s="339"/>
      <c r="M103" s="336"/>
      <c r="T103" s="172"/>
      <c r="U103" s="173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4.687524978856164E-2</v>
      </c>
      <c r="I104" s="88">
        <f t="shared" si="3"/>
        <v>4.687524978856164E-2</v>
      </c>
      <c r="J104" s="20"/>
      <c r="K104" s="38"/>
      <c r="L104" s="339"/>
      <c r="M104" s="336"/>
      <c r="T104" s="172"/>
      <c r="U104" s="173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22.466000000000001</v>
      </c>
      <c r="F105" s="104">
        <v>22.83</v>
      </c>
      <c r="G105" s="72">
        <f t="shared" si="4"/>
        <v>0.31296719999999761</v>
      </c>
      <c r="H105" s="103">
        <f t="shared" si="5"/>
        <v>9.443267576947241E-2</v>
      </c>
      <c r="I105" s="88">
        <f>G105+H105</f>
        <v>0.40739987576947001</v>
      </c>
      <c r="J105" s="20"/>
      <c r="K105" s="38"/>
      <c r="L105" s="339"/>
      <c r="M105" s="336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14.414</v>
      </c>
      <c r="F106" s="104">
        <v>14.955</v>
      </c>
      <c r="G106" s="72">
        <f t="shared" si="4"/>
        <v>0.46515180000000034</v>
      </c>
      <c r="H106" s="103">
        <f t="shared" si="5"/>
        <v>7.4844473674875969E-2</v>
      </c>
      <c r="I106" s="88">
        <f t="shared" si="3"/>
        <v>0.53999627367487635</v>
      </c>
      <c r="J106" s="20"/>
      <c r="K106" s="38"/>
      <c r="L106" s="339"/>
      <c r="M106" s="336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10.176</v>
      </c>
      <c r="F107" s="104">
        <v>10.627000000000001</v>
      </c>
      <c r="G107" s="72">
        <f t="shared" si="4"/>
        <v>0.38776980000000044</v>
      </c>
      <c r="H107" s="103">
        <f t="shared" si="5"/>
        <v>4.4146545019165116E-2</v>
      </c>
      <c r="I107" s="88">
        <f t="shared" si="3"/>
        <v>0.43191634501916554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19.734999999999999</v>
      </c>
      <c r="F108" s="104">
        <v>20.344000000000001</v>
      </c>
      <c r="G108" s="72">
        <f t="shared" si="4"/>
        <v>0.52361820000000148</v>
      </c>
      <c r="H108" s="103">
        <f t="shared" si="5"/>
        <v>7.1238685229601986E-2</v>
      </c>
      <c r="I108" s="88">
        <f>G108+H108</f>
        <v>0.59485688522960345</v>
      </c>
      <c r="J108" s="20"/>
      <c r="K108" s="38"/>
      <c r="L108" s="339"/>
      <c r="M108" s="336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8.4239999999999995</v>
      </c>
      <c r="F109" s="104">
        <v>8.5120000000000005</v>
      </c>
      <c r="G109" s="72">
        <f t="shared" si="4"/>
        <v>7.5662400000000837E-2</v>
      </c>
      <c r="H109" s="103">
        <f t="shared" si="5"/>
        <v>4.7947240947967422E-2</v>
      </c>
      <c r="I109" s="88">
        <f t="shared" si="3"/>
        <v>0.12360964094796825</v>
      </c>
      <c r="J109" s="20"/>
      <c r="K109" s="38"/>
      <c r="L109" s="339"/>
      <c r="M109" s="336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20.733000000000001</v>
      </c>
      <c r="F110" s="104">
        <v>21.222000000000001</v>
      </c>
      <c r="G110" s="72">
        <f t="shared" si="4"/>
        <v>0.42044220000000065</v>
      </c>
      <c r="H110" s="103">
        <f t="shared" si="5"/>
        <v>9.4725036994764894E-2</v>
      </c>
      <c r="I110" s="88">
        <f t="shared" si="3"/>
        <v>0.51516723699476552</v>
      </c>
      <c r="J110" s="20"/>
      <c r="K110" s="38" t="s">
        <v>440</v>
      </c>
      <c r="L110" s="339"/>
      <c r="M110" s="336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10.273</v>
      </c>
      <c r="F111" s="104">
        <v>10.385</v>
      </c>
      <c r="G111" s="72">
        <f t="shared" si="4"/>
        <v>9.629760000000008E-2</v>
      </c>
      <c r="H111" s="103">
        <f t="shared" si="5"/>
        <v>7.4162297482526826E-2</v>
      </c>
      <c r="I111" s="88">
        <f t="shared" si="3"/>
        <v>0.17045989748252691</v>
      </c>
      <c r="J111" s="20"/>
      <c r="K111" s="38"/>
      <c r="L111" s="339"/>
      <c r="M111" s="336"/>
      <c r="Q111" t="s">
        <v>452</v>
      </c>
      <c r="R111" s="89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4.3951637535636801E-2</v>
      </c>
      <c r="I112" s="88">
        <f t="shared" si="3"/>
        <v>4.3951637535636801E-2</v>
      </c>
      <c r="J112" s="20"/>
      <c r="K112" s="38"/>
      <c r="L112" s="339"/>
      <c r="M112" s="336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13.843999999999999</v>
      </c>
      <c r="F113" s="104">
        <v>14.167999999999999</v>
      </c>
      <c r="G113" s="72">
        <f t="shared" si="4"/>
        <v>0.27857519999999986</v>
      </c>
      <c r="H113" s="103">
        <f t="shared" si="5"/>
        <v>7.1238685229601986E-2</v>
      </c>
      <c r="I113" s="88">
        <f>G113+H113</f>
        <v>0.34981388522960183</v>
      </c>
      <c r="J113" s="20"/>
      <c r="K113" s="38"/>
      <c r="L113" s="339"/>
      <c r="M113" s="336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4.4480000000000004</v>
      </c>
      <c r="F114" s="104">
        <v>4.4729999999999999</v>
      </c>
      <c r="G114" s="72">
        <f t="shared" si="4"/>
        <v>2.1494999999999542E-2</v>
      </c>
      <c r="H114" s="103">
        <f t="shared" si="5"/>
        <v>4.7849787206203254E-2</v>
      </c>
      <c r="I114" s="88">
        <f>G114+H114</f>
        <v>6.9344787206202796E-2</v>
      </c>
      <c r="J114" s="20"/>
      <c r="K114" s="38"/>
      <c r="L114" s="339"/>
      <c r="M114" s="336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9.4822490736529055E-2</v>
      </c>
      <c r="I115" s="88">
        <f t="shared" si="3"/>
        <v>9.4822490736529055E-2</v>
      </c>
      <c r="J115" s="20"/>
      <c r="K115" s="38"/>
      <c r="L115" s="339"/>
      <c r="M115" s="336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14.034000000000001</v>
      </c>
      <c r="F116" s="104">
        <v>14.526999999999999</v>
      </c>
      <c r="G116" s="72">
        <f>(F116-E116)*0.8598</f>
        <v>0.42388139999999874</v>
      </c>
      <c r="H116" s="103">
        <f t="shared" si="5"/>
        <v>7.4357204966055163E-2</v>
      </c>
      <c r="I116" s="88">
        <f t="shared" si="3"/>
        <v>0.49823860496605388</v>
      </c>
      <c r="J116" s="20"/>
      <c r="K116" s="38"/>
      <c r="L116" s="339"/>
      <c r="M116" s="336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14.085000000000001</v>
      </c>
      <c r="F117" s="104">
        <v>14.452</v>
      </c>
      <c r="G117" s="72">
        <f t="shared" si="4"/>
        <v>0.31554659999999923</v>
      </c>
      <c r="H117" s="103">
        <f t="shared" si="5"/>
        <v>4.3464368826815994E-2</v>
      </c>
      <c r="I117" s="88">
        <f>G117+H117</f>
        <v>0.35901096882681521</v>
      </c>
      <c r="K117" s="20"/>
      <c r="L117" s="339"/>
      <c r="M117" s="336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17.792000000000002</v>
      </c>
      <c r="F118" s="104">
        <v>18.033999999999999</v>
      </c>
      <c r="G118" s="72">
        <f t="shared" si="4"/>
        <v>0.20807159999999769</v>
      </c>
      <c r="H118" s="103">
        <f t="shared" si="5"/>
        <v>7.1238685229601986E-2</v>
      </c>
      <c r="I118" s="88">
        <f>G118+H118</f>
        <v>0.27931028522959966</v>
      </c>
      <c r="J118" s="20"/>
      <c r="K118" s="38"/>
      <c r="L118" s="339"/>
      <c r="M118" s="336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4.9560000000000004</v>
      </c>
      <c r="G119" s="72">
        <f t="shared" si="4"/>
        <v>8.5980000000028718E-4</v>
      </c>
      <c r="H119" s="103">
        <f t="shared" si="5"/>
        <v>4.8239602173259899E-2</v>
      </c>
      <c r="I119" s="88">
        <f>G119+H119</f>
        <v>4.9099402173260184E-2</v>
      </c>
      <c r="J119" s="20"/>
      <c r="K119" s="38"/>
      <c r="L119" s="339"/>
      <c r="M119" s="336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10.191000000000001</v>
      </c>
      <c r="F120" s="104">
        <v>10.193</v>
      </c>
      <c r="G120" s="72">
        <f t="shared" si="4"/>
        <v>1.7195999999990469E-3</v>
      </c>
      <c r="H120" s="103">
        <f t="shared" si="5"/>
        <v>9.5212305703585701E-2</v>
      </c>
      <c r="I120" s="88">
        <f t="shared" si="3"/>
        <v>9.6931905703584745E-2</v>
      </c>
      <c r="J120" s="20"/>
      <c r="K120" s="38"/>
      <c r="L120" s="339"/>
      <c r="M120" s="336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14.332000000000001</v>
      </c>
      <c r="F121" s="104">
        <v>14.867000000000001</v>
      </c>
      <c r="G121" s="86">
        <f t="shared" si="4"/>
        <v>0.45999300000000015</v>
      </c>
      <c r="H121" s="103">
        <f t="shared" si="5"/>
        <v>7.4454658707819324E-2</v>
      </c>
      <c r="I121" s="88">
        <f>G121+H121</f>
        <v>0.53444765870781952</v>
      </c>
      <c r="J121" s="20"/>
      <c r="K121" s="155" t="s">
        <v>447</v>
      </c>
      <c r="L121" s="339"/>
      <c r="M121" s="336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4.3561822568580155E-2</v>
      </c>
      <c r="I122" s="73">
        <f t="shared" si="3"/>
        <v>4.3561822568580155E-2</v>
      </c>
      <c r="J122" s="20"/>
      <c r="K122" s="38"/>
      <c r="L122" s="339"/>
      <c r="M122" s="336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11.446</v>
      </c>
      <c r="F123" s="104">
        <v>11.621</v>
      </c>
      <c r="G123" s="72">
        <f t="shared" si="4"/>
        <v>0.15046500000000063</v>
      </c>
      <c r="H123" s="103">
        <f t="shared" si="5"/>
        <v>7.0946324004309502E-2</v>
      </c>
      <c r="I123" s="88">
        <f t="shared" si="3"/>
        <v>0.22141132400431013</v>
      </c>
      <c r="J123" s="20"/>
      <c r="K123" s="38"/>
      <c r="L123" s="339"/>
      <c r="M123" s="336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4.8142148431495738E-2</v>
      </c>
      <c r="I124" s="88">
        <f>G124+H124</f>
        <v>4.8142148431495738E-2</v>
      </c>
      <c r="J124" s="20" t="s">
        <v>446</v>
      </c>
      <c r="K124" s="155" t="s">
        <v>439</v>
      </c>
      <c r="L124" s="162"/>
      <c r="M124" s="336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20.256</v>
      </c>
      <c r="F125" s="104">
        <v>20.646999999999998</v>
      </c>
      <c r="G125" s="72">
        <f t="shared" si="4"/>
        <v>0.33618179999999848</v>
      </c>
      <c r="H125" s="103">
        <f t="shared" si="5"/>
        <v>9.4919944478293217E-2</v>
      </c>
      <c r="I125" s="88">
        <f t="shared" si="3"/>
        <v>0.43110174447829169</v>
      </c>
      <c r="J125" s="20"/>
      <c r="K125" s="40"/>
      <c r="L125" s="197"/>
      <c r="M125" s="336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12.32</v>
      </c>
      <c r="F126" s="135">
        <v>12.577999999999999</v>
      </c>
      <c r="G126" s="72">
        <f t="shared" si="4"/>
        <v>0.22182839999999923</v>
      </c>
      <c r="H126" s="103">
        <f t="shared" si="5"/>
        <v>7.5429196125460937E-2</v>
      </c>
      <c r="I126" s="88">
        <f>G126+H126</f>
        <v>0.29725759612546016</v>
      </c>
      <c r="J126" s="20"/>
      <c r="K126" s="40"/>
      <c r="L126" s="197"/>
      <c r="M126" s="336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4"/>
        <v>0</v>
      </c>
      <c r="H127" s="103">
        <f t="shared" si="5"/>
        <v>4.3464368826815994E-2</v>
      </c>
      <c r="I127" s="88">
        <f t="shared" si="3"/>
        <v>4.3464368826815994E-2</v>
      </c>
      <c r="J127" s="25"/>
      <c r="K127" s="40"/>
      <c r="L127" s="197"/>
      <c r="M127" s="336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26.315000000000001</v>
      </c>
      <c r="F128" s="104">
        <v>26.585999999999999</v>
      </c>
      <c r="G128" s="72">
        <f t="shared" si="4"/>
        <v>0.23300579999999763</v>
      </c>
      <c r="H128" s="103">
        <f t="shared" si="5"/>
        <v>7.0946324004309502E-2</v>
      </c>
      <c r="I128" s="88">
        <f t="shared" si="3"/>
        <v>0.30395212400430716</v>
      </c>
      <c r="J128" s="25"/>
      <c r="K128" s="40"/>
      <c r="L128" s="197"/>
      <c r="M128" s="336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10.194000000000001</v>
      </c>
      <c r="F129" s="135">
        <v>10.345000000000001</v>
      </c>
      <c r="G129" s="86">
        <f t="shared" si="4"/>
        <v>0.12982979999999983</v>
      </c>
      <c r="H129" s="109">
        <f t="shared" si="5"/>
        <v>4.7654879722674931E-2</v>
      </c>
      <c r="I129" s="73">
        <f t="shared" si="3"/>
        <v>0.17748467972267476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26.318999999999999</v>
      </c>
      <c r="F130" s="104">
        <v>26.849</v>
      </c>
      <c r="G130" s="72">
        <f t="shared" si="4"/>
        <v>0.45569400000000099</v>
      </c>
      <c r="H130" s="103">
        <f t="shared" si="5"/>
        <v>9.443267576947241E-2</v>
      </c>
      <c r="I130" s="88">
        <f t="shared" si="3"/>
        <v>0.55012667576947338</v>
      </c>
      <c r="J130" s="25"/>
      <c r="K130" s="38"/>
      <c r="L130" s="339"/>
      <c r="M130" s="336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11.923</v>
      </c>
      <c r="F131" s="104">
        <v>12.346</v>
      </c>
      <c r="G131" s="72">
        <f t="shared" si="4"/>
        <v>0.36369540000000006</v>
      </c>
      <c r="H131" s="103">
        <f t="shared" si="5"/>
        <v>7.5136834900168439E-2</v>
      </c>
      <c r="I131" s="88">
        <f t="shared" si="3"/>
        <v>0.43883223490016848</v>
      </c>
      <c r="J131" s="25"/>
      <c r="K131" s="38"/>
      <c r="L131" s="339"/>
      <c r="M131" s="336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11.122</v>
      </c>
      <c r="F132" s="104">
        <v>11.313000000000001</v>
      </c>
      <c r="G132" s="72">
        <f t="shared" si="4"/>
        <v>0.16422180000000061</v>
      </c>
      <c r="H132" s="103">
        <f t="shared" si="5"/>
        <v>4.4146545019165116E-2</v>
      </c>
      <c r="I132" s="88">
        <f>G132+H132</f>
        <v>0.20836834501916573</v>
      </c>
      <c r="J132" s="25"/>
      <c r="K132" s="38"/>
      <c r="L132" s="339"/>
      <c r="M132" s="336"/>
      <c r="N132" s="172"/>
      <c r="O132" s="175"/>
      <c r="P132" s="175"/>
      <c r="Q132" s="172">
        <v>43009</v>
      </c>
      <c r="R132" s="173">
        <v>9.4578000000000273E-2</v>
      </c>
      <c r="U132" s="335"/>
      <c r="V132" s="335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13.077999999999999</v>
      </c>
      <c r="F133" s="104">
        <v>13.391999999999999</v>
      </c>
      <c r="G133" s="72">
        <f t="shared" si="4"/>
        <v>0.26997720000000003</v>
      </c>
      <c r="H133" s="103">
        <f t="shared" si="5"/>
        <v>7.22132226472436E-2</v>
      </c>
      <c r="I133" s="88">
        <f t="shared" si="3"/>
        <v>0.34219042264724364</v>
      </c>
      <c r="J133" s="25"/>
      <c r="K133" s="38"/>
      <c r="L133" s="339"/>
      <c r="M133" s="336"/>
      <c r="N133" s="172"/>
      <c r="O133" s="175"/>
      <c r="P133" s="175"/>
      <c r="Q133" s="172">
        <v>43040</v>
      </c>
      <c r="R133" s="173">
        <v>0.1023161999999998</v>
      </c>
      <c r="U133" s="335"/>
      <c r="V133" s="335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2.4580000000000002</v>
      </c>
      <c r="F134" s="135">
        <v>2.4609999999999999</v>
      </c>
      <c r="G134" s="72">
        <f t="shared" si="4"/>
        <v>2.5793999999997159E-3</v>
      </c>
      <c r="H134" s="103">
        <f t="shared" si="5"/>
        <v>4.755742598091077E-2</v>
      </c>
      <c r="I134" s="88">
        <f>G134+H134</f>
        <v>5.0136825980910488E-2</v>
      </c>
      <c r="J134" s="25"/>
      <c r="K134" s="38"/>
      <c r="L134" s="339"/>
      <c r="M134" s="336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15.837999999999999</v>
      </c>
      <c r="F135" s="135">
        <v>15.993</v>
      </c>
      <c r="G135" s="72">
        <f t="shared" si="4"/>
        <v>0.13326900000000097</v>
      </c>
      <c r="H135" s="103">
        <f t="shared" si="5"/>
        <v>9.5602120670642346E-2</v>
      </c>
      <c r="I135" s="88">
        <f>G135+H135</f>
        <v>0.2288711206706433</v>
      </c>
      <c r="J135" s="25"/>
      <c r="K135" s="38"/>
      <c r="L135" s="339"/>
      <c r="M135" s="336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17.277999999999999</v>
      </c>
      <c r="F136" s="104">
        <v>17.68</v>
      </c>
      <c r="G136" s="72">
        <f t="shared" si="4"/>
        <v>0.34563960000000088</v>
      </c>
      <c r="H136" s="103">
        <f t="shared" si="5"/>
        <v>7.4844473674875969E-2</v>
      </c>
      <c r="I136" s="88">
        <f t="shared" si="3"/>
        <v>0.42048407367487683</v>
      </c>
      <c r="J136" s="25"/>
      <c r="K136" s="38"/>
      <c r="L136" s="339"/>
      <c r="M136" s="336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6.7619999999999996</v>
      </c>
      <c r="F137" s="104">
        <v>6.9580000000000002</v>
      </c>
      <c r="G137" s="72">
        <f t="shared" si="4"/>
        <v>0.16852080000000053</v>
      </c>
      <c r="H137" s="103">
        <f t="shared" si="5"/>
        <v>4.3756730052108471E-2</v>
      </c>
      <c r="I137" s="88">
        <f>G137+H137</f>
        <v>0.212277530052109</v>
      </c>
      <c r="J137" s="25"/>
      <c r="K137" s="38"/>
      <c r="L137" s="339"/>
      <c r="M137" s="336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13.917</v>
      </c>
      <c r="F138" s="104">
        <v>14.068</v>
      </c>
      <c r="G138" s="72">
        <f t="shared" si="4"/>
        <v>0.12982979999999983</v>
      </c>
      <c r="H138" s="103">
        <f t="shared" si="5"/>
        <v>7.1531046454894484E-2</v>
      </c>
      <c r="I138" s="88">
        <f t="shared" si="3"/>
        <v>0.20136084645489433</v>
      </c>
      <c r="J138" s="25"/>
      <c r="K138" s="38"/>
      <c r="L138" s="339"/>
      <c r="M138" s="336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10.875</v>
      </c>
      <c r="F139" s="104">
        <v>11.074</v>
      </c>
      <c r="G139" s="72">
        <f t="shared" si="4"/>
        <v>0.17110019999999987</v>
      </c>
      <c r="H139" s="103">
        <f t="shared" si="5"/>
        <v>4.7459972239146608E-2</v>
      </c>
      <c r="I139" s="88">
        <f t="shared" si="3"/>
        <v>0.21856017223914648</v>
      </c>
      <c r="J139" s="25"/>
      <c r="K139" s="38"/>
      <c r="L139" s="339"/>
      <c r="M139" s="336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10.622</v>
      </c>
      <c r="F140" s="104">
        <v>10.737</v>
      </c>
      <c r="G140" s="72">
        <f t="shared" si="4"/>
        <v>9.8877000000000187E-2</v>
      </c>
      <c r="H140" s="103">
        <f t="shared" si="5"/>
        <v>9.5504666928878185E-2</v>
      </c>
      <c r="I140" s="88">
        <f>G140+H140</f>
        <v>0.19438166692887837</v>
      </c>
      <c r="J140" s="25"/>
      <c r="K140" s="38"/>
      <c r="L140" s="339"/>
      <c r="M140" s="336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16.579000000000001</v>
      </c>
      <c r="F141" s="104">
        <v>16.925000000000001</v>
      </c>
      <c r="G141" s="72">
        <f t="shared" si="4"/>
        <v>0.29749080000000006</v>
      </c>
      <c r="H141" s="103">
        <f t="shared" si="5"/>
        <v>7.4649566191347633E-2</v>
      </c>
      <c r="I141" s="88">
        <f>G141+H141</f>
        <v>0.37214036619134772</v>
      </c>
      <c r="J141" s="25"/>
      <c r="K141" s="38"/>
      <c r="L141" s="339"/>
      <c r="M141" s="336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5.3769999999999998</v>
      </c>
      <c r="F142" s="104">
        <v>5.3769999999999998</v>
      </c>
      <c r="G142" s="72">
        <f t="shared" si="4"/>
        <v>0</v>
      </c>
      <c r="H142" s="103">
        <f t="shared" si="5"/>
        <v>4.365927631034431E-2</v>
      </c>
      <c r="I142" s="88">
        <f t="shared" si="3"/>
        <v>4.365927631034431E-2</v>
      </c>
      <c r="J142" s="25"/>
      <c r="K142" s="38"/>
      <c r="L142" s="339"/>
      <c r="M142" s="336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19339</v>
      </c>
      <c r="F143" s="129">
        <v>19475</v>
      </c>
      <c r="G143" s="72">
        <f>(F143-E143)* 0.00086</f>
        <v>0.11695999999999999</v>
      </c>
      <c r="H143" s="103">
        <f t="shared" si="5"/>
        <v>7.1531046454894484E-2</v>
      </c>
      <c r="I143" s="88">
        <f>G143+H143</f>
        <v>0.18849104645489448</v>
      </c>
      <c r="J143" s="25"/>
      <c r="K143" s="38"/>
      <c r="L143" s="339"/>
      <c r="M143" s="336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12.933999999999999</v>
      </c>
      <c r="F144" s="104">
        <v>12.933999999999999</v>
      </c>
      <c r="G144" s="72">
        <f t="shared" si="4"/>
        <v>0</v>
      </c>
      <c r="H144" s="103">
        <f t="shared" si="5"/>
        <v>4.7947240947967422E-2</v>
      </c>
      <c r="I144" s="88">
        <f>G144+H144</f>
        <v>4.7947240947967422E-2</v>
      </c>
      <c r="J144" s="25"/>
      <c r="K144" s="38"/>
      <c r="L144" s="339"/>
      <c r="M144" s="336"/>
    </row>
    <row r="145" spans="1:2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9.5309759445349862E-2</v>
      </c>
      <c r="I145" s="88">
        <f t="shared" ref="I145:I208" si="6">G145+H145</f>
        <v>9.5309759445349862E-2</v>
      </c>
      <c r="J145" s="25"/>
      <c r="K145" s="38"/>
      <c r="L145" s="339"/>
      <c r="M145" s="336"/>
      <c r="R145" t="s">
        <v>495</v>
      </c>
    </row>
    <row r="146" spans="1:2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12.093999999999999</v>
      </c>
      <c r="G146" s="72">
        <f t="shared" si="4"/>
        <v>0.19259520000000016</v>
      </c>
      <c r="H146" s="103">
        <f t="shared" ref="H146:H209" si="7">$G$11/$C$303*C146</f>
        <v>7.4357204966055163E-2</v>
      </c>
      <c r="I146" s="88">
        <f t="shared" si="6"/>
        <v>0.26695240496605532</v>
      </c>
      <c r="J146" s="25"/>
      <c r="K146" s="38"/>
      <c r="L146" s="339"/>
      <c r="M146" s="336"/>
      <c r="R146" t="s">
        <v>496</v>
      </c>
      <c r="S146">
        <v>0.85209999999999997</v>
      </c>
    </row>
    <row r="147" spans="1:2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9.0370000000000008</v>
      </c>
      <c r="F147" s="104">
        <v>9.0399999999999991</v>
      </c>
      <c r="G147" s="72">
        <f t="shared" si="4"/>
        <v>2.5793999999985705E-3</v>
      </c>
      <c r="H147" s="103">
        <f t="shared" si="7"/>
        <v>4.3074553859759349E-2</v>
      </c>
      <c r="I147" s="88">
        <f t="shared" si="6"/>
        <v>4.5653953859757922E-2</v>
      </c>
      <c r="J147" s="25"/>
      <c r="K147" s="38"/>
      <c r="L147" s="339"/>
      <c r="M147" s="336"/>
      <c r="R147" t="s">
        <v>492</v>
      </c>
      <c r="S147">
        <v>1.0782</v>
      </c>
    </row>
    <row r="148" spans="1:2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9.0739999999999998</v>
      </c>
      <c r="F148" s="104">
        <v>9.0749999999999993</v>
      </c>
      <c r="G148" s="72">
        <f t="shared" ref="G148:G187" si="8">(F148-E148)*0.8598</f>
        <v>8.5979999999952347E-4</v>
      </c>
      <c r="H148" s="103">
        <f t="shared" si="7"/>
        <v>7.1433592713130309E-2</v>
      </c>
      <c r="I148" s="88">
        <f t="shared" si="6"/>
        <v>7.2293392713129831E-2</v>
      </c>
      <c r="J148" s="215"/>
      <c r="K148" s="38"/>
      <c r="L148" s="339"/>
      <c r="M148" s="336"/>
      <c r="R148" t="s">
        <v>493</v>
      </c>
      <c r="S148">
        <v>1.1417999999999999</v>
      </c>
    </row>
    <row r="149" spans="1:2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3.988</v>
      </c>
      <c r="F149" s="104">
        <v>4.0789999999999997</v>
      </c>
      <c r="G149" s="72">
        <f t="shared" si="8"/>
        <v>7.8241799999999778E-2</v>
      </c>
      <c r="H149" s="103">
        <f t="shared" si="7"/>
        <v>4.8239602173259899E-2</v>
      </c>
      <c r="I149" s="88">
        <f>G149+H149</f>
        <v>0.12648140217325968</v>
      </c>
      <c r="J149" s="215"/>
      <c r="K149" s="38"/>
      <c r="L149" s="131">
        <v>133</v>
      </c>
      <c r="M149" s="244" t="s">
        <v>469</v>
      </c>
      <c r="S149">
        <f>SUM(S146:S148)</f>
        <v>3.0720999999999998</v>
      </c>
      <c r="T149" s="203">
        <f>S149/3</f>
        <v>1.0240333333333334</v>
      </c>
      <c r="U149">
        <f>T149/0.8598</f>
        <v>1.1910134139722417</v>
      </c>
    </row>
    <row r="150" spans="1:21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18.992000000000001</v>
      </c>
      <c r="F150" s="104">
        <v>19.405999999999999</v>
      </c>
      <c r="G150" s="72">
        <f t="shared" si="8"/>
        <v>0.3559571999999982</v>
      </c>
      <c r="H150" s="103">
        <f t="shared" si="7"/>
        <v>9.4725036994764894E-2</v>
      </c>
      <c r="I150" s="88">
        <f t="shared" si="6"/>
        <v>0.45068223699476306</v>
      </c>
      <c r="J150" s="215"/>
      <c r="K150" s="38"/>
      <c r="L150" s="131">
        <v>134</v>
      </c>
      <c r="M150" s="340" t="s">
        <v>403</v>
      </c>
    </row>
    <row r="151" spans="1:2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21.061</v>
      </c>
      <c r="F151" s="104">
        <v>21.789000000000001</v>
      </c>
      <c r="G151" s="72">
        <f t="shared" si="8"/>
        <v>0.62593440000000133</v>
      </c>
      <c r="H151" s="103">
        <f t="shared" si="7"/>
        <v>7.4747019933111808E-2</v>
      </c>
      <c r="I151" s="88">
        <f t="shared" si="6"/>
        <v>0.70068141993311317</v>
      </c>
      <c r="J151" s="215"/>
      <c r="K151" s="38"/>
      <c r="L151" s="339"/>
      <c r="M151" s="336"/>
    </row>
    <row r="152" spans="1:2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4.3269461343287664E-2</v>
      </c>
      <c r="I152" s="88">
        <f t="shared" si="6"/>
        <v>4.3269461343287664E-2</v>
      </c>
      <c r="J152" s="25"/>
      <c r="K152" s="38"/>
      <c r="L152" s="339"/>
      <c r="M152" s="336"/>
    </row>
    <row r="153" spans="1:2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21.873999999999999</v>
      </c>
      <c r="F153" s="104">
        <v>22.492000000000001</v>
      </c>
      <c r="G153" s="72">
        <f t="shared" si="8"/>
        <v>0.53135640000000184</v>
      </c>
      <c r="H153" s="103">
        <f t="shared" si="7"/>
        <v>6.9776879103139566E-2</v>
      </c>
      <c r="I153" s="88">
        <f t="shared" si="6"/>
        <v>0.6011332791031414</v>
      </c>
      <c r="J153" s="25"/>
      <c r="K153" s="38"/>
      <c r="L153" s="339"/>
      <c r="M153" s="336"/>
    </row>
    <row r="154" spans="1:2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4.7849787206203254E-2</v>
      </c>
      <c r="I154" s="88">
        <f t="shared" si="6"/>
        <v>4.7849787206203254E-2</v>
      </c>
      <c r="J154" s="25"/>
      <c r="K154" s="38"/>
      <c r="L154" s="131">
        <v>138</v>
      </c>
      <c r="M154"/>
      <c r="N154" s="340"/>
      <c r="O154" s="340"/>
      <c r="P154" s="89" t="s">
        <v>423</v>
      </c>
    </row>
    <row r="155" spans="1:2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16.536000000000001</v>
      </c>
      <c r="F155" s="104">
        <v>16.975999999999999</v>
      </c>
      <c r="G155" s="72">
        <f t="shared" si="8"/>
        <v>0.37831199999999804</v>
      </c>
      <c r="H155" s="103">
        <f t="shared" si="7"/>
        <v>9.4822490736529055E-2</v>
      </c>
      <c r="I155" s="88">
        <f t="shared" si="6"/>
        <v>0.47313449073652708</v>
      </c>
      <c r="J155" s="25"/>
      <c r="K155" s="38"/>
      <c r="L155" s="131">
        <v>139</v>
      </c>
      <c r="M155"/>
    </row>
    <row r="156" spans="1:2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26.762</v>
      </c>
      <c r="F156" s="104">
        <v>27.317</v>
      </c>
      <c r="G156" s="72">
        <f t="shared" si="8"/>
        <v>0.47718899999999975</v>
      </c>
      <c r="H156" s="103">
        <f t="shared" si="7"/>
        <v>7.5039381158404292E-2</v>
      </c>
      <c r="I156" s="88">
        <f t="shared" si="6"/>
        <v>0.552228381158404</v>
      </c>
      <c r="J156" s="25"/>
      <c r="K156" s="38"/>
      <c r="L156" s="339"/>
      <c r="M156" s="336"/>
    </row>
    <row r="157" spans="1:2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11.692</v>
      </c>
      <c r="G157" s="72">
        <f t="shared" si="8"/>
        <v>0</v>
      </c>
      <c r="H157" s="103">
        <f t="shared" si="7"/>
        <v>4.3464368826815994E-2</v>
      </c>
      <c r="I157" s="88">
        <f t="shared" si="6"/>
        <v>4.3464368826815994E-2</v>
      </c>
      <c r="J157" s="25"/>
      <c r="K157" s="38"/>
      <c r="L157" s="339"/>
      <c r="M157" s="151"/>
    </row>
    <row r="158" spans="1:2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7.0653962779017032E-2</v>
      </c>
      <c r="I158" s="88">
        <f t="shared" si="6"/>
        <v>7.0653962779017032E-2</v>
      </c>
      <c r="J158" s="25"/>
      <c r="K158" s="38"/>
      <c r="L158" s="339"/>
      <c r="M158" s="336"/>
      <c r="P158"/>
    </row>
    <row r="159" spans="1:2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13740</v>
      </c>
      <c r="F159" s="129">
        <v>13834</v>
      </c>
      <c r="G159" s="72">
        <f>(F159-E159)*0.00086</f>
        <v>8.0839999999999995E-2</v>
      </c>
      <c r="H159" s="103">
        <f t="shared" si="7"/>
        <v>4.7752333464439092E-2</v>
      </c>
      <c r="I159" s="88">
        <f t="shared" si="6"/>
        <v>0.1285923334644391</v>
      </c>
      <c r="J159" s="25"/>
      <c r="K159" s="38"/>
      <c r="L159" s="339"/>
      <c r="M159" s="336"/>
      <c r="P159"/>
    </row>
    <row r="160" spans="1:2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30.346</v>
      </c>
      <c r="F160" s="104">
        <v>30.719000000000001</v>
      </c>
      <c r="G160" s="72">
        <f t="shared" si="8"/>
        <v>0.32070540000000097</v>
      </c>
      <c r="H160" s="103">
        <f t="shared" si="7"/>
        <v>9.443267576947241E-2</v>
      </c>
      <c r="I160" s="88">
        <f>G160+H160</f>
        <v>0.41513807576947337</v>
      </c>
      <c r="J160" s="25"/>
      <c r="K160" s="38"/>
      <c r="L160" s="339"/>
      <c r="M160" s="336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26.097999999999999</v>
      </c>
      <c r="F161" s="104">
        <v>26.277000000000001</v>
      </c>
      <c r="G161" s="72">
        <f t="shared" si="8"/>
        <v>0.15390420000000177</v>
      </c>
      <c r="H161" s="103">
        <f t="shared" si="7"/>
        <v>0.10602967103940762</v>
      </c>
      <c r="I161" s="88">
        <f t="shared" si="6"/>
        <v>0.2599338710394094</v>
      </c>
      <c r="J161" s="25"/>
      <c r="K161" s="38"/>
      <c r="L161" s="339"/>
      <c r="M161" s="336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19.492999999999999</v>
      </c>
      <c r="F162" s="104">
        <v>19.681999999999999</v>
      </c>
      <c r="G162" s="88">
        <f t="shared" si="8"/>
        <v>0.16250220000000004</v>
      </c>
      <c r="H162" s="103">
        <f t="shared" si="7"/>
        <v>4.2489831409174381E-2</v>
      </c>
      <c r="I162" s="88">
        <f t="shared" si="6"/>
        <v>0.20499203140917444</v>
      </c>
      <c r="J162" s="25"/>
      <c r="K162" s="38"/>
      <c r="L162" s="339"/>
      <c r="M162" s="336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28.768999999999998</v>
      </c>
      <c r="F163" s="104">
        <v>29.245000000000001</v>
      </c>
      <c r="G163" s="72">
        <f t="shared" si="8"/>
        <v>0.40926480000000226</v>
      </c>
      <c r="H163" s="103">
        <f t="shared" si="7"/>
        <v>6.4416923306110693E-2</v>
      </c>
      <c r="I163" s="88">
        <f>G163+H163</f>
        <v>0.47368172330611297</v>
      </c>
      <c r="J163" s="25"/>
      <c r="K163" s="38"/>
      <c r="L163" s="339"/>
      <c r="M163" s="336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21.033000000000001</v>
      </c>
      <c r="F164" s="135">
        <v>21.106999999999999</v>
      </c>
      <c r="G164" s="86">
        <f t="shared" si="8"/>
        <v>6.3625199999998341E-2</v>
      </c>
      <c r="H164" s="109">
        <f t="shared" si="7"/>
        <v>0.10427550368765272</v>
      </c>
      <c r="I164" s="73">
        <f t="shared" si="6"/>
        <v>0.16790070368765106</v>
      </c>
      <c r="J164" s="25"/>
      <c r="K164" s="38"/>
      <c r="L164" s="339"/>
      <c r="M164" s="336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4.2782192634466858E-2</v>
      </c>
      <c r="I165" s="88">
        <f>G165+H165</f>
        <v>4.2782192634466858E-2</v>
      </c>
      <c r="J165" s="25"/>
      <c r="K165" s="38"/>
      <c r="L165" s="339"/>
      <c r="M165" s="336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6.3929654597289887E-2</v>
      </c>
      <c r="I166" s="88">
        <f>G166+H166</f>
        <v>6.3929654597289887E-2</v>
      </c>
      <c r="J166" s="25"/>
      <c r="K166" s="38"/>
      <c r="L166" s="38"/>
      <c r="M166" s="336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28.593</v>
      </c>
      <c r="F167" s="104">
        <v>29.001999999999999</v>
      </c>
      <c r="G167" s="72">
        <f t="shared" si="8"/>
        <v>0.35165819999999909</v>
      </c>
      <c r="H167" s="103">
        <f t="shared" si="7"/>
        <v>0.10593221729764346</v>
      </c>
      <c r="I167" s="88">
        <f t="shared" si="6"/>
        <v>0.45759041729764255</v>
      </c>
      <c r="J167" s="25"/>
      <c r="K167" s="40"/>
      <c r="L167" s="339"/>
      <c r="M167" s="336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7.3070000000000004</v>
      </c>
      <c r="F168" s="104">
        <v>7.4089999999999998</v>
      </c>
      <c r="G168" s="72">
        <f t="shared" si="8"/>
        <v>8.7699599999999503E-2</v>
      </c>
      <c r="H168" s="103">
        <f t="shared" si="7"/>
        <v>4.2392377667410212E-2</v>
      </c>
      <c r="I168" s="88">
        <f>G168+H168</f>
        <v>0.13009197766740971</v>
      </c>
      <c r="J168" s="25"/>
      <c r="K168" s="38"/>
      <c r="L168" s="339"/>
      <c r="M168" s="336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13.443</v>
      </c>
      <c r="F169" s="104">
        <v>13.458</v>
      </c>
      <c r="G169" s="72">
        <f t="shared" si="8"/>
        <v>1.289700000000049E-2</v>
      </c>
      <c r="H169" s="103">
        <f t="shared" si="7"/>
        <v>6.4124562080818209E-2</v>
      </c>
      <c r="I169" s="88">
        <f t="shared" si="6"/>
        <v>7.7021562080818701E-2</v>
      </c>
      <c r="J169" s="25"/>
      <c r="K169" s="38"/>
      <c r="L169" s="339"/>
      <c r="M169" s="336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33.582000000000001</v>
      </c>
      <c r="F170" s="104">
        <v>34.439</v>
      </c>
      <c r="G170" s="72">
        <f t="shared" si="8"/>
        <v>0.73684859999999941</v>
      </c>
      <c r="H170" s="103">
        <f t="shared" si="7"/>
        <v>0.10593221729764346</v>
      </c>
      <c r="I170" s="88">
        <f t="shared" si="6"/>
        <v>0.84278081729764287</v>
      </c>
      <c r="J170" s="25"/>
      <c r="K170" s="38"/>
      <c r="L170" s="339"/>
      <c r="M170" s="336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17.068999999999999</v>
      </c>
      <c r="F171" s="104">
        <v>17.529</v>
      </c>
      <c r="G171" s="72">
        <f t="shared" si="8"/>
        <v>0.39550800000000075</v>
      </c>
      <c r="H171" s="103">
        <f t="shared" si="7"/>
        <v>4.2392377667410212E-2</v>
      </c>
      <c r="I171" s="88">
        <f t="shared" si="6"/>
        <v>0.43790037766741097</v>
      </c>
      <c r="J171" s="25"/>
      <c r="K171" s="38"/>
      <c r="L171" s="339"/>
      <c r="M171" s="336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4.5019999999999998</v>
      </c>
      <c r="F172" s="104">
        <v>4.5039999999999996</v>
      </c>
      <c r="G172" s="72">
        <f t="shared" si="8"/>
        <v>1.7195999999998106E-3</v>
      </c>
      <c r="H172" s="103">
        <f t="shared" si="7"/>
        <v>6.4416923306110693E-2</v>
      </c>
      <c r="I172" s="88">
        <f t="shared" si="6"/>
        <v>6.6136523306110501E-2</v>
      </c>
      <c r="J172" s="25"/>
      <c r="K172" s="38"/>
      <c r="L172" s="339"/>
      <c r="M172" s="336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0.10602967103940762</v>
      </c>
      <c r="I173" s="88">
        <f t="shared" si="6"/>
        <v>0.10602967103940762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7.6559999999999997</v>
      </c>
      <c r="F174" s="104">
        <v>7.7320000000000002</v>
      </c>
      <c r="G174" s="72">
        <f t="shared" si="8"/>
        <v>6.5344800000000439E-2</v>
      </c>
      <c r="H174" s="103">
        <f t="shared" si="7"/>
        <v>4.2002562700353574E-2</v>
      </c>
      <c r="I174" s="88">
        <f t="shared" si="6"/>
        <v>0.10734736270035401</v>
      </c>
      <c r="J174" s="25"/>
      <c r="K174" s="38"/>
      <c r="L174" s="339"/>
      <c r="M174" s="336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24.201000000000001</v>
      </c>
      <c r="F175" s="104">
        <v>24.617999999999999</v>
      </c>
      <c r="G175" s="72">
        <f t="shared" si="8"/>
        <v>0.35853659999999832</v>
      </c>
      <c r="H175" s="103">
        <f t="shared" si="7"/>
        <v>6.4416923306110693E-2</v>
      </c>
      <c r="I175" s="88">
        <f>G175+H175</f>
        <v>0.42295352330610902</v>
      </c>
      <c r="J175" s="25"/>
      <c r="K175" s="38"/>
      <c r="L175" s="339"/>
      <c r="M175" s="336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21.393000000000001</v>
      </c>
      <c r="F176" s="104">
        <v>21.58</v>
      </c>
      <c r="G176" s="72">
        <f t="shared" si="8"/>
        <v>0.16078259999999794</v>
      </c>
      <c r="H176" s="103">
        <f t="shared" si="7"/>
        <v>0.10632203226470009</v>
      </c>
      <c r="I176" s="88">
        <f t="shared" si="6"/>
        <v>0.26710463226469805</v>
      </c>
      <c r="J176" s="25"/>
      <c r="K176" s="38"/>
      <c r="L176" s="339"/>
      <c r="M176" s="336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4.2002562700353574E-2</v>
      </c>
      <c r="I177" s="88">
        <f t="shared" si="6"/>
        <v>4.2002562700353574E-2</v>
      </c>
      <c r="J177" s="25"/>
      <c r="K177" s="38"/>
      <c r="L177" s="339"/>
      <c r="M177" s="336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7.7779999999999996</v>
      </c>
      <c r="F178" s="104">
        <v>8.2799999999999994</v>
      </c>
      <c r="G178" s="72">
        <f t="shared" si="8"/>
        <v>0.43161959999999983</v>
      </c>
      <c r="H178" s="103">
        <f t="shared" si="7"/>
        <v>6.4124562080818209E-2</v>
      </c>
      <c r="I178" s="88">
        <f>G178+H178</f>
        <v>0.49574416208081806</v>
      </c>
      <c r="J178" s="25"/>
      <c r="K178" s="38"/>
      <c r="L178" s="339"/>
      <c r="M178" s="336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21.466000000000001</v>
      </c>
      <c r="F179" s="104">
        <v>21.818999999999999</v>
      </c>
      <c r="G179" s="72">
        <f t="shared" si="8"/>
        <v>0.30350939999999826</v>
      </c>
      <c r="H179" s="103">
        <f t="shared" si="7"/>
        <v>0.1071016621988134</v>
      </c>
      <c r="I179" s="88">
        <f t="shared" si="6"/>
        <v>0.41061106219881166</v>
      </c>
      <c r="J179" s="25"/>
      <c r="K179" s="38"/>
      <c r="L179" s="339"/>
      <c r="M179" s="336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10.898</v>
      </c>
      <c r="F180" s="104">
        <v>11.513</v>
      </c>
      <c r="G180" s="72">
        <f t="shared" si="8"/>
        <v>0.52877700000000016</v>
      </c>
      <c r="H180" s="103">
        <f t="shared" si="7"/>
        <v>4.2684738892702696E-2</v>
      </c>
      <c r="I180" s="88">
        <f t="shared" si="6"/>
        <v>0.57146173889270291</v>
      </c>
      <c r="J180" s="25"/>
      <c r="K180" s="38"/>
      <c r="L180" s="339"/>
      <c r="M180" s="336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5.1079999999999997</v>
      </c>
      <c r="F181" s="104">
        <v>5.1609999999999996</v>
      </c>
      <c r="G181" s="72">
        <f t="shared" si="8"/>
        <v>4.5569399999999947E-2</v>
      </c>
      <c r="H181" s="103">
        <f t="shared" si="7"/>
        <v>6.4222015822582385E-2</v>
      </c>
      <c r="I181" s="88">
        <f t="shared" si="6"/>
        <v>0.10979141582258234</v>
      </c>
      <c r="J181" s="25"/>
      <c r="K181" s="38"/>
      <c r="L181" s="339"/>
      <c r="M181" s="336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40.1</v>
      </c>
      <c r="F182" s="104">
        <v>40.1</v>
      </c>
      <c r="G182" s="72">
        <f t="shared" si="8"/>
        <v>0</v>
      </c>
      <c r="H182" s="103">
        <f t="shared" si="7"/>
        <v>0.10671184723175675</v>
      </c>
      <c r="I182" s="88">
        <f t="shared" si="6"/>
        <v>0.10671184723175675</v>
      </c>
      <c r="J182" s="25"/>
      <c r="K182" s="38"/>
      <c r="L182" s="339"/>
      <c r="M182" s="336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4.2002562700353574E-2</v>
      </c>
      <c r="I183" s="88">
        <f t="shared" si="6"/>
        <v>4.2002562700353574E-2</v>
      </c>
      <c r="J183" s="25"/>
      <c r="K183" s="38"/>
      <c r="L183" s="339"/>
      <c r="M183" s="336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18.239999999999998</v>
      </c>
      <c r="F184" s="104">
        <v>18.562999999999999</v>
      </c>
      <c r="G184" s="72">
        <f t="shared" si="8"/>
        <v>0.27771540000000033</v>
      </c>
      <c r="H184" s="103">
        <f t="shared" si="7"/>
        <v>6.4319469564346532E-2</v>
      </c>
      <c r="I184" s="88">
        <f>G184+H184</f>
        <v>0.34203486956434687</v>
      </c>
      <c r="J184" s="25"/>
      <c r="K184" s="38"/>
      <c r="L184" s="339"/>
      <c r="M184" s="336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0.1068093009735209</v>
      </c>
      <c r="I185" s="88">
        <f>G185+H185</f>
        <v>0.1068093009735209</v>
      </c>
      <c r="J185" s="25"/>
      <c r="K185" s="38"/>
      <c r="L185" s="339"/>
      <c r="M185" s="336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17.189</v>
      </c>
      <c r="F186" s="104">
        <v>17.387</v>
      </c>
      <c r="G186" s="72">
        <f t="shared" si="8"/>
        <v>0.17024040000000035</v>
      </c>
      <c r="H186" s="103">
        <f t="shared" si="7"/>
        <v>4.1905108958589406E-2</v>
      </c>
      <c r="I186" s="88">
        <f t="shared" si="6"/>
        <v>0.21214550895858975</v>
      </c>
      <c r="J186" s="25"/>
      <c r="K186" s="38"/>
      <c r="L186" s="339"/>
      <c r="M186" s="336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18.573</v>
      </c>
      <c r="F187" s="104">
        <v>19.018999999999998</v>
      </c>
      <c r="G187" s="72">
        <f t="shared" si="8"/>
        <v>0.38347079999999822</v>
      </c>
      <c r="H187" s="103">
        <f t="shared" si="7"/>
        <v>6.4222015822582385E-2</v>
      </c>
      <c r="I187" s="88">
        <f t="shared" si="6"/>
        <v>0.44769281582258058</v>
      </c>
      <c r="J187" s="25"/>
      <c r="K187" s="38"/>
      <c r="L187" s="339"/>
      <c r="M187" s="336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18948</v>
      </c>
      <c r="F188" s="129">
        <v>19613</v>
      </c>
      <c r="G188" s="72">
        <f>(F188-E188)* 0.00086</f>
        <v>0.57189999999999996</v>
      </c>
      <c r="H188" s="103">
        <f t="shared" si="7"/>
        <v>0.10719911594057756</v>
      </c>
      <c r="I188" s="88">
        <f>G188+H188</f>
        <v>0.67909911594057748</v>
      </c>
      <c r="J188" s="25"/>
      <c r="K188" s="38"/>
      <c r="L188" s="339"/>
      <c r="M188" s="336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3710</v>
      </c>
      <c r="G189" s="72">
        <f>(F189-E189)* 0.00086</f>
        <v>8.5999999999999998E-4</v>
      </c>
      <c r="H189" s="103">
        <f t="shared" si="7"/>
        <v>4.1710201475061083E-2</v>
      </c>
      <c r="I189" s="88">
        <f>G189+H189</f>
        <v>4.2570201475061083E-2</v>
      </c>
      <c r="J189" s="25"/>
      <c r="K189" s="38"/>
      <c r="L189" s="339"/>
      <c r="M189" s="336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7915</v>
      </c>
      <c r="F190" s="129">
        <v>7945</v>
      </c>
      <c r="G190" s="72">
        <f t="shared" ref="G190:G207" si="9">(F190-E190)* 0.00086</f>
        <v>2.58E-2</v>
      </c>
      <c r="H190" s="103">
        <f t="shared" si="7"/>
        <v>6.4416923306110693E-2</v>
      </c>
      <c r="I190" s="88">
        <f t="shared" si="6"/>
        <v>9.0216923306110697E-2</v>
      </c>
      <c r="J190" s="25"/>
      <c r="K190" s="38"/>
      <c r="L190" s="339"/>
      <c r="M190" s="336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29314</v>
      </c>
      <c r="F191" s="129">
        <v>29699</v>
      </c>
      <c r="G191" s="72">
        <f t="shared" si="9"/>
        <v>0.33110000000000001</v>
      </c>
      <c r="H191" s="103">
        <f t="shared" si="7"/>
        <v>0.1071016621988134</v>
      </c>
      <c r="I191" s="88">
        <f t="shared" si="6"/>
        <v>0.4382016621988134</v>
      </c>
      <c r="J191" s="228" t="s">
        <v>459</v>
      </c>
      <c r="K191" s="229"/>
      <c r="L191" s="339"/>
      <c r="M191" s="336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4780</v>
      </c>
      <c r="F192" s="129">
        <v>4781</v>
      </c>
      <c r="G192" s="72">
        <f t="shared" si="9"/>
        <v>8.5999999999999998E-4</v>
      </c>
      <c r="H192" s="103">
        <f t="shared" si="7"/>
        <v>4.2002562700353574E-2</v>
      </c>
      <c r="I192" s="88">
        <f t="shared" si="6"/>
        <v>4.2862562700353574E-2</v>
      </c>
      <c r="J192" s="228"/>
      <c r="K192" s="229"/>
      <c r="L192" s="339"/>
      <c r="M192" s="336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6.4124562080818209E-2</v>
      </c>
      <c r="I193" s="88">
        <f t="shared" si="6"/>
        <v>6.4124562080818209E-2</v>
      </c>
      <c r="J193" s="228"/>
      <c r="K193" s="229"/>
      <c r="L193" s="339"/>
      <c r="M193" s="336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23273</v>
      </c>
      <c r="F194" s="129">
        <v>23883</v>
      </c>
      <c r="G194" s="72">
        <f t="shared" si="9"/>
        <v>0.52459999999999996</v>
      </c>
      <c r="H194" s="103">
        <f t="shared" si="7"/>
        <v>0.10525004110529433</v>
      </c>
      <c r="I194" s="88">
        <f t="shared" si="6"/>
        <v>0.6298500411052943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4.1905108958589406E-2</v>
      </c>
      <c r="I195" s="88">
        <f>G195+H195</f>
        <v>4.1905108958589406E-2</v>
      </c>
      <c r="J195" s="228"/>
      <c r="K195" s="229"/>
      <c r="L195" s="339">
        <v>89511319999</v>
      </c>
      <c r="M195" s="336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15300</v>
      </c>
      <c r="F196" s="129">
        <v>15755</v>
      </c>
      <c r="G196" s="72">
        <f t="shared" si="9"/>
        <v>0.39129999999999998</v>
      </c>
      <c r="H196" s="103">
        <f t="shared" si="7"/>
        <v>6.4611830789639016E-2</v>
      </c>
      <c r="I196" s="88">
        <f>G196+H196</f>
        <v>0.45591183078963898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0.10807619961645501</v>
      </c>
      <c r="I197" s="88">
        <f t="shared" si="6"/>
        <v>0.10807619961645501</v>
      </c>
      <c r="J197" s="228"/>
      <c r="K197" s="229"/>
      <c r="L197" s="339"/>
      <c r="M197" s="33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15708</v>
      </c>
      <c r="F198" s="129">
        <v>16036</v>
      </c>
      <c r="G198" s="72">
        <f t="shared" si="9"/>
        <v>0.28208</v>
      </c>
      <c r="H198" s="103">
        <f t="shared" si="7"/>
        <v>4.1515293991532767E-2</v>
      </c>
      <c r="I198" s="88">
        <f>G198+H198</f>
        <v>0.32359529399153275</v>
      </c>
      <c r="J198" s="228"/>
      <c r="K198" s="229"/>
      <c r="L198" s="339"/>
      <c r="M198" s="336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17952</v>
      </c>
      <c r="F199" s="129">
        <v>18079</v>
      </c>
      <c r="G199" s="72">
        <f t="shared" si="9"/>
        <v>0.10922</v>
      </c>
      <c r="H199" s="103">
        <f t="shared" si="7"/>
        <v>6.3637293371997403E-2</v>
      </c>
      <c r="I199" s="88">
        <f t="shared" si="6"/>
        <v>0.1728572933719974</v>
      </c>
      <c r="J199" s="228"/>
      <c r="K199" s="229"/>
      <c r="L199" s="339"/>
      <c r="M199" s="336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28980</v>
      </c>
      <c r="F200" s="129">
        <v>29340</v>
      </c>
      <c r="G200" s="72">
        <f t="shared" si="9"/>
        <v>0.30959999999999999</v>
      </c>
      <c r="H200" s="103">
        <f t="shared" si="7"/>
        <v>0.10719911594057756</v>
      </c>
      <c r="I200" s="88">
        <f t="shared" si="6"/>
        <v>0.41679911594057756</v>
      </c>
      <c r="J200" s="25"/>
      <c r="K200" s="38"/>
      <c r="L200" s="339"/>
      <c r="M200" s="336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10507</v>
      </c>
      <c r="F201" s="129">
        <v>10585</v>
      </c>
      <c r="G201" s="72">
        <f t="shared" si="9"/>
        <v>6.7080000000000001E-2</v>
      </c>
      <c r="H201" s="103">
        <f t="shared" si="7"/>
        <v>4.1515293991532767E-2</v>
      </c>
      <c r="I201" s="88">
        <f>G201+H201</f>
        <v>0.10859529399153277</v>
      </c>
      <c r="J201" s="25"/>
      <c r="K201" s="38"/>
      <c r="L201" s="339"/>
      <c r="M201" s="336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24400</v>
      </c>
      <c r="F202" s="129">
        <v>24713</v>
      </c>
      <c r="G202" s="72">
        <f t="shared" si="9"/>
        <v>0.26917999999999997</v>
      </c>
      <c r="H202" s="103">
        <f t="shared" si="7"/>
        <v>6.3637293371997403E-2</v>
      </c>
      <c r="I202" s="88">
        <f>G202+H202</f>
        <v>0.33281729337199739</v>
      </c>
      <c r="J202" s="25"/>
      <c r="K202" s="38"/>
      <c r="L202" s="339"/>
      <c r="M202" s="336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31232</v>
      </c>
      <c r="F203" s="129">
        <v>31762</v>
      </c>
      <c r="G203" s="72">
        <f t="shared" si="9"/>
        <v>0.45579999999999998</v>
      </c>
      <c r="H203" s="103">
        <f t="shared" si="7"/>
        <v>0.1071016621988134</v>
      </c>
      <c r="I203" s="88">
        <f>G203+H203</f>
        <v>0.56290166219881344</v>
      </c>
      <c r="J203" s="25"/>
      <c r="K203" s="38"/>
      <c r="L203" s="132">
        <v>187</v>
      </c>
      <c r="M203" s="340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12135</v>
      </c>
      <c r="F204" s="129">
        <v>12362</v>
      </c>
      <c r="G204" s="72">
        <f t="shared" si="9"/>
        <v>0.19522</v>
      </c>
      <c r="H204" s="103">
        <f t="shared" si="7"/>
        <v>4.1710201475061083E-2</v>
      </c>
      <c r="I204" s="88">
        <f>G204+H204</f>
        <v>0.23693020147506108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6.3832200855525725E-2</v>
      </c>
      <c r="I205" s="88">
        <f t="shared" si="6"/>
        <v>6.3832200855525725E-2</v>
      </c>
      <c r="J205" s="215"/>
      <c r="K205" s="38"/>
      <c r="L205" s="132">
        <v>189</v>
      </c>
      <c r="M205" s="336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22962</v>
      </c>
      <c r="F206" s="130">
        <v>23206</v>
      </c>
      <c r="G206" s="86">
        <f t="shared" si="9"/>
        <v>0.20984</v>
      </c>
      <c r="H206" s="109">
        <f t="shared" si="7"/>
        <v>0.10671184723175675</v>
      </c>
      <c r="I206" s="73">
        <f t="shared" si="6"/>
        <v>0.31655184723175678</v>
      </c>
      <c r="J206" s="215"/>
      <c r="K206" s="38"/>
      <c r="L206" s="339"/>
      <c r="M206" s="336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13180</v>
      </c>
      <c r="F207" s="130">
        <v>13568</v>
      </c>
      <c r="G207" s="72">
        <f t="shared" si="9"/>
        <v>0.33367999999999998</v>
      </c>
      <c r="H207" s="103">
        <f t="shared" si="7"/>
        <v>4.1905108958589406E-2</v>
      </c>
      <c r="I207" s="88">
        <f t="shared" si="6"/>
        <v>0.37558510895858938</v>
      </c>
      <c r="J207" s="215"/>
      <c r="K207" s="38"/>
      <c r="L207" s="131" t="s">
        <v>431</v>
      </c>
      <c r="M207" s="336" t="s">
        <v>430</v>
      </c>
      <c r="N207" s="340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20732</v>
      </c>
      <c r="F208" s="130">
        <v>21342</v>
      </c>
      <c r="G208" s="72">
        <f>(F208-E208)* 0.00086</f>
        <v>0.52459999999999996</v>
      </c>
      <c r="H208" s="103">
        <f t="shared" si="7"/>
        <v>6.3637293371997403E-2</v>
      </c>
      <c r="I208" s="88">
        <f t="shared" si="6"/>
        <v>0.58823729337199737</v>
      </c>
      <c r="J208" s="215"/>
      <c r="K208" s="38"/>
      <c r="L208" s="339"/>
      <c r="M208" s="336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11.236000000000001</v>
      </c>
      <c r="F209" s="104">
        <v>11.236000000000001</v>
      </c>
      <c r="G209" s="72">
        <f>(F209-E209)*0.8598</f>
        <v>0</v>
      </c>
      <c r="H209" s="103">
        <f t="shared" si="7"/>
        <v>5.1455575651477223E-2</v>
      </c>
      <c r="I209" s="88">
        <f t="shared" ref="I209:I272" si="10">G209+H209</f>
        <v>5.1455575651477223E-2</v>
      </c>
      <c r="J209" s="215"/>
      <c r="K209" s="38"/>
      <c r="L209" s="339"/>
      <c r="M209" s="336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17.167999999999999</v>
      </c>
      <c r="F210" s="104">
        <v>17.308</v>
      </c>
      <c r="G210" s="72">
        <f t="shared" ref="G210:G273" si="11">(F210-E210)*0.8598</f>
        <v>0.12037200000000049</v>
      </c>
      <c r="H210" s="103">
        <f t="shared" ref="H210:H273" si="12">$G$11/$C$303*C210</f>
        <v>4.9896315783250648E-2</v>
      </c>
      <c r="I210" s="88">
        <f t="shared" si="10"/>
        <v>0.17026831578325113</v>
      </c>
      <c r="J210" s="25"/>
      <c r="K210" s="38"/>
      <c r="L210" s="339"/>
      <c r="M210" s="336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52.037999999999997</v>
      </c>
      <c r="F211" s="104">
        <v>52.734999999999999</v>
      </c>
      <c r="G211" s="72">
        <f t="shared" si="11"/>
        <v>0.59928060000000238</v>
      </c>
      <c r="H211" s="103">
        <f t="shared" si="12"/>
        <v>0.11070745064408737</v>
      </c>
      <c r="I211" s="88">
        <f t="shared" si="10"/>
        <v>0.70998805064408976</v>
      </c>
      <c r="J211" s="25"/>
      <c r="K211" s="38"/>
      <c r="L211" s="339"/>
      <c r="M211" s="336"/>
      <c r="N211" s="335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30.277000000000001</v>
      </c>
      <c r="F212" s="135">
        <v>30.597000000000001</v>
      </c>
      <c r="G212" s="86">
        <f t="shared" si="11"/>
        <v>0.27513600000000027</v>
      </c>
      <c r="H212" s="109">
        <f t="shared" si="12"/>
        <v>0.10398314246236023</v>
      </c>
      <c r="I212" s="73">
        <f t="shared" si="10"/>
        <v>0.3791191424623605</v>
      </c>
      <c r="J212" s="25"/>
      <c r="K212" s="38"/>
      <c r="L212" s="339"/>
      <c r="M212" s="336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10.667</v>
      </c>
      <c r="F213" s="104">
        <v>11.012</v>
      </c>
      <c r="G213" s="72">
        <f t="shared" si="11"/>
        <v>0.29663100000000053</v>
      </c>
      <c r="H213" s="103">
        <f t="shared" si="12"/>
        <v>9.0339618615377634E-2</v>
      </c>
      <c r="I213" s="88">
        <f t="shared" si="10"/>
        <v>0.38697061861537818</v>
      </c>
      <c r="J213" s="25"/>
      <c r="K213" s="38"/>
      <c r="L213" s="339"/>
      <c r="M213" s="336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27.491</v>
      </c>
      <c r="F214" s="104">
        <v>27.850999999999999</v>
      </c>
      <c r="G214" s="72">
        <f t="shared" si="11"/>
        <v>0.30952799999999953</v>
      </c>
      <c r="H214" s="103">
        <f t="shared" si="12"/>
        <v>7.9717160763084036E-2</v>
      </c>
      <c r="I214" s="88">
        <f t="shared" si="10"/>
        <v>0.38924516076308358</v>
      </c>
      <c r="J214" s="25"/>
      <c r="K214" s="38"/>
      <c r="L214" s="339"/>
      <c r="M214" s="336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7.3390000000000004</v>
      </c>
      <c r="F215" s="104">
        <v>7.4210000000000003</v>
      </c>
      <c r="G215" s="72">
        <f t="shared" si="11"/>
        <v>7.0503599999999875E-2</v>
      </c>
      <c r="H215" s="103">
        <f t="shared" si="12"/>
        <v>5.0968306942656416E-2</v>
      </c>
      <c r="I215" s="88">
        <f t="shared" si="10"/>
        <v>0.12147190694265629</v>
      </c>
      <c r="J215" s="25"/>
      <c r="K215" s="38"/>
      <c r="L215" s="339"/>
      <c r="M215" s="336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14.192</v>
      </c>
      <c r="F216" s="104">
        <v>14.577</v>
      </c>
      <c r="G216" s="72">
        <f t="shared" si="11"/>
        <v>0.33102299999999985</v>
      </c>
      <c r="H216" s="103">
        <f t="shared" si="12"/>
        <v>4.9993769525014803E-2</v>
      </c>
      <c r="I216" s="88">
        <f t="shared" si="10"/>
        <v>0.38101676952501462</v>
      </c>
      <c r="J216" s="25"/>
      <c r="K216" s="38"/>
      <c r="L216" s="339"/>
      <c r="M216" s="336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54.353999999999999</v>
      </c>
      <c r="F217" s="104">
        <v>55.253999999999998</v>
      </c>
      <c r="G217" s="72">
        <f t="shared" si="11"/>
        <v>0.77381999999999873</v>
      </c>
      <c r="H217" s="103">
        <f t="shared" si="12"/>
        <v>0.11080490438585153</v>
      </c>
      <c r="I217" s="88">
        <f t="shared" si="10"/>
        <v>0.88462490438585029</v>
      </c>
      <c r="J217" s="25"/>
      <c r="K217" s="38"/>
      <c r="L217" s="339"/>
      <c r="M217" s="336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20.707000000000001</v>
      </c>
      <c r="F218" s="104">
        <v>20.710999999999999</v>
      </c>
      <c r="G218" s="72">
        <f t="shared" si="11"/>
        <v>3.4391999999980939E-3</v>
      </c>
      <c r="H218" s="103">
        <f t="shared" si="12"/>
        <v>0.10427550368765272</v>
      </c>
      <c r="I218" s="88">
        <f t="shared" si="10"/>
        <v>0.10771470368765081</v>
      </c>
      <c r="J218" s="25"/>
      <c r="K218" s="38"/>
      <c r="L218" s="339"/>
      <c r="M218" s="336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23.46</v>
      </c>
      <c r="F219" s="104">
        <v>23.757999999999999</v>
      </c>
      <c r="G219" s="72">
        <f t="shared" si="11"/>
        <v>0.25622039999999852</v>
      </c>
      <c r="H219" s="103">
        <f t="shared" si="12"/>
        <v>9.0339618615377634E-2</v>
      </c>
      <c r="I219" s="88">
        <f t="shared" si="10"/>
        <v>0.34656001861537616</v>
      </c>
      <c r="J219" s="25"/>
      <c r="K219" s="38"/>
      <c r="L219" s="339"/>
      <c r="M219" s="336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24.013000000000002</v>
      </c>
      <c r="F220" s="104">
        <v>24.538</v>
      </c>
      <c r="G220" s="72">
        <f t="shared" si="11"/>
        <v>0.45139499999999877</v>
      </c>
      <c r="H220" s="103">
        <f t="shared" si="12"/>
        <v>7.8937530828970745E-2</v>
      </c>
      <c r="I220" s="88">
        <f t="shared" si="10"/>
        <v>0.53033253082896947</v>
      </c>
      <c r="J220" s="25"/>
      <c r="K220" s="38"/>
      <c r="L220" s="339"/>
      <c r="M220" s="336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9.9429999999999996</v>
      </c>
      <c r="F221" s="104">
        <v>9.9429999999999996</v>
      </c>
      <c r="G221" s="72">
        <f t="shared" si="11"/>
        <v>0</v>
      </c>
      <c r="H221" s="103">
        <f t="shared" si="12"/>
        <v>5.1845390618533875E-2</v>
      </c>
      <c r="I221" s="88">
        <f t="shared" si="10"/>
        <v>5.1845390618533875E-2</v>
      </c>
      <c r="J221" s="25"/>
      <c r="K221" s="38"/>
      <c r="L221" s="339"/>
      <c r="M221" s="336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24.640999999999998</v>
      </c>
      <c r="F222" s="104">
        <v>25.202000000000002</v>
      </c>
      <c r="G222" s="72">
        <f t="shared" si="11"/>
        <v>0.48234780000000299</v>
      </c>
      <c r="H222" s="103">
        <f t="shared" si="12"/>
        <v>4.9798862041486487E-2</v>
      </c>
      <c r="I222" s="88">
        <f t="shared" si="10"/>
        <v>0.53214666204148953</v>
      </c>
      <c r="J222" s="25"/>
      <c r="K222" s="38"/>
      <c r="L222" s="339"/>
      <c r="M222" s="336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36.411000000000001</v>
      </c>
      <c r="F223" s="104">
        <v>36.816000000000003</v>
      </c>
      <c r="G223" s="72">
        <f t="shared" si="11"/>
        <v>0.348219000000001</v>
      </c>
      <c r="H223" s="103">
        <f t="shared" si="12"/>
        <v>0.11090235812761569</v>
      </c>
      <c r="I223" s="88">
        <f t="shared" si="10"/>
        <v>0.45912135812761667</v>
      </c>
      <c r="J223" s="25"/>
      <c r="K223" s="38"/>
      <c r="L223" s="339"/>
      <c r="M223" s="33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72">
        <v>0</v>
      </c>
      <c r="H224" s="109">
        <f t="shared" si="12"/>
        <v>0.10417804994588856</v>
      </c>
      <c r="I224" s="73">
        <f t="shared" si="10"/>
        <v>0.10417804994588856</v>
      </c>
      <c r="J224" s="25"/>
      <c r="K224" s="38"/>
      <c r="L224" s="677" t="s">
        <v>514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22.806999999999999</v>
      </c>
      <c r="F225" s="104">
        <v>23.184999999999999</v>
      </c>
      <c r="G225" s="72">
        <f t="shared" si="11"/>
        <v>0.32500440000000008</v>
      </c>
      <c r="H225" s="103">
        <f t="shared" si="12"/>
        <v>9.0826887324198441E-2</v>
      </c>
      <c r="I225" s="88">
        <f t="shared" si="10"/>
        <v>0.4158312873241985</v>
      </c>
      <c r="J225" s="25"/>
      <c r="K225" s="38"/>
      <c r="L225" s="339"/>
      <c r="M225" s="336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7.8645169603678261E-2</v>
      </c>
      <c r="I226" s="88">
        <f t="shared" si="10"/>
        <v>7.8645169603678261E-2</v>
      </c>
      <c r="J226" s="25"/>
      <c r="K226" s="38"/>
      <c r="L226" s="339"/>
      <c r="M226" s="336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13.492000000000001</v>
      </c>
      <c r="F227" s="104">
        <v>13.734999999999999</v>
      </c>
      <c r="G227" s="72">
        <f t="shared" si="11"/>
        <v>0.20893139999999877</v>
      </c>
      <c r="H227" s="103">
        <f t="shared" si="12"/>
        <v>5.1163214426184746E-2</v>
      </c>
      <c r="I227" s="88">
        <f t="shared" si="10"/>
        <v>0.26009461442618353</v>
      </c>
      <c r="J227" s="25"/>
      <c r="K227" s="38"/>
      <c r="L227" s="339"/>
      <c r="M227" s="336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0.57099999999999995</v>
      </c>
      <c r="G228" s="72">
        <f t="shared" si="11"/>
        <v>0</v>
      </c>
      <c r="H228" s="103">
        <f t="shared" si="12"/>
        <v>4.9701408299722319E-2</v>
      </c>
      <c r="I228" s="88">
        <f t="shared" si="10"/>
        <v>4.9701408299722319E-2</v>
      </c>
      <c r="K228" s="38"/>
      <c r="L228" s="339"/>
      <c r="M228" s="336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58.670999999999999</v>
      </c>
      <c r="F229" s="104">
        <v>60.07</v>
      </c>
      <c r="G229" s="72">
        <f t="shared" si="11"/>
        <v>1.2028602000000008</v>
      </c>
      <c r="H229" s="103">
        <f t="shared" si="12"/>
        <v>0.11099981186937986</v>
      </c>
      <c r="I229" s="88">
        <f t="shared" si="10"/>
        <v>1.3138600118693806</v>
      </c>
      <c r="J229" s="25"/>
      <c r="K229" s="38"/>
      <c r="L229" s="339"/>
      <c r="M229" s="336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15.802</v>
      </c>
      <c r="F230" s="104">
        <v>15.946</v>
      </c>
      <c r="G230" s="72">
        <f t="shared" si="11"/>
        <v>0.12381120000000011</v>
      </c>
      <c r="H230" s="103">
        <f t="shared" si="12"/>
        <v>0.10378823497883191</v>
      </c>
      <c r="I230" s="88">
        <f t="shared" si="10"/>
        <v>0.227599434978832</v>
      </c>
      <c r="J230" s="25"/>
      <c r="K230" s="38"/>
      <c r="L230" s="339"/>
      <c r="M230" s="336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20.850999999999999</v>
      </c>
      <c r="F231" s="104">
        <v>20.850999999999999</v>
      </c>
      <c r="G231" s="72">
        <f t="shared" si="11"/>
        <v>0</v>
      </c>
      <c r="H231" s="103">
        <f t="shared" si="12"/>
        <v>9.0242164873613459E-2</v>
      </c>
      <c r="I231" s="88">
        <f t="shared" si="10"/>
        <v>9.0242164873613459E-2</v>
      </c>
      <c r="J231" s="25"/>
      <c r="K231" s="38"/>
      <c r="L231" s="339"/>
      <c r="M231" s="336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19.338000000000001</v>
      </c>
      <c r="F232" s="104">
        <v>19.553999999999998</v>
      </c>
      <c r="G232" s="72">
        <f t="shared" si="11"/>
        <v>0.18571679999999788</v>
      </c>
      <c r="H232" s="103">
        <f t="shared" si="12"/>
        <v>7.932734579602739E-2</v>
      </c>
      <c r="I232" s="88">
        <f t="shared" si="10"/>
        <v>0.26504414579602525</v>
      </c>
      <c r="J232" s="25"/>
      <c r="K232" s="38"/>
      <c r="L232" s="339"/>
      <c r="M232" s="336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11.5</v>
      </c>
      <c r="F233" s="104">
        <v>11.532999999999999</v>
      </c>
      <c r="G233" s="72">
        <f t="shared" si="11"/>
        <v>2.8373399999999549E-2</v>
      </c>
      <c r="H233" s="103">
        <f t="shared" si="12"/>
        <v>5.1553029393241384E-2</v>
      </c>
      <c r="I233" s="88">
        <f t="shared" si="10"/>
        <v>7.9926429393240933E-2</v>
      </c>
      <c r="J233" s="25"/>
      <c r="K233" s="38"/>
      <c r="L233" s="339"/>
      <c r="M233" s="336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18.853999999999999</v>
      </c>
      <c r="F234" s="135">
        <v>19.187999999999999</v>
      </c>
      <c r="G234" s="86">
        <f t="shared" si="11"/>
        <v>0.28717319999999968</v>
      </c>
      <c r="H234" s="109">
        <f t="shared" si="12"/>
        <v>5.0091223266778964E-2</v>
      </c>
      <c r="I234" s="73">
        <f t="shared" si="10"/>
        <v>0.33726442326677863</v>
      </c>
      <c r="J234" s="25"/>
      <c r="K234" s="38"/>
      <c r="L234" s="339"/>
      <c r="M234" s="336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0.11207180302878562</v>
      </c>
      <c r="I235" s="73">
        <f t="shared" si="10"/>
        <v>0.11207180302878562</v>
      </c>
      <c r="J235" s="215"/>
      <c r="K235" s="38"/>
      <c r="L235" s="339"/>
      <c r="M235" s="336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20.544</v>
      </c>
      <c r="F236" s="135">
        <v>20.582000000000001</v>
      </c>
      <c r="G236" s="86">
        <f t="shared" si="11"/>
        <v>3.2672400000000219E-2</v>
      </c>
      <c r="H236" s="109">
        <f t="shared" si="12"/>
        <v>0.10398314246236023</v>
      </c>
      <c r="I236" s="73">
        <f t="shared" si="10"/>
        <v>0.13665554246236045</v>
      </c>
      <c r="J236" s="215"/>
      <c r="K236" s="227"/>
      <c r="L236" s="339"/>
      <c r="M236" s="336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9.004725739008515E-2</v>
      </c>
      <c r="I237" s="73">
        <f t="shared" si="10"/>
        <v>9.004725739008515E-2</v>
      </c>
      <c r="J237" s="215"/>
      <c r="K237" s="227"/>
      <c r="L237" s="33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17.579000000000001</v>
      </c>
      <c r="F238" s="135">
        <v>17.791</v>
      </c>
      <c r="G238" s="86">
        <f t="shared" si="11"/>
        <v>0.18227759999999979</v>
      </c>
      <c r="H238" s="109">
        <f t="shared" si="12"/>
        <v>7.9132438312499068E-2</v>
      </c>
      <c r="I238" s="73">
        <f t="shared" si="10"/>
        <v>0.26141003831249887</v>
      </c>
      <c r="J238" s="215"/>
      <c r="K238" s="227"/>
      <c r="L238" s="339"/>
      <c r="M238" s="336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8.1379999999999999</v>
      </c>
      <c r="F239" s="135">
        <v>8.3179999999999996</v>
      </c>
      <c r="G239" s="86">
        <f t="shared" si="11"/>
        <v>0.15476399999999976</v>
      </c>
      <c r="H239" s="109">
        <f t="shared" si="12"/>
        <v>5.1358121909713068E-2</v>
      </c>
      <c r="I239" s="73">
        <f t="shared" si="10"/>
        <v>0.20612212190971282</v>
      </c>
      <c r="J239" s="215"/>
      <c r="K239" s="38"/>
      <c r="L239" s="339"/>
      <c r="M239" s="336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9.9570000000000007</v>
      </c>
      <c r="G240" s="86">
        <f t="shared" si="11"/>
        <v>0.24762240000000021</v>
      </c>
      <c r="H240" s="109">
        <f t="shared" si="12"/>
        <v>5.0188677008543126E-2</v>
      </c>
      <c r="I240" s="73">
        <f t="shared" si="10"/>
        <v>0.29781107700854337</v>
      </c>
      <c r="J240" s="215"/>
      <c r="K240" s="38"/>
      <c r="L240" s="339"/>
      <c r="M240" s="336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49.43</v>
      </c>
      <c r="F241" s="135">
        <v>50.408999999999999</v>
      </c>
      <c r="G241" s="86">
        <f t="shared" si="11"/>
        <v>0.84174419999999928</v>
      </c>
      <c r="H241" s="109">
        <f t="shared" si="12"/>
        <v>0.1106099969023232</v>
      </c>
      <c r="I241" s="73">
        <f t="shared" si="10"/>
        <v>0.95235419690232248</v>
      </c>
      <c r="J241" s="215"/>
      <c r="K241" s="38"/>
      <c r="L241" s="339"/>
      <c r="M241" s="336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24.937999999999999</v>
      </c>
      <c r="F242" s="135">
        <v>25.157</v>
      </c>
      <c r="G242" s="86">
        <f t="shared" si="11"/>
        <v>0.18829620000000102</v>
      </c>
      <c r="H242" s="109">
        <f t="shared" si="12"/>
        <v>0.10466531865470936</v>
      </c>
      <c r="I242" s="73">
        <f t="shared" si="10"/>
        <v>0.29296151865471037</v>
      </c>
      <c r="J242" s="215"/>
      <c r="K242" s="38"/>
      <c r="L242" s="339"/>
      <c r="M242" s="336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18.486999999999998</v>
      </c>
      <c r="F243" s="135">
        <v>18.486999999999998</v>
      </c>
      <c r="G243" s="86">
        <f t="shared" si="11"/>
        <v>0</v>
      </c>
      <c r="H243" s="109">
        <f t="shared" si="12"/>
        <v>9.0631979840670118E-2</v>
      </c>
      <c r="I243" s="73">
        <f t="shared" si="10"/>
        <v>9.0631979840670118E-2</v>
      </c>
      <c r="J243" s="25"/>
      <c r="K243" s="38"/>
      <c r="L243" s="339"/>
      <c r="M243" s="336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27.861999999999998</v>
      </c>
      <c r="F244" s="135">
        <v>27.861999999999998</v>
      </c>
      <c r="G244" s="86">
        <f t="shared" si="11"/>
        <v>0</v>
      </c>
      <c r="H244" s="109">
        <f t="shared" si="12"/>
        <v>7.8840077087206584E-2</v>
      </c>
      <c r="I244" s="73">
        <f t="shared" si="10"/>
        <v>7.8840077087206584E-2</v>
      </c>
      <c r="J244" s="25"/>
      <c r="K244" s="38"/>
      <c r="L244" s="339"/>
      <c r="M244" s="336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19.792000000000002</v>
      </c>
      <c r="F245" s="135">
        <v>19.954000000000001</v>
      </c>
      <c r="G245" s="86">
        <f t="shared" si="11"/>
        <v>0.13928759999999918</v>
      </c>
      <c r="H245" s="109">
        <f t="shared" si="12"/>
        <v>5.1163214426184746E-2</v>
      </c>
      <c r="I245" s="73">
        <f t="shared" si="10"/>
        <v>0.19045081442618392</v>
      </c>
      <c r="J245" s="25"/>
      <c r="K245" s="38"/>
      <c r="L245" s="339"/>
      <c r="M245" s="336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17.145</v>
      </c>
      <c r="F246" s="104">
        <v>17.149999999999999</v>
      </c>
      <c r="G246" s="72">
        <f t="shared" si="11"/>
        <v>4.2989999999991447E-3</v>
      </c>
      <c r="H246" s="103">
        <f t="shared" si="12"/>
        <v>4.9409047074429842E-2</v>
      </c>
      <c r="I246" s="88">
        <f t="shared" si="10"/>
        <v>5.3708047074428986E-2</v>
      </c>
      <c r="J246" s="25"/>
      <c r="K246" s="38"/>
      <c r="L246" s="339"/>
      <c r="M246" s="336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30.472000000000001</v>
      </c>
      <c r="F247" s="104">
        <v>30.785</v>
      </c>
      <c r="G247" s="72">
        <f t="shared" si="11"/>
        <v>0.26911739999999901</v>
      </c>
      <c r="H247" s="103">
        <f t="shared" si="12"/>
        <v>0.11090235812761569</v>
      </c>
      <c r="I247" s="88">
        <f t="shared" si="10"/>
        <v>0.38001975812761468</v>
      </c>
      <c r="J247" s="25"/>
      <c r="K247" s="38"/>
      <c r="L247" s="339"/>
      <c r="M247" s="336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21.954999999999998</v>
      </c>
      <c r="F248" s="104">
        <v>21.975999999999999</v>
      </c>
      <c r="G248" s="72">
        <f t="shared" si="11"/>
        <v>1.8055800000000684E-2</v>
      </c>
      <c r="H248" s="103">
        <f t="shared" si="12"/>
        <v>0.10369078123706775</v>
      </c>
      <c r="I248" s="88">
        <f t="shared" si="10"/>
        <v>0.12174658123706844</v>
      </c>
      <c r="J248" s="25"/>
      <c r="K248" s="38"/>
      <c r="L248" s="339"/>
      <c r="M248" s="336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21.704999999999998</v>
      </c>
      <c r="F249" s="104">
        <v>21.893999999999998</v>
      </c>
      <c r="G249" s="72">
        <f t="shared" si="11"/>
        <v>0.16250220000000004</v>
      </c>
      <c r="H249" s="103">
        <f t="shared" si="12"/>
        <v>9.1119248549490925E-2</v>
      </c>
      <c r="I249" s="88">
        <f t="shared" si="10"/>
        <v>0.25362144854949098</v>
      </c>
      <c r="J249" s="25"/>
      <c r="K249" s="38"/>
      <c r="L249" s="339"/>
      <c r="M249" s="336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8.5690000000000008</v>
      </c>
      <c r="F250" s="104">
        <v>8.6449999999999996</v>
      </c>
      <c r="G250" s="72">
        <f t="shared" si="11"/>
        <v>6.5344799999998912E-2</v>
      </c>
      <c r="H250" s="103">
        <f t="shared" si="12"/>
        <v>7.8255354636621616E-2</v>
      </c>
      <c r="I250" s="88">
        <f t="shared" si="10"/>
        <v>0.14360015463662051</v>
      </c>
      <c r="J250" s="25"/>
      <c r="K250" s="38"/>
      <c r="L250" s="339"/>
      <c r="M250" s="336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11.116</v>
      </c>
      <c r="F251" s="104">
        <v>11.129</v>
      </c>
      <c r="G251" s="72">
        <f t="shared" si="11"/>
        <v>1.1177399999999914E-2</v>
      </c>
      <c r="H251" s="103">
        <f t="shared" si="12"/>
        <v>5.1065760684420577E-2</v>
      </c>
      <c r="I251" s="88">
        <f t="shared" si="10"/>
        <v>6.2243160684420491E-2</v>
      </c>
      <c r="J251" s="25"/>
      <c r="K251" s="38"/>
      <c r="L251" s="339"/>
      <c r="M251" s="336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18.567</v>
      </c>
      <c r="F252" s="104">
        <v>19.100999999999999</v>
      </c>
      <c r="G252" s="72">
        <f t="shared" si="11"/>
        <v>0.45913319999999908</v>
      </c>
      <c r="H252" s="103">
        <f t="shared" si="12"/>
        <v>4.9603954557958158E-2</v>
      </c>
      <c r="I252" s="88">
        <f t="shared" si="10"/>
        <v>0.50873715455795721</v>
      </c>
      <c r="J252" s="25"/>
      <c r="K252" s="38"/>
      <c r="L252" s="339"/>
      <c r="M252" s="336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46.540999999999997</v>
      </c>
      <c r="F253" s="104">
        <v>47.232999999999997</v>
      </c>
      <c r="G253" s="72">
        <f t="shared" si="11"/>
        <v>0.59498160000000011</v>
      </c>
      <c r="H253" s="103">
        <f t="shared" si="12"/>
        <v>0.11158453431996482</v>
      </c>
      <c r="I253" s="88">
        <f t="shared" si="10"/>
        <v>0.70656613431996496</v>
      </c>
      <c r="J253" s="215"/>
      <c r="K253" s="38"/>
      <c r="L253" s="339"/>
      <c r="M253" s="336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14.396000000000001</v>
      </c>
      <c r="F254" s="135">
        <v>14.567</v>
      </c>
      <c r="G254" s="72">
        <f>(F254-E254)*0.8598</f>
        <v>0.14702579999999946</v>
      </c>
      <c r="H254" s="103">
        <f t="shared" si="12"/>
        <v>0.10378823497883191</v>
      </c>
      <c r="I254" s="88">
        <f t="shared" si="10"/>
        <v>0.25081403497883137</v>
      </c>
      <c r="J254" s="215"/>
      <c r="K254" s="38"/>
      <c r="L254" s="339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26.721</v>
      </c>
      <c r="F255" s="135">
        <v>27.053000000000001</v>
      </c>
      <c r="G255" s="72">
        <f>(F255-E255)*0.8598</f>
        <v>0.28545360000000064</v>
      </c>
      <c r="H255" s="103">
        <f t="shared" si="12"/>
        <v>9.1119248549490925E-2</v>
      </c>
      <c r="I255" s="88">
        <f t="shared" si="10"/>
        <v>0.37657284854949158</v>
      </c>
      <c r="J255" s="215"/>
      <c r="K255" s="38"/>
      <c r="L255" s="339"/>
      <c r="M255" s="336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35">
        <v>7.9569999999999999</v>
      </c>
      <c r="G256" s="72">
        <f t="shared" si="11"/>
        <v>0</v>
      </c>
      <c r="H256" s="103">
        <f t="shared" si="12"/>
        <v>7.8450262120149938E-2</v>
      </c>
      <c r="I256" s="88">
        <f t="shared" si="10"/>
        <v>7.8450262120149938E-2</v>
      </c>
      <c r="J256" s="215"/>
      <c r="K256" s="38"/>
      <c r="L256" s="339"/>
      <c r="M256" s="336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35">
        <v>9.7070000000000007</v>
      </c>
      <c r="G257" s="72">
        <f t="shared" si="11"/>
        <v>0</v>
      </c>
      <c r="H257" s="103">
        <f t="shared" si="12"/>
        <v>5.1358121909713068E-2</v>
      </c>
      <c r="I257" s="88">
        <f t="shared" si="10"/>
        <v>5.1358121909713068E-2</v>
      </c>
      <c r="J257" s="215"/>
      <c r="K257" s="38"/>
      <c r="L257" s="339"/>
      <c r="M257" s="336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1"/>
        <v>0</v>
      </c>
      <c r="H258" s="103">
        <f t="shared" si="12"/>
        <v>4.901923210737319E-2</v>
      </c>
      <c r="I258" s="88">
        <f t="shared" si="10"/>
        <v>4.901923210737319E-2</v>
      </c>
      <c r="J258" s="215"/>
      <c r="K258" s="38"/>
      <c r="L258" s="339"/>
      <c r="M258" s="336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35.817999999999998</v>
      </c>
      <c r="F259" s="135">
        <v>35.819000000000003</v>
      </c>
      <c r="G259" s="72">
        <f t="shared" si="11"/>
        <v>8.5980000000410541E-4</v>
      </c>
      <c r="H259" s="103">
        <f t="shared" si="12"/>
        <v>0.11099981186937986</v>
      </c>
      <c r="I259" s="88">
        <f t="shared" si="10"/>
        <v>0.11185961186938397</v>
      </c>
      <c r="J259" s="215"/>
      <c r="K259" s="38"/>
      <c r="L259" s="339"/>
      <c r="M259" s="336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22.788</v>
      </c>
      <c r="F260" s="104">
        <v>22.788</v>
      </c>
      <c r="G260" s="72">
        <f t="shared" si="11"/>
        <v>0</v>
      </c>
      <c r="H260" s="103">
        <f t="shared" si="12"/>
        <v>0.10359332749530357</v>
      </c>
      <c r="I260" s="88">
        <f t="shared" si="10"/>
        <v>0.10359332749530357</v>
      </c>
      <c r="J260" s="25"/>
      <c r="K260" s="40"/>
      <c r="L260" s="339"/>
      <c r="M260" s="336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22.341999999999999</v>
      </c>
      <c r="F261" s="104">
        <v>22.640999999999998</v>
      </c>
      <c r="G261" s="72">
        <f t="shared" si="11"/>
        <v>0.25708019999999954</v>
      </c>
      <c r="H261" s="103">
        <f t="shared" si="12"/>
        <v>9.0144711131849312E-2</v>
      </c>
      <c r="I261" s="88">
        <f t="shared" si="10"/>
        <v>0.34722491113184883</v>
      </c>
      <c r="J261" s="25"/>
      <c r="K261" s="38"/>
      <c r="L261" s="339"/>
      <c r="M261" s="336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14.818</v>
      </c>
      <c r="F262" s="104">
        <v>14.853</v>
      </c>
      <c r="G262" s="72">
        <f t="shared" si="11"/>
        <v>3.0093000000000123E-2</v>
      </c>
      <c r="H262" s="103">
        <f t="shared" si="12"/>
        <v>8.2933134241301359E-2</v>
      </c>
      <c r="I262" s="88">
        <f t="shared" si="10"/>
        <v>0.11302613424130148</v>
      </c>
      <c r="J262" s="25"/>
      <c r="K262" s="38"/>
      <c r="L262" s="339"/>
      <c r="M262" s="336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20.286999999999999</v>
      </c>
      <c r="F263" s="104">
        <v>20.805</v>
      </c>
      <c r="G263" s="72">
        <f t="shared" si="11"/>
        <v>0.44537640000000062</v>
      </c>
      <c r="H263" s="103">
        <f t="shared" si="12"/>
        <v>5.1065760684420577E-2</v>
      </c>
      <c r="I263" s="88">
        <f t="shared" si="10"/>
        <v>0.49644216068442121</v>
      </c>
      <c r="J263" s="25"/>
      <c r="K263" s="38"/>
      <c r="L263" s="339"/>
      <c r="M263" s="336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20.774999999999999</v>
      </c>
      <c r="F264" s="104">
        <v>21.262</v>
      </c>
      <c r="G264" s="72">
        <f t="shared" si="11"/>
        <v>0.41872260000000161</v>
      </c>
      <c r="H264" s="103">
        <f t="shared" si="12"/>
        <v>4.9603954557958158E-2</v>
      </c>
      <c r="I264" s="88">
        <f t="shared" si="10"/>
        <v>0.4683265545579598</v>
      </c>
      <c r="J264" s="25"/>
      <c r="K264" s="38"/>
      <c r="L264" s="339"/>
      <c r="M264" s="336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32.828000000000003</v>
      </c>
      <c r="F265" s="104">
        <v>32.847999999999999</v>
      </c>
      <c r="G265" s="72">
        <f t="shared" si="11"/>
        <v>1.7195999999996579E-2</v>
      </c>
      <c r="H265" s="103">
        <f t="shared" si="12"/>
        <v>0.11099981186937986</v>
      </c>
      <c r="I265" s="88">
        <f t="shared" si="10"/>
        <v>0.12819581186937645</v>
      </c>
      <c r="J265" s="25"/>
      <c r="K265" s="38"/>
      <c r="L265" s="339"/>
      <c r="M265" s="336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0.10408059620412438</v>
      </c>
      <c r="I266" s="88">
        <f t="shared" si="10"/>
        <v>0.10408059620412438</v>
      </c>
      <c r="J266" s="25"/>
      <c r="K266" s="38"/>
      <c r="L266" s="339"/>
      <c r="M266" s="336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9.0144711131849312E-2</v>
      </c>
      <c r="I267" s="88">
        <f t="shared" si="10"/>
        <v>9.0144711131849312E-2</v>
      </c>
      <c r="J267" s="25"/>
      <c r="K267" s="38"/>
      <c r="L267" s="339"/>
      <c r="M267" s="336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14.956</v>
      </c>
      <c r="F268" s="104">
        <v>15.02</v>
      </c>
      <c r="G268" s="72">
        <f t="shared" si="11"/>
        <v>5.5027200000000047E-2</v>
      </c>
      <c r="H268" s="103">
        <f t="shared" si="12"/>
        <v>7.8937530828970745E-2</v>
      </c>
      <c r="I268" s="88">
        <f t="shared" si="10"/>
        <v>0.13396473082897078</v>
      </c>
      <c r="J268" s="25"/>
      <c r="K268" s="38"/>
      <c r="L268" s="339"/>
      <c r="M268" s="336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11.084</v>
      </c>
      <c r="F269" s="104">
        <v>11.286</v>
      </c>
      <c r="G269" s="72">
        <f t="shared" si="11"/>
        <v>0.17367959999999996</v>
      </c>
      <c r="H269" s="103">
        <f t="shared" si="12"/>
        <v>5.0870853200892262E-2</v>
      </c>
      <c r="I269" s="88">
        <f t="shared" si="10"/>
        <v>0.22455045320089223</v>
      </c>
      <c r="J269" s="25"/>
      <c r="K269" s="38"/>
      <c r="L269" s="339"/>
      <c r="M269" s="336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12.789</v>
      </c>
      <c r="G270" s="72">
        <f t="shared" si="11"/>
        <v>0</v>
      </c>
      <c r="H270" s="103">
        <f t="shared" si="12"/>
        <v>4.9409047074429842E-2</v>
      </c>
      <c r="I270" s="88">
        <f t="shared" si="10"/>
        <v>4.9409047074429842E-2</v>
      </c>
      <c r="J270" s="25"/>
      <c r="K270" s="38"/>
      <c r="L270" s="339"/>
      <c r="M270" s="336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30.841000000000001</v>
      </c>
      <c r="F271" s="104">
        <v>31.106000000000002</v>
      </c>
      <c r="G271" s="72">
        <f t="shared" si="11"/>
        <v>0.22784700000000049</v>
      </c>
      <c r="H271" s="103">
        <f t="shared" si="12"/>
        <v>0.11099981186937986</v>
      </c>
      <c r="I271" s="88">
        <f t="shared" si="10"/>
        <v>0.33884681186938037</v>
      </c>
      <c r="J271" s="25"/>
      <c r="K271" s="38"/>
      <c r="L271" s="339"/>
      <c r="M271" s="336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0.10417804994588856</v>
      </c>
      <c r="I272" s="88">
        <f t="shared" si="10"/>
        <v>0.10417804994588856</v>
      </c>
      <c r="J272" s="25"/>
      <c r="K272" s="38"/>
      <c r="L272" s="339"/>
      <c r="M272" s="336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9.2720000000000002</v>
      </c>
      <c r="F273" s="104">
        <v>9.468</v>
      </c>
      <c r="G273" s="72">
        <f t="shared" si="11"/>
        <v>0.16852079999999978</v>
      </c>
      <c r="H273" s="103">
        <f t="shared" si="12"/>
        <v>9.0144711131849312E-2</v>
      </c>
      <c r="I273" s="88">
        <f t="shared" ref="I273:I280" si="13">G273+H273</f>
        <v>0.2586655111318491</v>
      </c>
      <c r="J273" s="25"/>
      <c r="K273" s="38"/>
      <c r="L273" s="339"/>
      <c r="M273" s="336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28.189</v>
      </c>
      <c r="F274" s="104">
        <v>28.72</v>
      </c>
      <c r="G274" s="72">
        <f t="shared" ref="G274:G301" si="14">(F274-E274)*0.8598</f>
        <v>0.45655379999999895</v>
      </c>
      <c r="H274" s="103">
        <f t="shared" ref="H274:H301" si="15">$G$11/$C$303*C274</f>
        <v>7.8840077087206584E-2</v>
      </c>
      <c r="I274" s="88">
        <f t="shared" si="13"/>
        <v>0.53539387708720554</v>
      </c>
      <c r="J274" s="25"/>
      <c r="K274" s="38"/>
      <c r="L274" s="339"/>
      <c r="M274" s="336"/>
    </row>
    <row r="275" spans="1:22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3.0720000000000001</v>
      </c>
      <c r="G275" s="72">
        <f t="shared" si="14"/>
        <v>0</v>
      </c>
      <c r="H275" s="103">
        <f t="shared" si="15"/>
        <v>5.07733994591281E-2</v>
      </c>
      <c r="I275" s="88">
        <f t="shared" si="13"/>
        <v>5.07733994591281E-2</v>
      </c>
      <c r="J275" s="25"/>
      <c r="K275" s="40"/>
      <c r="L275" s="197"/>
      <c r="M275" s="212"/>
      <c r="P275" s="128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3.8849999999999998</v>
      </c>
      <c r="G276" s="72">
        <f t="shared" si="14"/>
        <v>0</v>
      </c>
      <c r="H276" s="103">
        <f t="shared" si="15"/>
        <v>4.9311593332665681E-2</v>
      </c>
      <c r="I276" s="88">
        <f t="shared" si="13"/>
        <v>4.9311593332665681E-2</v>
      </c>
      <c r="J276" s="25"/>
      <c r="K276" s="38"/>
      <c r="L276" s="339"/>
      <c r="M276" s="336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34.073999999999998</v>
      </c>
      <c r="F277" s="104">
        <v>35.094999999999999</v>
      </c>
      <c r="G277" s="72">
        <f t="shared" si="14"/>
        <v>0.87785580000000074</v>
      </c>
      <c r="H277" s="103">
        <f t="shared" si="15"/>
        <v>0.11138962683643649</v>
      </c>
      <c r="I277" s="88">
        <f t="shared" si="13"/>
        <v>0.98924542683643724</v>
      </c>
      <c r="J277" s="25"/>
      <c r="K277" s="38"/>
      <c r="L277" s="339"/>
      <c r="M277" s="336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23.952999999999999</v>
      </c>
      <c r="F278" s="104">
        <v>24.402000000000001</v>
      </c>
      <c r="G278" s="72">
        <f t="shared" si="14"/>
        <v>0.3860502000000014</v>
      </c>
      <c r="H278" s="103">
        <f t="shared" si="15"/>
        <v>0.10427550368765272</v>
      </c>
      <c r="I278" s="88">
        <f t="shared" si="13"/>
        <v>0.4903257036876541</v>
      </c>
      <c r="J278" s="25"/>
      <c r="K278" s="38"/>
      <c r="L278" s="339"/>
      <c r="M278" s="336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22.594999999999999</v>
      </c>
      <c r="F279" s="104">
        <v>23.507000000000001</v>
      </c>
      <c r="G279" s="72">
        <f t="shared" si="14"/>
        <v>0.78413760000000221</v>
      </c>
      <c r="H279" s="103">
        <f t="shared" si="15"/>
        <v>9.0437072357141796E-2</v>
      </c>
      <c r="I279" s="88">
        <f t="shared" si="13"/>
        <v>0.87457467235714403</v>
      </c>
      <c r="J279" s="25"/>
      <c r="K279" s="38"/>
      <c r="L279" s="339"/>
      <c r="M279" s="336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15.385</v>
      </c>
      <c r="F280" s="104">
        <v>15.625</v>
      </c>
      <c r="G280" s="72">
        <f>(F280-E280)*0.8598</f>
        <v>0.20635200000000017</v>
      </c>
      <c r="H280" s="103">
        <f t="shared" si="15"/>
        <v>7.8255354636621616E-2</v>
      </c>
      <c r="I280" s="88">
        <f t="shared" si="13"/>
        <v>0.28460735463662179</v>
      </c>
      <c r="J280" s="25"/>
      <c r="K280" s="38"/>
      <c r="L280" s="339"/>
      <c r="M280" s="336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5.3929999999999998</v>
      </c>
      <c r="F281" s="104">
        <v>5.57</v>
      </c>
      <c r="G281" s="72">
        <f>(F281-E281)*0.8598</f>
        <v>0.15218460000000042</v>
      </c>
      <c r="H281" s="103">
        <f t="shared" si="15"/>
        <v>5.0675945717363932E-2</v>
      </c>
      <c r="I281" s="88">
        <f>G281+H281</f>
        <v>0.20286054571736434</v>
      </c>
      <c r="K281" s="25"/>
      <c r="L281" s="339"/>
      <c r="M281" s="336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9.5250000000000004</v>
      </c>
      <c r="F282" s="104">
        <v>9.6509999999999998</v>
      </c>
      <c r="G282" s="72">
        <f t="shared" si="14"/>
        <v>0.10833479999999952</v>
      </c>
      <c r="H282" s="103">
        <f t="shared" si="15"/>
        <v>4.9116685849137351E-2</v>
      </c>
      <c r="I282" s="88">
        <f t="shared" ref="I282:I301" si="16">G282+H282</f>
        <v>0.15745148584913687</v>
      </c>
      <c r="J282" s="25"/>
      <c r="K282" s="38"/>
      <c r="L282" s="339"/>
      <c r="M282" s="336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0.11051254316055904</v>
      </c>
      <c r="I283" s="88">
        <f t="shared" si="16"/>
        <v>0.11051254316055904</v>
      </c>
      <c r="J283" s="25"/>
      <c r="K283" s="38"/>
      <c r="L283" s="339"/>
      <c r="M283" s="336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0.10349587375353943</v>
      </c>
      <c r="I284" s="88">
        <f t="shared" si="16"/>
        <v>0.10349587375353943</v>
      </c>
      <c r="J284" s="25"/>
      <c r="K284" s="38"/>
      <c r="L284" s="339"/>
      <c r="M284" s="336"/>
      <c r="N284" s="339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9.0339618615377634E-2</v>
      </c>
      <c r="I285" s="88">
        <f t="shared" si="16"/>
        <v>9.0339618615377634E-2</v>
      </c>
      <c r="J285" s="25"/>
      <c r="K285" s="38"/>
      <c r="L285" s="680" t="s">
        <v>497</v>
      </c>
      <c r="M285" s="680"/>
      <c r="N285" s="680"/>
      <c r="O285" s="680"/>
      <c r="P285" s="680"/>
      <c r="Q285" s="680"/>
      <c r="R285" s="311"/>
      <c r="S285" s="311"/>
      <c r="T285" s="311"/>
      <c r="U285" s="311"/>
      <c r="V285" s="31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23.396999999999998</v>
      </c>
      <c r="F286" s="104">
        <v>23.768000000000001</v>
      </c>
      <c r="G286" s="72">
        <f t="shared" si="14"/>
        <v>0.31898580000000193</v>
      </c>
      <c r="H286" s="103">
        <f t="shared" si="15"/>
        <v>7.9424799537791552E-2</v>
      </c>
      <c r="I286" s="88">
        <f t="shared" si="16"/>
        <v>0.39841059953779345</v>
      </c>
      <c r="J286" s="25"/>
      <c r="K286" s="38"/>
      <c r="L286" s="312" t="s">
        <v>498</v>
      </c>
      <c r="M286" s="313"/>
      <c r="N286" s="311" t="s">
        <v>499</v>
      </c>
      <c r="O286" s="311"/>
      <c r="P286" s="314" t="s">
        <v>500</v>
      </c>
      <c r="Q286" s="311"/>
      <c r="R286" s="311" t="s">
        <v>501</v>
      </c>
      <c r="S286" s="311"/>
      <c r="T286" s="311" t="s">
        <v>502</v>
      </c>
      <c r="U286" s="311"/>
      <c r="V286" s="311" t="s">
        <v>503</v>
      </c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20.867000000000001</v>
      </c>
      <c r="F287" s="104">
        <v>21.109000000000002</v>
      </c>
      <c r="G287" s="72">
        <f t="shared" si="14"/>
        <v>0.20807160000000077</v>
      </c>
      <c r="H287" s="103">
        <f t="shared" si="15"/>
        <v>5.0675945717363932E-2</v>
      </c>
      <c r="I287" s="88">
        <f t="shared" si="16"/>
        <v>0.25874754571736469</v>
      </c>
      <c r="J287" s="25"/>
      <c r="K287" s="38" t="s">
        <v>496</v>
      </c>
      <c r="L287" s="315">
        <v>1.073</v>
      </c>
      <c r="M287" s="313"/>
      <c r="N287" s="311">
        <v>0.18060000000000001</v>
      </c>
      <c r="O287" s="311"/>
      <c r="P287" s="316">
        <v>2.8400000000000002E-2</v>
      </c>
      <c r="Q287" s="311"/>
      <c r="R287" s="311">
        <v>0.33700000000000002</v>
      </c>
      <c r="S287" s="311"/>
      <c r="T287" s="316">
        <v>1.1066</v>
      </c>
      <c r="U287" s="311"/>
      <c r="V287" s="316">
        <v>0.91830000000000001</v>
      </c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19.667000000000002</v>
      </c>
      <c r="F288" s="104">
        <v>20.196999999999999</v>
      </c>
      <c r="G288" s="72">
        <f t="shared" si="14"/>
        <v>0.45569399999999793</v>
      </c>
      <c r="H288" s="103">
        <f t="shared" si="15"/>
        <v>4.8824324623844867E-2</v>
      </c>
      <c r="I288" s="88">
        <f t="shared" si="16"/>
        <v>0.50451832462384283</v>
      </c>
      <c r="J288" s="25"/>
      <c r="K288" s="38" t="s">
        <v>492</v>
      </c>
      <c r="L288" s="315">
        <v>1.4918</v>
      </c>
      <c r="M288" s="313"/>
      <c r="N288" s="311">
        <v>0.53480000000000005</v>
      </c>
      <c r="O288" s="311"/>
      <c r="P288" s="316">
        <v>0.77900000000000003</v>
      </c>
      <c r="Q288" s="311"/>
      <c r="R288" s="311">
        <v>0.60699999999999998</v>
      </c>
      <c r="S288" s="311"/>
      <c r="T288" s="316">
        <v>0.93979999999999997</v>
      </c>
      <c r="U288" s="311"/>
      <c r="V288" s="316">
        <v>1.5124</v>
      </c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34.512</v>
      </c>
      <c r="F289" s="104">
        <v>35.564</v>
      </c>
      <c r="G289" s="72">
        <f t="shared" si="14"/>
        <v>0.90450959999999969</v>
      </c>
      <c r="H289" s="103">
        <f t="shared" si="15"/>
        <v>0.11099981186937986</v>
      </c>
      <c r="I289" s="88">
        <f t="shared" si="16"/>
        <v>1.0155094118693795</v>
      </c>
      <c r="J289" s="25"/>
      <c r="K289" s="38" t="s">
        <v>493</v>
      </c>
      <c r="L289" s="315">
        <v>1.6809000000000001</v>
      </c>
      <c r="M289" s="313"/>
      <c r="N289" s="311">
        <v>0.57350000000000001</v>
      </c>
      <c r="O289" s="311"/>
      <c r="P289" s="316">
        <v>0.88900000000000001</v>
      </c>
      <c r="Q289" s="311"/>
      <c r="R289" s="311">
        <v>0.92689999999999995</v>
      </c>
      <c r="S289" s="311"/>
      <c r="T289" s="316">
        <v>0.99050000000000005</v>
      </c>
      <c r="U289" s="311"/>
      <c r="V289" s="316">
        <v>1.9535</v>
      </c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36.305999999999997</v>
      </c>
      <c r="F290" s="104">
        <v>36.652000000000001</v>
      </c>
      <c r="G290" s="72">
        <f t="shared" si="14"/>
        <v>0.29749080000000311</v>
      </c>
      <c r="H290" s="103">
        <f t="shared" si="15"/>
        <v>0.10466531865470936</v>
      </c>
      <c r="I290" s="88">
        <f t="shared" si="16"/>
        <v>0.40215611865471246</v>
      </c>
      <c r="J290" s="25"/>
      <c r="K290" s="216"/>
      <c r="L290" s="315">
        <f>SUM(L287:L289)</f>
        <v>4.2457000000000003</v>
      </c>
      <c r="M290" s="313"/>
      <c r="N290" s="311">
        <f>SUM(N287:N289)</f>
        <v>1.2888999999999999</v>
      </c>
      <c r="O290" s="311"/>
      <c r="P290" s="316">
        <f>SUM(P287:P289)</f>
        <v>1.6964000000000001</v>
      </c>
      <c r="Q290" s="311"/>
      <c r="R290" s="311">
        <f>SUM(R287:R289)</f>
        <v>1.8708999999999998</v>
      </c>
      <c r="S290" s="311"/>
      <c r="T290" s="316">
        <f>SUM(T287:T289)</f>
        <v>3.0369000000000002</v>
      </c>
      <c r="U290" s="311"/>
      <c r="V290" s="316">
        <f>SUM(V287:V289)</f>
        <v>4.3841999999999999</v>
      </c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9.0242164873613459E-2</v>
      </c>
      <c r="I291" s="88">
        <f t="shared" si="16"/>
        <v>9.0242164873613459E-2</v>
      </c>
      <c r="J291" s="25"/>
      <c r="K291" s="38"/>
      <c r="L291" s="317">
        <f>L290/3</f>
        <v>1.4152333333333333</v>
      </c>
      <c r="M291" s="313"/>
      <c r="N291" s="318">
        <f>N290/3</f>
        <v>0.42963333333333331</v>
      </c>
      <c r="O291" s="311"/>
      <c r="P291" s="319">
        <f>P290/3</f>
        <v>0.56546666666666667</v>
      </c>
      <c r="Q291" s="311"/>
      <c r="R291" s="318">
        <f>R290/3</f>
        <v>0.62363333333333326</v>
      </c>
      <c r="S291" s="311"/>
      <c r="T291" s="319">
        <f>T290/3</f>
        <v>1.0123</v>
      </c>
      <c r="U291" s="311"/>
      <c r="V291" s="319">
        <f>V290/3</f>
        <v>1.4614</v>
      </c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7.8450262120149938E-2</v>
      </c>
      <c r="I292" s="88">
        <f t="shared" si="16"/>
        <v>7.8450262120149938E-2</v>
      </c>
      <c r="J292" s="25"/>
      <c r="K292" s="38"/>
      <c r="L292" s="106">
        <f>L291/0.8598</f>
        <v>1.6460029464216483</v>
      </c>
      <c r="M292" s="336"/>
      <c r="N292">
        <f>N291/0.8598</f>
        <v>0.49968985035279517</v>
      </c>
      <c r="P292" s="173" t="e">
        <f>P291/P13</f>
        <v>#DIV/0!</v>
      </c>
      <c r="R292" t="e">
        <f>R291/P13</f>
        <v>#DIV/0!</v>
      </c>
      <c r="T292" s="173" t="e">
        <f>T291/P13</f>
        <v>#DIV/0!</v>
      </c>
      <c r="V292" s="173" t="e">
        <f>V291/P13</f>
        <v>#DIV/0!</v>
      </c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12.065</v>
      </c>
      <c r="F293" s="104">
        <v>12.077</v>
      </c>
      <c r="G293" s="72">
        <f t="shared" si="14"/>
        <v>1.0317600000000392E-2</v>
      </c>
      <c r="H293" s="103">
        <f t="shared" si="15"/>
        <v>5.0675945717363932E-2</v>
      </c>
      <c r="I293" s="88">
        <f t="shared" si="16"/>
        <v>6.0993545717364324E-2</v>
      </c>
      <c r="J293" s="25"/>
      <c r="K293" s="38"/>
      <c r="L293" s="106"/>
      <c r="M293" s="336"/>
      <c r="P293" s="173"/>
      <c r="R293" s="310" t="e">
        <f>R292+F293</f>
        <v>#DIV/0!</v>
      </c>
      <c r="T293" s="173" t="e">
        <f>T292+F294</f>
        <v>#DIV/0!</v>
      </c>
      <c r="V293" s="173" t="e">
        <f>V292+F295</f>
        <v>#DIV/0!</v>
      </c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309">
        <v>17.862766829495232</v>
      </c>
      <c r="G294" s="72">
        <f t="shared" si="14"/>
        <v>0</v>
      </c>
      <c r="H294" s="103">
        <f t="shared" si="15"/>
        <v>4.9116685849137351E-2</v>
      </c>
      <c r="I294" s="88">
        <f t="shared" si="16"/>
        <v>4.9116685849137351E-2</v>
      </c>
      <c r="J294" s="25"/>
      <c r="K294" s="38"/>
      <c r="L294" s="106"/>
      <c r="M294" s="336"/>
      <c r="N294" s="310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42.802999999999997</v>
      </c>
      <c r="F295" s="104">
        <v>43.48</v>
      </c>
      <c r="G295" s="72">
        <f t="shared" si="14"/>
        <v>0.58208459999999962</v>
      </c>
      <c r="H295" s="103">
        <f>$G$11/$C$303*C295</f>
        <v>0.11080490438585153</v>
      </c>
      <c r="I295" s="88">
        <f t="shared" si="16"/>
        <v>0.69288950438585117</v>
      </c>
      <c r="J295" s="25"/>
      <c r="K295" s="38"/>
      <c r="L295" s="339"/>
      <c r="M295" s="336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12.211</v>
      </c>
      <c r="G296" s="72">
        <f t="shared" si="14"/>
        <v>0</v>
      </c>
      <c r="H296" s="103">
        <f t="shared" si="15"/>
        <v>0.10349587375353943</v>
      </c>
      <c r="I296" s="88">
        <f t="shared" si="16"/>
        <v>0.10349587375353943</v>
      </c>
      <c r="J296" s="25"/>
      <c r="K296" s="38"/>
      <c r="L296" s="339"/>
      <c r="M296" s="336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8.9657442423028505E-2</v>
      </c>
      <c r="I297" s="88">
        <f t="shared" si="16"/>
        <v>8.9657442423028505E-2</v>
      </c>
      <c r="J297" s="25"/>
      <c r="K297" s="38"/>
      <c r="L297" s="339"/>
      <c r="M297" s="336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19.867999999999999</v>
      </c>
      <c r="F298" s="104">
        <v>20.047000000000001</v>
      </c>
      <c r="G298" s="72">
        <f t="shared" si="14"/>
        <v>0.15390420000000177</v>
      </c>
      <c r="H298" s="103">
        <f>$G$11/$C$303*C298</f>
        <v>7.7670632186036648E-2</v>
      </c>
      <c r="I298" s="88">
        <f t="shared" si="16"/>
        <v>0.23157483218603842</v>
      </c>
      <c r="J298" s="25"/>
      <c r="K298" s="38"/>
      <c r="L298" s="339"/>
      <c r="M298" s="336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9.2100000000000009</v>
      </c>
      <c r="F299" s="104">
        <v>9.2789999999999999</v>
      </c>
      <c r="G299" s="72">
        <f t="shared" si="14"/>
        <v>5.9326199999999198E-2</v>
      </c>
      <c r="H299" s="103">
        <f t="shared" si="15"/>
        <v>5.0091223266778964E-2</v>
      </c>
      <c r="I299" s="88">
        <f>G299+H299</f>
        <v>0.10941742326677817</v>
      </c>
      <c r="J299" s="25"/>
      <c r="K299" s="38"/>
      <c r="L299" s="339"/>
      <c r="M299" s="336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11.051</v>
      </c>
      <c r="F300" s="104">
        <v>11.131</v>
      </c>
      <c r="G300" s="72">
        <f t="shared" si="14"/>
        <v>6.8784000000000067E-2</v>
      </c>
      <c r="H300" s="103">
        <f t="shared" si="15"/>
        <v>4.901923210737319E-2</v>
      </c>
      <c r="I300" s="88">
        <f t="shared" si="16"/>
        <v>0.11780323210737326</v>
      </c>
      <c r="J300" s="25"/>
      <c r="K300" s="38"/>
      <c r="L300" s="339"/>
      <c r="M300" s="336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0.1118768955452573</v>
      </c>
      <c r="I301" s="88">
        <f t="shared" si="16"/>
        <v>0.1118768955452573</v>
      </c>
      <c r="J301" s="25"/>
      <c r="K301" s="38"/>
      <c r="L301" s="339"/>
      <c r="M301" s="336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64.012</v>
      </c>
      <c r="F302" s="104">
        <v>64.894000000000005</v>
      </c>
      <c r="G302" s="72">
        <f>(F302-E302)*0.8598</f>
        <v>0.75834360000000434</v>
      </c>
      <c r="H302" s="103">
        <f>$G$11/$C$303*C302</f>
        <v>0.28929143242691319</v>
      </c>
      <c r="I302" s="88">
        <f>G302+H302</f>
        <v>1.0476350324269175</v>
      </c>
      <c r="J302" s="25" t="s">
        <v>445</v>
      </c>
      <c r="K302" s="38"/>
      <c r="L302" s="339"/>
      <c r="M302" s="336"/>
    </row>
    <row r="303" spans="1:22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57.715191399999959</v>
      </c>
      <c r="H303" s="73">
        <f>SUM(H17:H302)</f>
        <v>19.945808600000046</v>
      </c>
      <c r="I303" s="73">
        <f>SUM(I17:I302)</f>
        <v>77.66100000000003</v>
      </c>
      <c r="J303" s="25"/>
      <c r="K303" s="38"/>
      <c r="M303" s="38"/>
    </row>
    <row r="304" spans="1:22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19.04.19</v>
      </c>
      <c r="F305" s="270" t="str">
        <f>F16</f>
        <v>Показания  на 25.10.19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41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41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41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09:B309"/>
    <mergeCell ref="M107:N107"/>
    <mergeCell ref="L196:O196"/>
    <mergeCell ref="L224:S224"/>
    <mergeCell ref="L285:Q285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15"/>
  <sheetViews>
    <sheetView workbookViewId="0">
      <pane xSplit="2" ySplit="16" topLeftCell="C288" activePane="bottomRight" state="frozen"/>
      <selection pane="topRight" activeCell="C1" sqref="C1"/>
      <selection pane="bottomLeft" activeCell="A17" sqref="A17"/>
      <selection pane="bottomRight" activeCell="H304" sqref="H30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44"/>
      <c r="C2" s="48"/>
      <c r="D2" s="344"/>
      <c r="E2" s="344"/>
      <c r="F2" s="345"/>
      <c r="G2" s="68"/>
      <c r="H2" s="16"/>
      <c r="I2" s="345"/>
      <c r="J2" s="35"/>
      <c r="K2" s="344"/>
      <c r="L2" s="344"/>
    </row>
    <row r="3" spans="1:16" ht="45" customHeight="1" x14ac:dyDescent="0.25">
      <c r="A3" s="622" t="s">
        <v>521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522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217.251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165.74290588000011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51.508094119999896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/>
      <c r="H13" s="110"/>
      <c r="L13"/>
      <c r="P13" s="17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513</v>
      </c>
      <c r="F16" s="22" t="s">
        <v>523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217.251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16.271999999999998</v>
      </c>
      <c r="F17" s="104">
        <v>16.353000000000002</v>
      </c>
      <c r="G17" s="72">
        <f>(F17-E17)*0.8598</f>
        <v>6.9643800000002642E-2</v>
      </c>
      <c r="H17" s="103">
        <f>$G$11/$C$303*C17</f>
        <v>0.16182042033209598</v>
      </c>
      <c r="I17" s="88">
        <f t="shared" ref="I17:I80" si="0">G17+H17</f>
        <v>0.23146422033209862</v>
      </c>
      <c r="J17" s="20"/>
      <c r="K17" s="38"/>
      <c r="L17" s="346"/>
      <c r="M17" s="343"/>
      <c r="N17" s="107" t="s">
        <v>373</v>
      </c>
      <c r="O17" s="644">
        <f>SUM(O16:P16)</f>
        <v>217.251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32.005000000000003</v>
      </c>
      <c r="F18" s="104">
        <v>32.704000000000001</v>
      </c>
      <c r="G18" s="72">
        <f t="shared" ref="G18:G80" si="1">(F18-E18)*0.8598</f>
        <v>0.60100019999999832</v>
      </c>
      <c r="H18" s="103">
        <f t="shared" ref="H18:H81" si="2">$G$11/$C$303*C18</f>
        <v>0.10846749792089172</v>
      </c>
      <c r="I18" s="88">
        <f t="shared" si="0"/>
        <v>0.70946769792089004</v>
      </c>
      <c r="J18" s="20"/>
      <c r="K18" s="38"/>
      <c r="L18" s="346"/>
      <c r="M18" s="343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22.670999999999999</v>
      </c>
      <c r="F19" s="104">
        <v>23.824999999999999</v>
      </c>
      <c r="G19" s="72">
        <f t="shared" si="1"/>
        <v>0.9922091999999999</v>
      </c>
      <c r="H19" s="103">
        <f t="shared" si="2"/>
        <v>0.11350079248798646</v>
      </c>
      <c r="I19" s="88">
        <f t="shared" si="0"/>
        <v>1.1057099924879863</v>
      </c>
      <c r="J19" s="20"/>
      <c r="K19" s="38"/>
      <c r="L19" s="346"/>
      <c r="M19" s="343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57.454999999999998</v>
      </c>
      <c r="F20" s="104">
        <v>59.578000000000003</v>
      </c>
      <c r="G20" s="72">
        <f>(F20-E20)*0.8598</f>
        <v>1.8253554000000041</v>
      </c>
      <c r="H20" s="103">
        <f t="shared" si="2"/>
        <v>0.1759136451199613</v>
      </c>
      <c r="I20" s="88">
        <f t="shared" si="0"/>
        <v>2.0012690451199653</v>
      </c>
      <c r="J20" s="20"/>
      <c r="K20" s="38"/>
      <c r="L20" s="346"/>
      <c r="M20" s="343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25.776</v>
      </c>
      <c r="F21" s="135">
        <v>26.675000000000001</v>
      </c>
      <c r="G21" s="86">
        <f t="shared" si="1"/>
        <v>0.77296020000000076</v>
      </c>
      <c r="H21" s="109">
        <f t="shared" si="2"/>
        <v>0.16207208506045076</v>
      </c>
      <c r="I21" s="73">
        <f t="shared" si="0"/>
        <v>0.93503228506045155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11.417</v>
      </c>
      <c r="F22" s="135">
        <v>11.603999999999999</v>
      </c>
      <c r="G22" s="86">
        <f t="shared" si="1"/>
        <v>0.16078259999999947</v>
      </c>
      <c r="H22" s="109">
        <f t="shared" si="2"/>
        <v>0.10796416846418225</v>
      </c>
      <c r="I22" s="73">
        <f t="shared" si="0"/>
        <v>0.26874676846418172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15.510999999999999</v>
      </c>
      <c r="F23" s="135">
        <v>16.501000000000001</v>
      </c>
      <c r="G23" s="86">
        <f t="shared" si="1"/>
        <v>0.85120200000000168</v>
      </c>
      <c r="H23" s="109">
        <f t="shared" si="2"/>
        <v>0.11224246884621278</v>
      </c>
      <c r="I23" s="73">
        <f t="shared" si="0"/>
        <v>0.96344446884621449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14.680999999999999</v>
      </c>
      <c r="F24" s="135">
        <v>15.016</v>
      </c>
      <c r="G24" s="86">
        <f t="shared" si="1"/>
        <v>0.28803300000000076</v>
      </c>
      <c r="H24" s="109">
        <f t="shared" si="2"/>
        <v>0.1759136451199613</v>
      </c>
      <c r="I24" s="73">
        <f t="shared" si="0"/>
        <v>0.46394664511996209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19.513000000000002</v>
      </c>
      <c r="F25" s="104">
        <v>20.216000000000001</v>
      </c>
      <c r="G25" s="72">
        <f t="shared" si="1"/>
        <v>0.60443939999999952</v>
      </c>
      <c r="H25" s="103">
        <f t="shared" si="2"/>
        <v>0.16156875560374126</v>
      </c>
      <c r="I25" s="88">
        <f t="shared" si="0"/>
        <v>0.7660081556037408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14.234999999999999</v>
      </c>
      <c r="F26" s="104">
        <v>14.901999999999999</v>
      </c>
      <c r="G26" s="72">
        <f t="shared" si="1"/>
        <v>0.57348659999999985</v>
      </c>
      <c r="H26" s="103">
        <f t="shared" si="2"/>
        <v>0.10720917427911804</v>
      </c>
      <c r="I26" s="88">
        <f t="shared" si="0"/>
        <v>0.68069577427911787</v>
      </c>
      <c r="J26" s="20"/>
      <c r="K26" s="38"/>
      <c r="L26" s="346"/>
      <c r="M26" s="343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19.893000000000001</v>
      </c>
      <c r="F27" s="104">
        <v>20.902999999999999</v>
      </c>
      <c r="G27" s="72">
        <f t="shared" si="1"/>
        <v>0.86839799999999834</v>
      </c>
      <c r="H27" s="103">
        <f t="shared" si="2"/>
        <v>0.11224246884621278</v>
      </c>
      <c r="I27" s="88">
        <f t="shared" si="0"/>
        <v>0.98064046884621114</v>
      </c>
      <c r="J27" s="20"/>
      <c r="K27" s="38"/>
      <c r="L27" s="346"/>
      <c r="M27" s="343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26.88</v>
      </c>
      <c r="F28" s="104">
        <v>27.905999999999999</v>
      </c>
      <c r="G28" s="72">
        <f t="shared" si="1"/>
        <v>0.88215479999999979</v>
      </c>
      <c r="H28" s="103">
        <f t="shared" si="2"/>
        <v>0.1759136451199613</v>
      </c>
      <c r="I28" s="88">
        <f t="shared" si="0"/>
        <v>1.0580684451199611</v>
      </c>
      <c r="J28" s="20"/>
      <c r="K28" s="38"/>
      <c r="L28" s="346"/>
      <c r="M28" s="343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27.756</v>
      </c>
      <c r="F29" s="104">
        <v>28.638000000000002</v>
      </c>
      <c r="G29" s="72">
        <f t="shared" si="1"/>
        <v>0.75834360000000123</v>
      </c>
      <c r="H29" s="103">
        <f t="shared" si="2"/>
        <v>0.16333040870222443</v>
      </c>
      <c r="I29" s="88">
        <f t="shared" si="0"/>
        <v>0.92167400870222571</v>
      </c>
      <c r="J29" s="20"/>
      <c r="K29" s="38"/>
      <c r="L29" s="346"/>
      <c r="M29" s="343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11.271000000000001</v>
      </c>
      <c r="F30" s="104">
        <v>11.693</v>
      </c>
      <c r="G30" s="72">
        <f t="shared" si="1"/>
        <v>0.36283559999999898</v>
      </c>
      <c r="H30" s="103">
        <f t="shared" si="2"/>
        <v>0.10670584482240855</v>
      </c>
      <c r="I30" s="88">
        <f t="shared" si="0"/>
        <v>0.46954144482240756</v>
      </c>
      <c r="J30" s="20"/>
      <c r="K30" s="38"/>
      <c r="L30" s="346"/>
      <c r="M30" s="343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10.654</v>
      </c>
      <c r="F31" s="104">
        <v>10.952</v>
      </c>
      <c r="G31" s="72">
        <f t="shared" si="1"/>
        <v>0.25622040000000001</v>
      </c>
      <c r="H31" s="103">
        <f t="shared" si="2"/>
        <v>0.11324912775963172</v>
      </c>
      <c r="I31" s="88">
        <f t="shared" si="0"/>
        <v>0.36946952775963171</v>
      </c>
      <c r="J31" s="25"/>
      <c r="K31" s="40"/>
      <c r="L31" s="197"/>
      <c r="M31" s="212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22.212</v>
      </c>
      <c r="F32" s="104">
        <v>23.675000000000001</v>
      </c>
      <c r="G32" s="72">
        <f t="shared" si="1"/>
        <v>1.2578874000000009</v>
      </c>
      <c r="H32" s="103">
        <f t="shared" si="2"/>
        <v>0.17616530984831602</v>
      </c>
      <c r="I32" s="88">
        <f t="shared" si="0"/>
        <v>1.4340527098483169</v>
      </c>
      <c r="J32" s="20"/>
      <c r="K32" s="38"/>
      <c r="L32" s="346"/>
      <c r="M32" s="34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22.515000000000001</v>
      </c>
      <c r="F33" s="104">
        <v>24.151</v>
      </c>
      <c r="G33" s="72">
        <f t="shared" si="1"/>
        <v>1.4066327999999995</v>
      </c>
      <c r="H33" s="103">
        <f t="shared" si="2"/>
        <v>0.1625754145171602</v>
      </c>
      <c r="I33" s="88">
        <f t="shared" si="0"/>
        <v>1.5692082145171597</v>
      </c>
      <c r="J33" s="20"/>
      <c r="K33" s="38"/>
      <c r="L33" s="346"/>
      <c r="M33" s="34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15.394</v>
      </c>
      <c r="F34" s="104">
        <v>15.98</v>
      </c>
      <c r="G34" s="72">
        <f t="shared" si="1"/>
        <v>0.50384280000000026</v>
      </c>
      <c r="H34" s="103">
        <f t="shared" si="2"/>
        <v>0.1069575095507633</v>
      </c>
      <c r="I34" s="88">
        <f t="shared" si="0"/>
        <v>0.61080030955076359</v>
      </c>
      <c r="J34" s="20"/>
      <c r="K34" s="38"/>
      <c r="L34" s="346"/>
      <c r="M34" s="34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7.2960000000000003</v>
      </c>
      <c r="F35" s="104">
        <v>7.3369999999999997</v>
      </c>
      <c r="G35" s="72">
        <f t="shared" si="1"/>
        <v>3.5251799999999556E-2</v>
      </c>
      <c r="H35" s="103">
        <f t="shared" si="2"/>
        <v>0.11224246884621278</v>
      </c>
      <c r="I35" s="88">
        <f t="shared" si="0"/>
        <v>0.14749426884621233</v>
      </c>
      <c r="J35" s="20"/>
      <c r="K35" s="38"/>
      <c r="L35" s="346"/>
      <c r="M35" s="34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16.867000000000001</v>
      </c>
      <c r="F36" s="104">
        <v>17.821000000000002</v>
      </c>
      <c r="G36" s="72">
        <f t="shared" si="1"/>
        <v>0.82024920000000057</v>
      </c>
      <c r="H36" s="103">
        <f t="shared" si="2"/>
        <v>0.17541031566325183</v>
      </c>
      <c r="I36" s="88">
        <f t="shared" si="0"/>
        <v>0.99565951566325239</v>
      </c>
      <c r="J36" s="20"/>
      <c r="K36" s="38"/>
      <c r="L36" s="346"/>
      <c r="M36" s="34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30.675999999999998</v>
      </c>
      <c r="F37" s="104">
        <v>32.293999999999997</v>
      </c>
      <c r="G37" s="72">
        <f t="shared" si="1"/>
        <v>1.3911563999999987</v>
      </c>
      <c r="H37" s="103">
        <f t="shared" si="2"/>
        <v>0.16156875560374126</v>
      </c>
      <c r="I37" s="88">
        <f t="shared" si="0"/>
        <v>1.55272515560374</v>
      </c>
      <c r="J37" s="20"/>
      <c r="K37" s="38"/>
      <c r="L37" s="346"/>
      <c r="M37" s="34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11.885999999999999</v>
      </c>
      <c r="F38" s="104">
        <v>12.596</v>
      </c>
      <c r="G38" s="72">
        <f t="shared" si="1"/>
        <v>0.61045800000000072</v>
      </c>
      <c r="H38" s="103">
        <f t="shared" si="2"/>
        <v>0.10645418009405382</v>
      </c>
      <c r="I38" s="88">
        <f t="shared" si="0"/>
        <v>0.71691218009405455</v>
      </c>
      <c r="J38" s="20"/>
      <c r="K38" s="38"/>
      <c r="L38" s="346"/>
      <c r="M38" s="34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13.661</v>
      </c>
      <c r="G39" s="72">
        <f t="shared" si="1"/>
        <v>0</v>
      </c>
      <c r="H39" s="103">
        <f t="shared" si="2"/>
        <v>0.11199080411785804</v>
      </c>
      <c r="I39" s="88">
        <f t="shared" si="0"/>
        <v>0.11199080411785804</v>
      </c>
      <c r="K39" s="20"/>
      <c r="L39" s="346"/>
      <c r="M39" s="34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23.385000000000002</v>
      </c>
      <c r="F40" s="104">
        <v>24.466000000000001</v>
      </c>
      <c r="G40" s="72">
        <f t="shared" si="1"/>
        <v>0.9294437999999996</v>
      </c>
      <c r="H40" s="103">
        <f t="shared" si="2"/>
        <v>0.1746553214781876</v>
      </c>
      <c r="I40" s="88">
        <f t="shared" si="0"/>
        <v>1.1040991214781872</v>
      </c>
      <c r="J40" s="20"/>
      <c r="K40" s="38"/>
      <c r="L40" s="346"/>
      <c r="M40" s="34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0.16182042033209598</v>
      </c>
      <c r="I41" s="88">
        <f t="shared" si="0"/>
        <v>0.16182042033209598</v>
      </c>
      <c r="J41" s="20"/>
      <c r="K41" s="38"/>
      <c r="L41" s="346"/>
      <c r="M41" s="34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14.568</v>
      </c>
      <c r="F42" s="104">
        <v>14.946</v>
      </c>
      <c r="G42" s="72">
        <f t="shared" si="1"/>
        <v>0.32500440000000008</v>
      </c>
      <c r="H42" s="103">
        <f t="shared" si="2"/>
        <v>0.1077125037358275</v>
      </c>
      <c r="I42" s="88">
        <f t="shared" si="0"/>
        <v>0.43271690373582761</v>
      </c>
      <c r="J42" s="20"/>
      <c r="K42" s="38"/>
      <c r="L42" s="346"/>
      <c r="M42" s="34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10.436</v>
      </c>
      <c r="F43" s="104">
        <v>11.099</v>
      </c>
      <c r="G43" s="72">
        <f t="shared" si="1"/>
        <v>0.5700474000000002</v>
      </c>
      <c r="H43" s="103">
        <f t="shared" si="2"/>
        <v>0.11400412194469593</v>
      </c>
      <c r="I43" s="88">
        <f t="shared" si="0"/>
        <v>0.68405152194469609</v>
      </c>
      <c r="J43" s="20"/>
      <c r="K43" s="38"/>
      <c r="L43" s="346"/>
      <c r="M43" s="34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28.324999999999999</v>
      </c>
      <c r="F44" s="104">
        <v>29.507000000000001</v>
      </c>
      <c r="G44" s="72">
        <f t="shared" si="1"/>
        <v>1.016283600000002</v>
      </c>
      <c r="H44" s="103">
        <f t="shared" si="2"/>
        <v>0.17515865093489705</v>
      </c>
      <c r="I44" s="88">
        <f t="shared" si="0"/>
        <v>1.191442250934899</v>
      </c>
      <c r="J44" s="20"/>
      <c r="K44" s="38"/>
      <c r="L44" s="346"/>
      <c r="M44" s="34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7.42</v>
      </c>
      <c r="F45" s="104">
        <v>7.5739999999999998</v>
      </c>
      <c r="G45" s="72">
        <f t="shared" si="1"/>
        <v>0.13240919999999992</v>
      </c>
      <c r="H45" s="103">
        <f t="shared" si="2"/>
        <v>0.15930377304854862</v>
      </c>
      <c r="I45" s="88">
        <f t="shared" si="0"/>
        <v>0.29171297304854854</v>
      </c>
      <c r="J45" s="20"/>
      <c r="K45" s="38"/>
      <c r="L45" s="346"/>
      <c r="M45" s="34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7.7409999999999997</v>
      </c>
      <c r="F46" s="104">
        <v>7.9290000000000003</v>
      </c>
      <c r="G46" s="72">
        <f t="shared" si="1"/>
        <v>0.16164240000000052</v>
      </c>
      <c r="H46" s="103">
        <f t="shared" si="2"/>
        <v>0.1069575095507633</v>
      </c>
      <c r="I46" s="88">
        <f t="shared" si="0"/>
        <v>0.26859990955076385</v>
      </c>
      <c r="J46" s="20"/>
      <c r="K46" s="38"/>
      <c r="L46" s="346"/>
      <c r="M46" s="34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14.874000000000001</v>
      </c>
      <c r="F47" s="104">
        <v>15.333</v>
      </c>
      <c r="G47" s="72">
        <f t="shared" si="1"/>
        <v>0.39464819999999967</v>
      </c>
      <c r="H47" s="103">
        <f t="shared" si="2"/>
        <v>0.11199080411785804</v>
      </c>
      <c r="I47" s="88">
        <f t="shared" si="0"/>
        <v>0.50663900411785767</v>
      </c>
      <c r="J47" s="20"/>
      <c r="K47" s="38"/>
      <c r="L47" s="346"/>
      <c r="M47" s="34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0.1759136451199613</v>
      </c>
      <c r="I48" s="73">
        <f t="shared" si="0"/>
        <v>0.1759136451199613</v>
      </c>
      <c r="J48" s="20"/>
      <c r="K48" s="38"/>
      <c r="L48" s="346"/>
      <c r="M48" s="343"/>
    </row>
    <row r="49" spans="1:24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20.986999999999998</v>
      </c>
      <c r="F49" s="104">
        <v>22.774999999999999</v>
      </c>
      <c r="G49" s="72">
        <f t="shared" si="1"/>
        <v>1.5373224000000003</v>
      </c>
      <c r="H49" s="103">
        <f t="shared" si="2"/>
        <v>0.16307874397386968</v>
      </c>
      <c r="I49" s="88">
        <f t="shared" si="0"/>
        <v>1.70040114397387</v>
      </c>
      <c r="J49" s="20"/>
      <c r="K49" s="38"/>
      <c r="L49" s="346"/>
      <c r="M49" s="343"/>
    </row>
    <row r="50" spans="1:24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6.5640000000000001</v>
      </c>
      <c r="F50" s="104">
        <v>6.734</v>
      </c>
      <c r="G50" s="72">
        <f>(F50-E50)*0.8598</f>
        <v>0.14616599999999993</v>
      </c>
      <c r="H50" s="103">
        <f t="shared" si="2"/>
        <v>0.10746083900747277</v>
      </c>
      <c r="I50" s="88">
        <f t="shared" si="0"/>
        <v>0.25362683900747274</v>
      </c>
      <c r="J50" s="20"/>
      <c r="K50" s="38"/>
      <c r="L50" s="346"/>
      <c r="M50" s="343"/>
    </row>
    <row r="51" spans="1:24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17.164000000000001</v>
      </c>
      <c r="F51" s="104">
        <v>18.001999999999999</v>
      </c>
      <c r="G51" s="72">
        <f>(F51-E51)*0.8598</f>
        <v>0.72051239999999783</v>
      </c>
      <c r="H51" s="103">
        <f t="shared" si="2"/>
        <v>0.11173913938950329</v>
      </c>
      <c r="I51" s="88">
        <f t="shared" si="0"/>
        <v>0.83225153938950114</v>
      </c>
      <c r="K51" s="20"/>
      <c r="L51" s="346"/>
      <c r="M51" s="343"/>
    </row>
    <row r="52" spans="1:24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15.62</v>
      </c>
      <c r="F52" s="104">
        <v>15.698</v>
      </c>
      <c r="G52" s="72">
        <f t="shared" si="1"/>
        <v>6.7064400000001009E-2</v>
      </c>
      <c r="H52" s="103">
        <f t="shared" si="2"/>
        <v>0.17364866256476866</v>
      </c>
      <c r="I52" s="88">
        <f t="shared" si="0"/>
        <v>0.24071306256476965</v>
      </c>
      <c r="J52" s="20"/>
      <c r="K52" s="38"/>
      <c r="L52" s="346"/>
      <c r="M52" s="343"/>
    </row>
    <row r="53" spans="1:24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16.745999999999999</v>
      </c>
      <c r="F53" s="104">
        <v>16.904</v>
      </c>
      <c r="G53" s="72">
        <f t="shared" si="1"/>
        <v>0.13584840000000106</v>
      </c>
      <c r="H53" s="103">
        <f t="shared" si="2"/>
        <v>0.16232374978880548</v>
      </c>
      <c r="I53" s="88">
        <f t="shared" si="0"/>
        <v>0.29817214978880657</v>
      </c>
      <c r="J53" s="20"/>
      <c r="K53" s="38"/>
      <c r="L53" s="346"/>
      <c r="M53" s="343"/>
    </row>
    <row r="54" spans="1:24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22.613</v>
      </c>
      <c r="F54" s="104">
        <v>23.337</v>
      </c>
      <c r="G54" s="72">
        <f t="shared" si="1"/>
        <v>0.62249520000000014</v>
      </c>
      <c r="H54" s="103">
        <f t="shared" si="2"/>
        <v>0.10569918590898961</v>
      </c>
      <c r="I54" s="88">
        <f t="shared" si="0"/>
        <v>0.72819438590898977</v>
      </c>
      <c r="J54" s="20"/>
      <c r="K54" s="38"/>
      <c r="L54" s="346"/>
      <c r="M54" s="343"/>
    </row>
    <row r="55" spans="1:24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0.11173913938950329</v>
      </c>
      <c r="I55" s="88">
        <f t="shared" si="0"/>
        <v>0.11173913938950329</v>
      </c>
      <c r="J55" s="20"/>
      <c r="K55" s="38"/>
      <c r="L55" s="346"/>
      <c r="M55" s="343"/>
    </row>
    <row r="56" spans="1:24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23.824999999999999</v>
      </c>
      <c r="F56" s="104">
        <v>24.908000000000001</v>
      </c>
      <c r="G56" s="72">
        <f t="shared" si="1"/>
        <v>0.93116340000000175</v>
      </c>
      <c r="H56" s="103">
        <f t="shared" si="2"/>
        <v>0.17415199202147813</v>
      </c>
      <c r="I56" s="88">
        <f t="shared" si="0"/>
        <v>1.1053153920214798</v>
      </c>
      <c r="J56" s="20"/>
      <c r="K56" s="38"/>
      <c r="L56" s="346"/>
      <c r="M56" s="343"/>
    </row>
    <row r="57" spans="1:24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21.907</v>
      </c>
      <c r="F57" s="104">
        <v>23.071000000000002</v>
      </c>
      <c r="G57" s="72">
        <f t="shared" si="1"/>
        <v>1.0008072000000012</v>
      </c>
      <c r="H57" s="103">
        <f t="shared" si="2"/>
        <v>0.16282707924551496</v>
      </c>
      <c r="I57" s="88">
        <f t="shared" si="0"/>
        <v>1.1636342792455161</v>
      </c>
      <c r="J57" s="20"/>
      <c r="K57" s="38"/>
      <c r="L57" s="346"/>
      <c r="M57" s="343"/>
    </row>
    <row r="58" spans="1:24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2.7530000000000001</v>
      </c>
      <c r="F58" s="104">
        <v>2.8479999999999999</v>
      </c>
      <c r="G58" s="72">
        <f t="shared" si="1"/>
        <v>8.1680999999999782E-2</v>
      </c>
      <c r="H58" s="103">
        <f t="shared" si="2"/>
        <v>0.1069575095507633</v>
      </c>
      <c r="I58" s="88">
        <f t="shared" si="0"/>
        <v>0.18863850955076308</v>
      </c>
      <c r="J58" s="20"/>
      <c r="K58" s="38"/>
      <c r="L58" s="346"/>
      <c r="M58" s="343"/>
    </row>
    <row r="59" spans="1:24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18.276</v>
      </c>
      <c r="F59" s="104">
        <v>19.399999999999999</v>
      </c>
      <c r="G59" s="72">
        <f t="shared" si="1"/>
        <v>0.96641519999999892</v>
      </c>
      <c r="H59" s="103">
        <f t="shared" si="2"/>
        <v>0.11199080411785804</v>
      </c>
      <c r="I59" s="88">
        <f t="shared" si="0"/>
        <v>1.0784060041178569</v>
      </c>
      <c r="J59" s="20"/>
      <c r="K59" s="38"/>
      <c r="L59" s="346"/>
      <c r="M59" s="343"/>
    </row>
    <row r="60" spans="1:24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16.658999999999999</v>
      </c>
      <c r="F60" s="104">
        <v>17.308</v>
      </c>
      <c r="G60" s="72">
        <f t="shared" si="1"/>
        <v>0.55801020000000079</v>
      </c>
      <c r="H60" s="103">
        <f t="shared" si="2"/>
        <v>0.17515865093489705</v>
      </c>
      <c r="I60" s="88">
        <f t="shared" si="0"/>
        <v>0.73316885093489781</v>
      </c>
      <c r="J60" s="20"/>
      <c r="K60" s="38"/>
      <c r="L60" s="346"/>
      <c r="M60" s="343"/>
    </row>
    <row r="61" spans="1:24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20.728999999999999</v>
      </c>
      <c r="G61" s="72">
        <f t="shared" si="1"/>
        <v>0</v>
      </c>
      <c r="H61" s="103">
        <f t="shared" si="2"/>
        <v>0.16307874397386968</v>
      </c>
      <c r="I61" s="88">
        <f t="shared" si="0"/>
        <v>0.16307874397386968</v>
      </c>
      <c r="K61" s="25"/>
      <c r="L61" s="197"/>
      <c r="M61" s="684"/>
      <c r="N61" s="685"/>
      <c r="O61" s="685"/>
      <c r="P61" s="685"/>
      <c r="Q61" s="685"/>
      <c r="R61" s="685"/>
      <c r="S61" s="685"/>
      <c r="T61" s="685"/>
      <c r="U61" s="685"/>
      <c r="V61" s="126"/>
      <c r="W61" s="126"/>
      <c r="X61" s="126"/>
    </row>
    <row r="62" spans="1:24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7.9960000000000004</v>
      </c>
      <c r="F62" s="135">
        <v>8.4510000000000005</v>
      </c>
      <c r="G62" s="72">
        <f t="shared" si="1"/>
        <v>0.39120900000000008</v>
      </c>
      <c r="H62" s="103">
        <f t="shared" si="2"/>
        <v>0.10720917427911804</v>
      </c>
      <c r="I62" s="88">
        <f t="shared" si="0"/>
        <v>0.49841817427911811</v>
      </c>
      <c r="K62" s="25"/>
      <c r="L62" s="197"/>
      <c r="M62" s="212"/>
      <c r="N62" s="126"/>
      <c r="O62" s="126"/>
      <c r="P62" s="128"/>
      <c r="Q62" s="126"/>
      <c r="R62" s="126"/>
      <c r="S62" s="126"/>
      <c r="T62" s="126"/>
      <c r="U62" s="126"/>
      <c r="V62" s="126"/>
      <c r="W62" s="126"/>
      <c r="X62" s="126"/>
    </row>
    <row r="63" spans="1:24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12.411</v>
      </c>
      <c r="F63" s="135">
        <v>12.693</v>
      </c>
      <c r="G63" s="72">
        <f t="shared" si="1"/>
        <v>0.24246360000000003</v>
      </c>
      <c r="H63" s="103">
        <f t="shared" si="2"/>
        <v>0.11123580993279383</v>
      </c>
      <c r="I63" s="88">
        <f t="shared" si="0"/>
        <v>0.35369940993279386</v>
      </c>
      <c r="K63" s="25"/>
      <c r="L63" s="197"/>
      <c r="M63" s="212"/>
      <c r="N63" s="126"/>
      <c r="O63" s="126"/>
      <c r="P63" s="128"/>
      <c r="Q63" s="126"/>
      <c r="R63" s="126"/>
      <c r="S63" s="126"/>
      <c r="T63" s="126"/>
      <c r="U63" s="126"/>
      <c r="V63" s="126"/>
      <c r="W63" s="126"/>
      <c r="X63" s="126"/>
    </row>
    <row r="64" spans="1:24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24.151</v>
      </c>
      <c r="F64" s="135">
        <v>25.006</v>
      </c>
      <c r="G64" s="72">
        <f t="shared" si="1"/>
        <v>0.73512900000000037</v>
      </c>
      <c r="H64" s="103">
        <f t="shared" si="2"/>
        <v>0.17415199202147813</v>
      </c>
      <c r="I64" s="88">
        <f t="shared" si="0"/>
        <v>0.9092809920214785</v>
      </c>
      <c r="K64" s="25"/>
      <c r="L64" s="197"/>
      <c r="M64" s="212"/>
      <c r="N64" s="126"/>
      <c r="O64" s="126"/>
      <c r="P64" s="128"/>
      <c r="Q64" s="126"/>
      <c r="R64" s="126"/>
      <c r="S64" s="126"/>
      <c r="T64" s="126"/>
      <c r="U64" s="126"/>
      <c r="V64" s="126"/>
      <c r="W64" s="126"/>
      <c r="X64" s="12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15.07</v>
      </c>
      <c r="F65" s="104">
        <v>16.234000000000002</v>
      </c>
      <c r="G65" s="72">
        <f t="shared" si="1"/>
        <v>1.0008072000000012</v>
      </c>
      <c r="H65" s="103">
        <f t="shared" si="2"/>
        <v>0.16182042033209598</v>
      </c>
      <c r="I65" s="88">
        <f t="shared" si="0"/>
        <v>1.1626276203320973</v>
      </c>
      <c r="J65" s="20"/>
      <c r="K65" s="38"/>
      <c r="L65" s="346"/>
      <c r="M65" s="34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10.93</v>
      </c>
      <c r="F66" s="104">
        <v>11.022</v>
      </c>
      <c r="G66" s="72">
        <f t="shared" si="1"/>
        <v>7.9101600000000452E-2</v>
      </c>
      <c r="H66" s="103">
        <f t="shared" si="2"/>
        <v>0.1069575095507633</v>
      </c>
      <c r="I66" s="88">
        <f t="shared" si="0"/>
        <v>0.18605910955076377</v>
      </c>
      <c r="J66" s="20"/>
      <c r="K66" s="38"/>
      <c r="L66" s="346"/>
      <c r="M66" s="34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6.1609999999999996</v>
      </c>
      <c r="F67" s="104">
        <v>6.1609999999999996</v>
      </c>
      <c r="G67" s="72">
        <f t="shared" si="1"/>
        <v>0</v>
      </c>
      <c r="H67" s="103">
        <f t="shared" si="2"/>
        <v>0.11022915101937487</v>
      </c>
      <c r="I67" s="88">
        <f t="shared" si="0"/>
        <v>0.11022915101937487</v>
      </c>
      <c r="J67" s="20"/>
      <c r="K67" s="38"/>
      <c r="L67" s="346"/>
      <c r="M67" s="34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19.585999999999999</v>
      </c>
      <c r="F68" s="104">
        <v>20.544</v>
      </c>
      <c r="G68" s="72">
        <f t="shared" si="1"/>
        <v>0.82368840000000165</v>
      </c>
      <c r="H68" s="103">
        <f t="shared" si="2"/>
        <v>0.17440365674983285</v>
      </c>
      <c r="I68" s="88">
        <f t="shared" si="0"/>
        <v>0.99809205674983448</v>
      </c>
      <c r="J68" s="20"/>
      <c r="K68" s="38"/>
      <c r="L68" s="346"/>
      <c r="M68" s="34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19.486999999999998</v>
      </c>
      <c r="F69" s="104">
        <v>20.975000000000001</v>
      </c>
      <c r="G69" s="72">
        <f t="shared" si="1"/>
        <v>1.2793824000000027</v>
      </c>
      <c r="H69" s="103">
        <f t="shared" si="2"/>
        <v>0.16031043196196759</v>
      </c>
      <c r="I69" s="88">
        <f t="shared" si="0"/>
        <v>1.4396928319619704</v>
      </c>
      <c r="J69" s="20"/>
      <c r="K69" s="38"/>
      <c r="L69" s="346"/>
      <c r="M69" s="34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18.687000000000001</v>
      </c>
      <c r="F70" s="104">
        <v>19.678000000000001</v>
      </c>
      <c r="G70" s="72">
        <f t="shared" si="1"/>
        <v>0.85206179999999976</v>
      </c>
      <c r="H70" s="103">
        <f t="shared" si="2"/>
        <v>0.10670584482240855</v>
      </c>
      <c r="I70" s="88">
        <f t="shared" si="0"/>
        <v>0.95876764482240828</v>
      </c>
      <c r="J70" s="20"/>
      <c r="K70" s="38"/>
      <c r="L70" s="346"/>
      <c r="M70" s="34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19.192</v>
      </c>
      <c r="F71" s="104">
        <v>20.213000000000001</v>
      </c>
      <c r="G71" s="72">
        <f t="shared" si="1"/>
        <v>0.87785580000000074</v>
      </c>
      <c r="H71" s="103">
        <f t="shared" si="2"/>
        <v>0.11073248047608436</v>
      </c>
      <c r="I71" s="88">
        <f t="shared" si="0"/>
        <v>0.98858828047608505</v>
      </c>
      <c r="J71" s="20"/>
      <c r="K71" s="38"/>
      <c r="L71" s="346"/>
      <c r="M71" s="34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16.782</v>
      </c>
      <c r="F72" s="104">
        <v>17.465</v>
      </c>
      <c r="G72" s="72">
        <f t="shared" si="1"/>
        <v>0.58724339999999986</v>
      </c>
      <c r="H72" s="103">
        <f t="shared" si="2"/>
        <v>0.17490698620654233</v>
      </c>
      <c r="I72" s="88">
        <f t="shared" si="0"/>
        <v>0.76215038620654219</v>
      </c>
      <c r="J72" s="20"/>
      <c r="K72" s="38"/>
      <c r="L72" s="346"/>
      <c r="M72" s="34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9.3759999999999994</v>
      </c>
      <c r="F73" s="104">
        <v>9.4390000000000001</v>
      </c>
      <c r="G73" s="72">
        <f t="shared" si="1"/>
        <v>5.4167400000000525E-2</v>
      </c>
      <c r="H73" s="103">
        <f t="shared" si="2"/>
        <v>0.16005876723361284</v>
      </c>
      <c r="I73" s="88">
        <f t="shared" si="0"/>
        <v>0.21422616723361337</v>
      </c>
      <c r="J73" s="20"/>
      <c r="K73" s="38"/>
      <c r="L73" s="346"/>
      <c r="M73" s="34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14.82</v>
      </c>
      <c r="F74" s="104">
        <v>15.706</v>
      </c>
      <c r="G74" s="72">
        <f t="shared" si="1"/>
        <v>0.76178279999999932</v>
      </c>
      <c r="H74" s="103">
        <f t="shared" si="2"/>
        <v>0.10720917427911804</v>
      </c>
      <c r="I74" s="88">
        <f t="shared" si="0"/>
        <v>0.86899197427911734</v>
      </c>
      <c r="J74" s="20"/>
      <c r="K74" s="38"/>
      <c r="L74" s="346"/>
      <c r="M74" s="34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18.902000000000001</v>
      </c>
      <c r="F75" s="104">
        <v>20.199000000000002</v>
      </c>
      <c r="G75" s="72">
        <f t="shared" si="1"/>
        <v>1.1151606000000005</v>
      </c>
      <c r="H75" s="103">
        <f t="shared" si="2"/>
        <v>0.11048081574772961</v>
      </c>
      <c r="I75" s="88">
        <f t="shared" si="0"/>
        <v>1.22564141574773</v>
      </c>
      <c r="J75" s="20"/>
      <c r="K75" s="38"/>
      <c r="L75" s="346"/>
      <c r="M75" s="34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0.17339699783641394</v>
      </c>
      <c r="I76" s="88">
        <f t="shared" si="0"/>
        <v>0.17339699783641394</v>
      </c>
      <c r="J76" s="20"/>
      <c r="K76" s="38"/>
      <c r="L76" s="346"/>
      <c r="M76" s="34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33.353000000000002</v>
      </c>
      <c r="F77" s="104">
        <v>35.076000000000001</v>
      </c>
      <c r="G77" s="72">
        <f t="shared" si="1"/>
        <v>1.4814353999999992</v>
      </c>
      <c r="H77" s="103">
        <f t="shared" si="2"/>
        <v>0.16031043196196759</v>
      </c>
      <c r="I77" s="88">
        <f t="shared" si="0"/>
        <v>1.6417458319619667</v>
      </c>
      <c r="J77" s="20"/>
      <c r="K77" s="38"/>
      <c r="L77" s="346"/>
      <c r="M77" s="34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24.888000000000002</v>
      </c>
      <c r="F78" s="104">
        <v>25.838000000000001</v>
      </c>
      <c r="G78" s="72">
        <f t="shared" si="1"/>
        <v>0.81680999999999937</v>
      </c>
      <c r="H78" s="103">
        <f t="shared" si="2"/>
        <v>0.1077125037358275</v>
      </c>
      <c r="I78" s="88">
        <f t="shared" si="0"/>
        <v>0.92452250373582689</v>
      </c>
      <c r="J78" s="20"/>
      <c r="K78" s="38"/>
      <c r="L78" s="346"/>
      <c r="M78" s="34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18.678999999999998</v>
      </c>
      <c r="F79" s="104">
        <v>19.239000000000001</v>
      </c>
      <c r="G79" s="72">
        <f t="shared" si="1"/>
        <v>0.48148800000000197</v>
      </c>
      <c r="H79" s="103">
        <f t="shared" si="2"/>
        <v>0.11148747466114856</v>
      </c>
      <c r="I79" s="88">
        <f t="shared" si="0"/>
        <v>0.59297547466115053</v>
      </c>
      <c r="J79" s="20"/>
      <c r="K79" s="38"/>
      <c r="L79" s="346"/>
      <c r="M79" s="34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19.521000000000001</v>
      </c>
      <c r="F80" s="104">
        <v>20.352</v>
      </c>
      <c r="G80" s="72">
        <f t="shared" si="1"/>
        <v>0.71449379999999962</v>
      </c>
      <c r="H80" s="103">
        <f t="shared" si="2"/>
        <v>0.17364866256476866</v>
      </c>
      <c r="I80" s="88">
        <f t="shared" si="0"/>
        <v>0.88814246256476825</v>
      </c>
      <c r="J80" s="20"/>
      <c r="K80" s="38"/>
      <c r="L80" s="346"/>
      <c r="M80" s="343"/>
    </row>
    <row r="81" spans="1:18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22.33</v>
      </c>
      <c r="F81" s="104">
        <v>22.728999999999999</v>
      </c>
      <c r="G81" s="72">
        <f>(F81-E81)*0.8598</f>
        <v>0.34306020000000076</v>
      </c>
      <c r="H81" s="103">
        <f t="shared" si="2"/>
        <v>0.19629848811669498</v>
      </c>
      <c r="I81" s="88">
        <f t="shared" ref="I81:I142" si="3">G81+H81</f>
        <v>0.53935868811669574</v>
      </c>
      <c r="J81" s="20"/>
      <c r="K81" s="38"/>
      <c r="L81" s="346"/>
      <c r="M81" s="343"/>
    </row>
    <row r="82" spans="1:18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14.894</v>
      </c>
      <c r="F82" s="104">
        <v>15.472</v>
      </c>
      <c r="G82" s="72">
        <f t="shared" ref="G82:G147" si="4">(F82-E82)*0.8598</f>
        <v>0.49696439999999947</v>
      </c>
      <c r="H82" s="103">
        <f t="shared" ref="H82:H145" si="5">$G$11/$C$303*C82</f>
        <v>0.11425578667305067</v>
      </c>
      <c r="I82" s="88">
        <f t="shared" si="3"/>
        <v>0.61122018667305011</v>
      </c>
      <c r="J82" s="20"/>
      <c r="K82" s="38"/>
      <c r="L82" s="346"/>
      <c r="M82" s="343"/>
    </row>
    <row r="83" spans="1:18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19.731999999999999</v>
      </c>
      <c r="F83" s="104">
        <v>21.038</v>
      </c>
      <c r="G83" s="72">
        <f t="shared" si="4"/>
        <v>1.1228988000000009</v>
      </c>
      <c r="H83" s="103">
        <f t="shared" si="5"/>
        <v>0.18522524006908653</v>
      </c>
      <c r="I83" s="88">
        <f t="shared" si="3"/>
        <v>1.3081240400690874</v>
      </c>
      <c r="J83" s="20"/>
      <c r="K83" s="38"/>
      <c r="L83" s="346"/>
      <c r="M83" s="343"/>
    </row>
    <row r="84" spans="1:18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0.12583236417736859</v>
      </c>
      <c r="I84" s="88">
        <f t="shared" si="3"/>
        <v>0.12583236417736859</v>
      </c>
      <c r="J84" s="20"/>
      <c r="K84" s="38"/>
      <c r="L84" s="346"/>
      <c r="M84" s="343"/>
    </row>
    <row r="85" spans="1:18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38.274999999999999</v>
      </c>
      <c r="F85" s="104">
        <v>39.712000000000003</v>
      </c>
      <c r="G85" s="72">
        <f t="shared" si="4"/>
        <v>1.235532600000004</v>
      </c>
      <c r="H85" s="103">
        <f t="shared" si="5"/>
        <v>0.24235313340561188</v>
      </c>
      <c r="I85" s="88">
        <f t="shared" si="3"/>
        <v>1.4778857334056159</v>
      </c>
      <c r="J85" s="20"/>
      <c r="K85" s="38"/>
      <c r="L85" s="346"/>
      <c r="M85" s="343"/>
    </row>
    <row r="86" spans="1:18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9.0449999999999999</v>
      </c>
      <c r="F86" s="104">
        <v>9.4060000000000006</v>
      </c>
      <c r="G86" s="72">
        <f t="shared" si="4"/>
        <v>0.31038780000000055</v>
      </c>
      <c r="H86" s="103">
        <f t="shared" si="5"/>
        <v>0.19604682338834026</v>
      </c>
      <c r="I86" s="88">
        <f t="shared" si="3"/>
        <v>0.50643462338834078</v>
      </c>
      <c r="J86" s="20"/>
      <c r="K86" s="38"/>
      <c r="L86" s="346"/>
      <c r="M86" s="343"/>
    </row>
    <row r="87" spans="1:18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10.167</v>
      </c>
      <c r="F87" s="104">
        <v>11.172000000000001</v>
      </c>
      <c r="G87" s="72">
        <f t="shared" si="4"/>
        <v>0.86409900000000073</v>
      </c>
      <c r="H87" s="103">
        <f t="shared" si="5"/>
        <v>0.11249413357456751</v>
      </c>
      <c r="I87" s="88">
        <f t="shared" si="3"/>
        <v>0.97659313357456823</v>
      </c>
      <c r="J87" s="20"/>
      <c r="K87" s="38"/>
      <c r="L87" s="346"/>
      <c r="M87" s="343"/>
    </row>
    <row r="88" spans="1:18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0.18522524006908653</v>
      </c>
      <c r="I88" s="88">
        <f t="shared" si="3"/>
        <v>0.18522524006908653</v>
      </c>
      <c r="J88" s="20"/>
      <c r="K88" s="38"/>
      <c r="L88" s="346"/>
      <c r="M88" s="343"/>
    </row>
    <row r="89" spans="1:18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5.9219999999999997</v>
      </c>
      <c r="F89" s="104">
        <v>5.9370000000000003</v>
      </c>
      <c r="G89" s="72">
        <f t="shared" si="4"/>
        <v>1.289700000000049E-2</v>
      </c>
      <c r="H89" s="103">
        <f t="shared" si="5"/>
        <v>0.12432237580724016</v>
      </c>
      <c r="I89" s="88">
        <f t="shared" si="3"/>
        <v>0.13721937580724064</v>
      </c>
      <c r="J89" s="20"/>
      <c r="K89" s="38"/>
      <c r="L89" s="346"/>
      <c r="M89" s="343"/>
    </row>
    <row r="90" spans="1:18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30.071999999999999</v>
      </c>
      <c r="F90" s="104">
        <v>31.224</v>
      </c>
      <c r="G90" s="72">
        <f t="shared" si="4"/>
        <v>0.99048960000000086</v>
      </c>
      <c r="H90" s="103">
        <f t="shared" si="5"/>
        <v>0.2418498039489024</v>
      </c>
      <c r="I90" s="88">
        <f t="shared" si="3"/>
        <v>1.2323394039489033</v>
      </c>
      <c r="J90" s="20"/>
      <c r="K90" s="38"/>
      <c r="L90" s="346"/>
      <c r="M90" s="343"/>
    </row>
    <row r="91" spans="1:18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11.534000000000001</v>
      </c>
      <c r="F91" s="104">
        <v>13.138</v>
      </c>
      <c r="G91" s="72">
        <f t="shared" si="4"/>
        <v>1.3791191999999994</v>
      </c>
      <c r="H91" s="103">
        <f t="shared" si="5"/>
        <v>0.19453683501821181</v>
      </c>
      <c r="I91" s="88">
        <f t="shared" si="3"/>
        <v>1.5736560350182112</v>
      </c>
      <c r="J91" s="20"/>
      <c r="K91" s="38"/>
      <c r="L91" s="346"/>
      <c r="M91" s="343"/>
    </row>
    <row r="92" spans="1:18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11</v>
      </c>
      <c r="F92" s="104">
        <v>11.805</v>
      </c>
      <c r="G92" s="72">
        <f t="shared" si="4"/>
        <v>0.69213899999999973</v>
      </c>
      <c r="H92" s="103">
        <f t="shared" si="5"/>
        <v>0.11350079248798646</v>
      </c>
      <c r="I92" s="88">
        <f t="shared" si="3"/>
        <v>0.80563979248798623</v>
      </c>
      <c r="J92" s="20"/>
      <c r="K92" s="38"/>
      <c r="L92" s="346"/>
      <c r="M92" s="343"/>
    </row>
    <row r="93" spans="1:18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15.454000000000001</v>
      </c>
      <c r="F93" s="104">
        <v>15.887</v>
      </c>
      <c r="G93" s="72">
        <f t="shared" si="4"/>
        <v>0.37229339999999983</v>
      </c>
      <c r="H93" s="103">
        <f t="shared" si="5"/>
        <v>0.18346358697060342</v>
      </c>
      <c r="I93" s="88">
        <f t="shared" si="3"/>
        <v>0.55575698697060327</v>
      </c>
      <c r="J93" s="20"/>
      <c r="K93" s="38"/>
      <c r="L93" s="346"/>
      <c r="M93" s="343"/>
    </row>
    <row r="94" spans="1:18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2.4489999999999998</v>
      </c>
      <c r="F94" s="104">
        <v>2.5369999999999999</v>
      </c>
      <c r="G94" s="72">
        <f>(F94-E94)*0.8598</f>
        <v>7.5662400000000074E-2</v>
      </c>
      <c r="H94" s="103">
        <f t="shared" si="5"/>
        <v>0.12230905798040227</v>
      </c>
      <c r="I94" s="88">
        <f>G94+H94</f>
        <v>0.19797145798040233</v>
      </c>
      <c r="J94" s="25"/>
      <c r="K94" s="40"/>
      <c r="L94" s="197"/>
      <c r="M94" s="212"/>
      <c r="N94" s="126"/>
      <c r="O94" s="126"/>
      <c r="P94" s="128"/>
      <c r="Q94" s="126"/>
      <c r="R94" s="126"/>
    </row>
    <row r="95" spans="1:18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24.908999999999999</v>
      </c>
      <c r="F95" s="104">
        <v>25.335000000000001</v>
      </c>
      <c r="G95" s="72">
        <f t="shared" si="4"/>
        <v>0.36627480000000168</v>
      </c>
      <c r="H95" s="103">
        <f t="shared" si="5"/>
        <v>0.24386312177574032</v>
      </c>
      <c r="I95" s="88">
        <f t="shared" si="3"/>
        <v>0.610137921775742</v>
      </c>
      <c r="J95" s="25"/>
      <c r="K95" s="40"/>
      <c r="L95" s="197"/>
      <c r="M95" s="212"/>
      <c r="N95" s="126"/>
      <c r="O95" s="126"/>
      <c r="P95" s="128"/>
      <c r="Q95" s="126"/>
      <c r="R95" s="126"/>
    </row>
    <row r="96" spans="1:18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15.86</v>
      </c>
      <c r="F96" s="135">
        <v>17.516999999999999</v>
      </c>
      <c r="G96" s="72">
        <f t="shared" si="4"/>
        <v>1.4246886000000001</v>
      </c>
      <c r="H96" s="103">
        <f t="shared" si="5"/>
        <v>0.19579515865998551</v>
      </c>
      <c r="I96" s="88">
        <f>G96+H96</f>
        <v>1.6204837586599856</v>
      </c>
      <c r="J96" s="25"/>
      <c r="K96" s="40"/>
      <c r="L96" s="197"/>
      <c r="M96" s="212"/>
      <c r="N96" s="126"/>
      <c r="O96" s="126"/>
      <c r="P96" s="128"/>
      <c r="Q96" s="126"/>
      <c r="R96" s="12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10.239000000000001</v>
      </c>
      <c r="F97" s="104">
        <v>10.723000000000001</v>
      </c>
      <c r="G97" s="72">
        <f t="shared" si="4"/>
        <v>0.41614319999999999</v>
      </c>
      <c r="H97" s="103">
        <f t="shared" si="5"/>
        <v>0.11299746303127699</v>
      </c>
      <c r="I97" s="88">
        <f t="shared" si="3"/>
        <v>0.52914066303127694</v>
      </c>
      <c r="J97" s="20"/>
      <c r="K97" s="40"/>
      <c r="L97" s="197"/>
      <c r="M97" s="212"/>
      <c r="N97" s="126"/>
      <c r="O97" s="126"/>
      <c r="P97" s="128"/>
      <c r="Q97" s="126"/>
      <c r="R97" s="126"/>
      <c r="S97" s="126"/>
      <c r="T97" s="126"/>
      <c r="U97" s="126"/>
      <c r="V97" s="126"/>
      <c r="W97" s="12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22.306000000000001</v>
      </c>
      <c r="F98" s="104">
        <v>23.378</v>
      </c>
      <c r="G98" s="72">
        <f t="shared" si="4"/>
        <v>0.92170559999999935</v>
      </c>
      <c r="H98" s="103">
        <f t="shared" si="5"/>
        <v>0.18421858115566761</v>
      </c>
      <c r="I98" s="88">
        <f t="shared" si="3"/>
        <v>1.105924181155667</v>
      </c>
      <c r="J98" s="20"/>
      <c r="K98" s="40"/>
      <c r="L98" s="197"/>
      <c r="M98" s="212"/>
      <c r="N98" s="126"/>
      <c r="O98" s="126"/>
      <c r="P98" s="128"/>
      <c r="Q98" s="126"/>
      <c r="R98" s="126"/>
      <c r="S98" s="126"/>
      <c r="T98" s="126"/>
      <c r="U98" s="128"/>
      <c r="V98" s="126"/>
      <c r="W98" s="126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14.922000000000001</v>
      </c>
      <c r="F99" s="135">
        <v>16.254999999999999</v>
      </c>
      <c r="G99" s="86">
        <f t="shared" si="4"/>
        <v>1.1461133999999986</v>
      </c>
      <c r="H99" s="103">
        <f t="shared" si="5"/>
        <v>0.12356738162217595</v>
      </c>
      <c r="I99" s="88">
        <f t="shared" si="3"/>
        <v>1.2696807816221747</v>
      </c>
      <c r="J99" s="20"/>
      <c r="K99" s="50"/>
      <c r="L99" s="197"/>
      <c r="M99" s="351"/>
      <c r="N99" s="40"/>
      <c r="O99" s="126"/>
      <c r="P99" s="128"/>
      <c r="Q99" s="126"/>
      <c r="R99" s="126"/>
      <c r="S99" s="126"/>
      <c r="T99" s="250"/>
      <c r="U99" s="126"/>
      <c r="V99" s="126"/>
      <c r="W99" s="126"/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19.085000000000001</v>
      </c>
      <c r="F100" s="104">
        <v>19.452999999999999</v>
      </c>
      <c r="G100" s="72">
        <f t="shared" si="4"/>
        <v>0.31640639999999876</v>
      </c>
      <c r="H100" s="103">
        <f t="shared" si="5"/>
        <v>0.24512144541751402</v>
      </c>
      <c r="I100" s="88">
        <f t="shared" si="3"/>
        <v>0.56152784541751277</v>
      </c>
      <c r="J100" s="20"/>
      <c r="K100" s="40"/>
      <c r="L100" s="197"/>
      <c r="M100" s="212"/>
      <c r="N100" s="126"/>
      <c r="O100" s="126"/>
      <c r="P100" s="128"/>
      <c r="Q100" s="126"/>
      <c r="R100" s="126"/>
      <c r="S100" s="126"/>
      <c r="T100" s="250"/>
      <c r="U100" s="202"/>
      <c r="V100" s="126"/>
      <c r="W100" s="126"/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8.6110000000000007</v>
      </c>
      <c r="F101" s="104">
        <v>8.6690000000000005</v>
      </c>
      <c r="G101" s="72">
        <f t="shared" si="4"/>
        <v>4.9868399999999855E-2</v>
      </c>
      <c r="H101" s="103">
        <f t="shared" si="5"/>
        <v>0.19504016447492131</v>
      </c>
      <c r="I101" s="88">
        <f t="shared" si="3"/>
        <v>0.24490856447492115</v>
      </c>
      <c r="J101" s="20"/>
      <c r="K101" s="40"/>
      <c r="L101" s="197"/>
      <c r="M101" s="212"/>
      <c r="N101" s="126"/>
      <c r="O101" s="126"/>
      <c r="P101" s="128"/>
      <c r="Q101" s="126"/>
      <c r="R101" s="126"/>
      <c r="S101" s="126"/>
      <c r="T101" s="250"/>
      <c r="U101" s="202"/>
      <c r="V101" s="126"/>
      <c r="W101" s="126"/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17.617000000000001</v>
      </c>
      <c r="F102" s="135">
        <v>18.411000000000001</v>
      </c>
      <c r="G102" s="86">
        <f t="shared" si="4"/>
        <v>0.68268120000000043</v>
      </c>
      <c r="H102" s="109">
        <f t="shared" si="5"/>
        <v>0.11501078085811489</v>
      </c>
      <c r="I102" s="73">
        <f t="shared" si="3"/>
        <v>0.79769198085811532</v>
      </c>
      <c r="J102" s="20"/>
      <c r="K102" s="40"/>
      <c r="L102" s="197"/>
      <c r="M102" s="212"/>
      <c r="N102" s="126"/>
      <c r="O102" s="126"/>
      <c r="P102" s="128"/>
      <c r="Q102" s="126"/>
      <c r="R102" s="126"/>
      <c r="S102" s="126"/>
      <c r="T102" s="250"/>
      <c r="U102" s="202"/>
      <c r="V102" s="352"/>
      <c r="W102" s="126"/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16.914999999999999</v>
      </c>
      <c r="F103" s="104">
        <v>17.829999999999998</v>
      </c>
      <c r="G103" s="72">
        <f t="shared" si="4"/>
        <v>0.78671699999999922</v>
      </c>
      <c r="H103" s="103">
        <f t="shared" si="5"/>
        <v>0.1862318989825055</v>
      </c>
      <c r="I103" s="88">
        <f t="shared" si="3"/>
        <v>0.9729488989825047</v>
      </c>
      <c r="J103" s="20"/>
      <c r="K103" s="40"/>
      <c r="L103" s="197"/>
      <c r="M103" s="212"/>
      <c r="N103" s="126"/>
      <c r="O103" s="126"/>
      <c r="P103" s="128"/>
      <c r="Q103" s="126"/>
      <c r="R103" s="126"/>
      <c r="S103" s="126"/>
      <c r="T103" s="250"/>
      <c r="U103" s="247"/>
      <c r="V103" s="126"/>
      <c r="W103" s="126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4.4400000000000004</v>
      </c>
      <c r="G104" s="72">
        <f t="shared" si="4"/>
        <v>1.7196000000005744E-3</v>
      </c>
      <c r="H104" s="103">
        <f t="shared" si="5"/>
        <v>0.12105073433862858</v>
      </c>
      <c r="I104" s="88">
        <f t="shared" si="3"/>
        <v>0.12277033433862915</v>
      </c>
      <c r="J104" s="20"/>
      <c r="K104" s="40"/>
      <c r="L104" s="197"/>
      <c r="M104" s="212"/>
      <c r="N104" s="126"/>
      <c r="O104" s="126"/>
      <c r="P104" s="128"/>
      <c r="Q104" s="126"/>
      <c r="R104" s="126"/>
      <c r="S104" s="126"/>
      <c r="T104" s="250"/>
      <c r="U104" s="247"/>
      <c r="V104" s="126"/>
      <c r="W104" s="126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22.83</v>
      </c>
      <c r="F105" s="104">
        <v>23.67</v>
      </c>
      <c r="G105" s="72">
        <f t="shared" si="4"/>
        <v>0.72223200000000298</v>
      </c>
      <c r="H105" s="103">
        <f t="shared" si="5"/>
        <v>0.24386312177574032</v>
      </c>
      <c r="I105" s="88">
        <f>G105+H105</f>
        <v>0.9660951217757433</v>
      </c>
      <c r="J105" s="20"/>
      <c r="K105" s="38"/>
      <c r="L105" s="346"/>
      <c r="M105" s="343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14.955</v>
      </c>
      <c r="F106" s="104">
        <v>16.22</v>
      </c>
      <c r="G106" s="72">
        <f t="shared" si="4"/>
        <v>1.0876469999999989</v>
      </c>
      <c r="H106" s="103">
        <f t="shared" si="5"/>
        <v>0.19327851137643814</v>
      </c>
      <c r="I106" s="88">
        <f t="shared" si="3"/>
        <v>1.2809255113764371</v>
      </c>
      <c r="J106" s="20"/>
      <c r="K106" s="38"/>
      <c r="L106" s="346"/>
      <c r="M106" s="343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10.627000000000001</v>
      </c>
      <c r="F107" s="104">
        <v>11.624000000000001</v>
      </c>
      <c r="G107" s="72">
        <f t="shared" si="4"/>
        <v>0.85722059999999989</v>
      </c>
      <c r="H107" s="103">
        <f t="shared" si="5"/>
        <v>0.11400412194469593</v>
      </c>
      <c r="I107" s="88">
        <f t="shared" si="3"/>
        <v>0.97122472194469578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20.344000000000001</v>
      </c>
      <c r="F108" s="104">
        <v>21.381</v>
      </c>
      <c r="G108" s="72">
        <f t="shared" si="4"/>
        <v>0.8916125999999992</v>
      </c>
      <c r="H108" s="103">
        <f t="shared" si="5"/>
        <v>0.18396691642731286</v>
      </c>
      <c r="I108" s="88">
        <f>G108+H108</f>
        <v>1.0755795164273121</v>
      </c>
      <c r="J108" s="20"/>
      <c r="K108" s="38"/>
      <c r="L108" s="346"/>
      <c r="M108" s="343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8.5120000000000005</v>
      </c>
      <c r="F109" s="104">
        <v>8.5120000000000005</v>
      </c>
      <c r="G109" s="72">
        <f t="shared" si="4"/>
        <v>0</v>
      </c>
      <c r="H109" s="103">
        <f t="shared" si="5"/>
        <v>0.12381904635053069</v>
      </c>
      <c r="I109" s="88">
        <f t="shared" si="3"/>
        <v>0.12381904635053069</v>
      </c>
      <c r="J109" s="20"/>
      <c r="K109" s="38"/>
      <c r="L109" s="346"/>
      <c r="M109" s="343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21.222000000000001</v>
      </c>
      <c r="F110" s="104">
        <v>22.646000000000001</v>
      </c>
      <c r="G110" s="72">
        <f t="shared" si="4"/>
        <v>1.2243551999999995</v>
      </c>
      <c r="H110" s="103">
        <f t="shared" si="5"/>
        <v>0.24461811596080454</v>
      </c>
      <c r="I110" s="88">
        <f t="shared" si="3"/>
        <v>1.468973315960804</v>
      </c>
      <c r="J110" s="20"/>
      <c r="K110" s="38"/>
      <c r="L110" s="346"/>
      <c r="M110" s="343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10.385</v>
      </c>
      <c r="F111" s="104">
        <v>10.972</v>
      </c>
      <c r="G111" s="72">
        <f t="shared" si="4"/>
        <v>0.50470259999999978</v>
      </c>
      <c r="H111" s="103">
        <f t="shared" si="5"/>
        <v>0.19151685827795498</v>
      </c>
      <c r="I111" s="88">
        <f t="shared" si="3"/>
        <v>0.69621945827795473</v>
      </c>
      <c r="J111" s="20"/>
      <c r="K111" s="38"/>
      <c r="L111" s="346"/>
      <c r="M111" s="343"/>
      <c r="Q111" s="353"/>
      <c r="R111" s="354"/>
      <c r="S111" s="353"/>
      <c r="T111" s="353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0.11350079248798646</v>
      </c>
      <c r="I112" s="88">
        <f t="shared" si="3"/>
        <v>0.11350079248798646</v>
      </c>
      <c r="J112" s="20"/>
      <c r="K112" s="38"/>
      <c r="L112" s="346"/>
      <c r="M112" s="343"/>
      <c r="Q112" s="355"/>
      <c r="R112" s="353"/>
      <c r="S112" s="353"/>
      <c r="T112" s="353"/>
    </row>
    <row r="113" spans="1:24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14.167999999999999</v>
      </c>
      <c r="F113" s="104">
        <v>14.92</v>
      </c>
      <c r="G113" s="72">
        <f t="shared" si="4"/>
        <v>0.64656960000000063</v>
      </c>
      <c r="H113" s="103">
        <f t="shared" si="5"/>
        <v>0.18396691642731286</v>
      </c>
      <c r="I113" s="88">
        <f>G113+H113</f>
        <v>0.83053651642731352</v>
      </c>
      <c r="J113" s="20"/>
      <c r="K113" s="38"/>
      <c r="L113" s="346"/>
      <c r="M113" s="343"/>
      <c r="Q113" s="355"/>
      <c r="R113" s="202"/>
      <c r="S113" s="353"/>
      <c r="T113" s="353"/>
    </row>
    <row r="114" spans="1:24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4.4729999999999999</v>
      </c>
      <c r="F114" s="104">
        <v>4.8040000000000003</v>
      </c>
      <c r="G114" s="72">
        <f t="shared" si="4"/>
        <v>0.28459380000000034</v>
      </c>
      <c r="H114" s="103">
        <f t="shared" si="5"/>
        <v>0.12356738162217595</v>
      </c>
      <c r="I114" s="88">
        <f>G114+H114</f>
        <v>0.40816118162217629</v>
      </c>
      <c r="J114" s="20"/>
      <c r="K114" s="38"/>
      <c r="L114" s="346"/>
      <c r="M114" s="343"/>
      <c r="Q114" s="355"/>
      <c r="R114" s="202"/>
      <c r="S114" s="353"/>
      <c r="T114" s="353"/>
    </row>
    <row r="115" spans="1:24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0.24486978068915927</v>
      </c>
      <c r="I115" s="88">
        <f t="shared" si="3"/>
        <v>0.24486978068915927</v>
      </c>
      <c r="J115" s="20"/>
      <c r="K115" s="38"/>
      <c r="L115" s="346"/>
      <c r="M115" s="343"/>
      <c r="Q115" s="355"/>
      <c r="R115" s="202"/>
      <c r="S115" s="353"/>
      <c r="T115" s="353"/>
    </row>
    <row r="116" spans="1:24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14.526999999999999</v>
      </c>
      <c r="F116" s="104">
        <v>15.526</v>
      </c>
      <c r="G116" s="72">
        <f>(F116-E116)*0.8598</f>
        <v>0.85894020000000049</v>
      </c>
      <c r="H116" s="103">
        <f t="shared" si="5"/>
        <v>0.19202018773466445</v>
      </c>
      <c r="I116" s="88">
        <f t="shared" si="3"/>
        <v>1.0509603877346649</v>
      </c>
      <c r="J116" s="20"/>
      <c r="K116" s="38"/>
      <c r="L116" s="346"/>
      <c r="M116" s="343"/>
      <c r="Q116" s="355"/>
      <c r="R116" s="356"/>
      <c r="S116" s="353"/>
      <c r="T116" s="353"/>
    </row>
    <row r="117" spans="1:24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14.452</v>
      </c>
      <c r="F117" s="104">
        <v>15.419</v>
      </c>
      <c r="G117" s="72">
        <f t="shared" si="4"/>
        <v>0.83142660000000046</v>
      </c>
      <c r="H117" s="103">
        <f t="shared" si="5"/>
        <v>0.11224246884621278</v>
      </c>
      <c r="I117" s="88">
        <f>G117+H117</f>
        <v>0.94366906884621327</v>
      </c>
      <c r="K117" s="20"/>
      <c r="L117" s="346"/>
      <c r="M117" s="343"/>
      <c r="Q117" s="355"/>
      <c r="R117" s="356"/>
      <c r="S117" s="353"/>
      <c r="T117" s="353"/>
    </row>
    <row r="118" spans="1:24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18.033999999999999</v>
      </c>
      <c r="F118" s="104">
        <v>18.768000000000001</v>
      </c>
      <c r="G118" s="72">
        <f t="shared" si="4"/>
        <v>0.63109320000000158</v>
      </c>
      <c r="H118" s="103">
        <f t="shared" si="5"/>
        <v>0.18396691642731286</v>
      </c>
      <c r="I118" s="88">
        <f>G118+H118</f>
        <v>0.81506011642731446</v>
      </c>
      <c r="J118" s="20"/>
      <c r="K118" s="38"/>
      <c r="L118" s="346"/>
      <c r="M118" s="343"/>
      <c r="Q118" s="355"/>
      <c r="R118" s="356"/>
      <c r="S118" s="353"/>
      <c r="T118" s="353"/>
    </row>
    <row r="119" spans="1:24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4.9560000000000004</v>
      </c>
      <c r="G119" s="72">
        <f t="shared" si="4"/>
        <v>0</v>
      </c>
      <c r="H119" s="103">
        <f t="shared" si="5"/>
        <v>0.1245740405355949</v>
      </c>
      <c r="I119" s="88">
        <f>G119+H119</f>
        <v>0.1245740405355949</v>
      </c>
      <c r="J119" s="20"/>
      <c r="K119" s="38"/>
      <c r="L119" s="346"/>
      <c r="M119" s="343"/>
      <c r="Q119" s="355"/>
      <c r="R119" s="356"/>
      <c r="S119" s="353"/>
      <c r="T119" s="353"/>
    </row>
    <row r="120" spans="1:24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10.193</v>
      </c>
      <c r="F120" s="104">
        <v>10.223000000000001</v>
      </c>
      <c r="G120" s="72">
        <f t="shared" si="4"/>
        <v>2.5794000000000979E-2</v>
      </c>
      <c r="H120" s="103">
        <f t="shared" si="5"/>
        <v>0.24587643960257821</v>
      </c>
      <c r="I120" s="88">
        <f t="shared" si="3"/>
        <v>0.27167043960257919</v>
      </c>
      <c r="J120" s="20"/>
      <c r="K120" s="38"/>
      <c r="L120" s="346"/>
      <c r="M120" s="343"/>
      <c r="Q120" s="172"/>
      <c r="R120" s="173"/>
    </row>
    <row r="121" spans="1:24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14.867000000000001</v>
      </c>
      <c r="F121" s="104">
        <v>15.929</v>
      </c>
      <c r="G121" s="86">
        <f t="shared" si="4"/>
        <v>0.91310759999999946</v>
      </c>
      <c r="H121" s="103">
        <f t="shared" si="5"/>
        <v>0.1922718524630192</v>
      </c>
      <c r="I121" s="88">
        <f>G121+H121</f>
        <v>1.1053794524630187</v>
      </c>
      <c r="J121" s="20"/>
      <c r="K121" s="40"/>
      <c r="L121" s="346"/>
      <c r="M121" s="343"/>
    </row>
    <row r="122" spans="1:24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0.11249413357456751</v>
      </c>
      <c r="I122" s="73">
        <f t="shared" si="3"/>
        <v>0.11249413357456751</v>
      </c>
      <c r="J122" s="20"/>
      <c r="K122" s="38"/>
      <c r="L122" s="346"/>
      <c r="M122" s="343"/>
    </row>
    <row r="123" spans="1:24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11.621</v>
      </c>
      <c r="F123" s="104">
        <v>12.311999999999999</v>
      </c>
      <c r="G123" s="72">
        <f t="shared" si="4"/>
        <v>0.59412179999999915</v>
      </c>
      <c r="H123" s="103">
        <f t="shared" si="5"/>
        <v>0.18321192224224864</v>
      </c>
      <c r="I123" s="88">
        <f t="shared" si="3"/>
        <v>0.77733372224224784</v>
      </c>
      <c r="J123" s="20"/>
      <c r="K123" s="38"/>
      <c r="L123" s="346"/>
      <c r="M123" s="343"/>
    </row>
    <row r="124" spans="1:24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2.823</v>
      </c>
      <c r="F124" s="154">
        <v>2.823</v>
      </c>
      <c r="G124" s="72">
        <f t="shared" si="4"/>
        <v>0</v>
      </c>
      <c r="H124" s="103">
        <f t="shared" si="5"/>
        <v>0.12432237580724016</v>
      </c>
      <c r="I124" s="88">
        <f>G124+H124</f>
        <v>0.12432237580724016</v>
      </c>
      <c r="J124" s="20" t="s">
        <v>446</v>
      </c>
      <c r="K124" s="40"/>
      <c r="L124" s="197"/>
      <c r="M124" s="212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1:24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20.646999999999998</v>
      </c>
      <c r="F125" s="104">
        <v>21.853999999999999</v>
      </c>
      <c r="G125" s="72">
        <f t="shared" si="4"/>
        <v>1.0377786000000007</v>
      </c>
      <c r="H125" s="103">
        <f t="shared" si="5"/>
        <v>0.24512144541751402</v>
      </c>
      <c r="I125" s="88">
        <f t="shared" si="3"/>
        <v>1.2829000454175148</v>
      </c>
      <c r="J125" s="20"/>
      <c r="K125" s="40"/>
      <c r="L125" s="197"/>
      <c r="M125" s="343"/>
      <c r="P125"/>
    </row>
    <row r="126" spans="1:24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12.577999999999999</v>
      </c>
      <c r="F126" s="135">
        <v>13.012</v>
      </c>
      <c r="G126" s="72">
        <f t="shared" si="4"/>
        <v>0.37315320000000091</v>
      </c>
      <c r="H126" s="103">
        <f t="shared" si="5"/>
        <v>0.19478849974656659</v>
      </c>
      <c r="I126" s="88">
        <f>G126+H126</f>
        <v>0.5679416997465675</v>
      </c>
      <c r="J126" s="20"/>
      <c r="K126" s="40"/>
      <c r="L126" s="197"/>
      <c r="M126" s="343"/>
      <c r="P126"/>
      <c r="R126" s="89"/>
    </row>
    <row r="127" spans="1:24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3.81</v>
      </c>
      <c r="G127" s="72">
        <f t="shared" si="4"/>
        <v>0.11779260000000001</v>
      </c>
      <c r="H127" s="103">
        <f t="shared" si="5"/>
        <v>0.11224246884621278</v>
      </c>
      <c r="I127" s="88">
        <f t="shared" si="3"/>
        <v>0.23003506884621278</v>
      </c>
      <c r="J127" s="25"/>
      <c r="K127" s="40"/>
      <c r="L127" s="197"/>
      <c r="M127" s="343"/>
      <c r="Q127" s="172"/>
    </row>
    <row r="128" spans="1:24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26.585999999999999</v>
      </c>
      <c r="F128" s="104">
        <v>27.103999999999999</v>
      </c>
      <c r="G128" s="72">
        <f t="shared" si="4"/>
        <v>0.44537640000000062</v>
      </c>
      <c r="H128" s="103">
        <f t="shared" si="5"/>
        <v>0.18321192224224864</v>
      </c>
      <c r="I128" s="88">
        <f t="shared" si="3"/>
        <v>0.62858832224224925</v>
      </c>
      <c r="J128" s="25"/>
      <c r="K128" s="40"/>
      <c r="L128" s="197"/>
      <c r="M128" s="343"/>
      <c r="Q128" s="172"/>
      <c r="R128" s="202"/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10.345000000000001</v>
      </c>
      <c r="F129" s="135">
        <v>10.962</v>
      </c>
      <c r="G129" s="86">
        <f t="shared" si="4"/>
        <v>0.53049659999999921</v>
      </c>
      <c r="H129" s="109">
        <f t="shared" si="5"/>
        <v>0.12306405216546647</v>
      </c>
      <c r="I129" s="73">
        <f t="shared" si="3"/>
        <v>0.65356065216546566</v>
      </c>
      <c r="J129" s="20" t="s">
        <v>370</v>
      </c>
      <c r="K129" s="40"/>
      <c r="L129" s="197"/>
      <c r="M129" s="212"/>
      <c r="Q129" s="172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26.849</v>
      </c>
      <c r="F130" s="104">
        <v>28.617000000000001</v>
      </c>
      <c r="G130" s="72">
        <f t="shared" si="4"/>
        <v>1.5201264000000005</v>
      </c>
      <c r="H130" s="103">
        <f t="shared" si="5"/>
        <v>0.24386312177574032</v>
      </c>
      <c r="I130" s="88">
        <f t="shared" si="3"/>
        <v>1.7639895217757409</v>
      </c>
      <c r="J130" s="25"/>
      <c r="K130" s="38"/>
      <c r="L130" s="346"/>
      <c r="M130" s="343"/>
      <c r="O130" s="89"/>
      <c r="P130"/>
      <c r="Q130" s="172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12.346</v>
      </c>
      <c r="F131" s="104">
        <v>13.212</v>
      </c>
      <c r="G131" s="72">
        <f t="shared" si="4"/>
        <v>0.74458679999999966</v>
      </c>
      <c r="H131" s="103">
        <f t="shared" si="5"/>
        <v>0.19403350556150234</v>
      </c>
      <c r="I131" s="88">
        <f t="shared" si="3"/>
        <v>0.938620305561502</v>
      </c>
      <c r="J131" s="25"/>
      <c r="K131" s="38"/>
      <c r="L131" s="346"/>
      <c r="M131" s="343"/>
      <c r="N131" s="172"/>
      <c r="O131" s="94"/>
      <c r="P131" s="94"/>
      <c r="Q131" s="172"/>
      <c r="R131" s="173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11.313000000000001</v>
      </c>
      <c r="F132" s="104">
        <v>11.996</v>
      </c>
      <c r="G132" s="72">
        <f t="shared" si="4"/>
        <v>0.58724339999999986</v>
      </c>
      <c r="H132" s="103">
        <f t="shared" si="5"/>
        <v>0.11400412194469593</v>
      </c>
      <c r="I132" s="88">
        <f>G132+H132</f>
        <v>0.70124752194469575</v>
      </c>
      <c r="J132" s="25"/>
      <c r="K132" s="38"/>
      <c r="L132" s="346"/>
      <c r="M132" s="343"/>
      <c r="N132" s="172"/>
      <c r="O132" s="175"/>
      <c r="P132" s="175"/>
      <c r="Q132" s="172"/>
      <c r="R132" s="173"/>
      <c r="U132" s="342"/>
      <c r="V132" s="342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13.391999999999999</v>
      </c>
      <c r="F133" s="104">
        <v>14.202</v>
      </c>
      <c r="G133" s="72">
        <f t="shared" si="4"/>
        <v>0.69643800000000045</v>
      </c>
      <c r="H133" s="103">
        <f t="shared" si="5"/>
        <v>0.18648356371086022</v>
      </c>
      <c r="I133" s="88">
        <f t="shared" si="3"/>
        <v>0.88292156371086072</v>
      </c>
      <c r="J133" s="25"/>
      <c r="K133" s="38"/>
      <c r="L133" s="346"/>
      <c r="M133" s="343"/>
      <c r="N133" s="172"/>
      <c r="O133" s="175"/>
      <c r="P133" s="175"/>
      <c r="Q133" s="172"/>
      <c r="R133" s="173"/>
      <c r="U133" s="342"/>
      <c r="V133" s="342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2.4609999999999999</v>
      </c>
      <c r="F134" s="135">
        <v>2.5659999999999998</v>
      </c>
      <c r="G134" s="72">
        <f t="shared" si="4"/>
        <v>9.0278999999999984E-2</v>
      </c>
      <c r="H134" s="103">
        <f t="shared" si="5"/>
        <v>0.12281238743711173</v>
      </c>
      <c r="I134" s="88">
        <f>G134+H134</f>
        <v>0.2130913874371117</v>
      </c>
      <c r="J134" s="25"/>
      <c r="K134" s="38"/>
      <c r="L134" s="346"/>
      <c r="M134" s="343"/>
      <c r="N134" s="172"/>
      <c r="O134" s="175"/>
      <c r="P134" s="175"/>
      <c r="Q134" s="172"/>
      <c r="R134" s="173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15.993</v>
      </c>
      <c r="F135" s="135">
        <v>16.547999999999998</v>
      </c>
      <c r="G135" s="72">
        <f t="shared" si="4"/>
        <v>0.47718899999999825</v>
      </c>
      <c r="H135" s="103">
        <f t="shared" si="5"/>
        <v>0.24688309851599716</v>
      </c>
      <c r="I135" s="88">
        <f>G135+H135</f>
        <v>0.72407209851599541</v>
      </c>
      <c r="J135" s="25"/>
      <c r="K135" s="38"/>
      <c r="L135" s="346"/>
      <c r="M135" s="34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17.68</v>
      </c>
      <c r="F136" s="104">
        <v>18.873999999999999</v>
      </c>
      <c r="G136" s="72">
        <f t="shared" si="4"/>
        <v>1.0266011999999991</v>
      </c>
      <c r="H136" s="103">
        <f t="shared" si="5"/>
        <v>0.19327851137643814</v>
      </c>
      <c r="I136" s="88">
        <f t="shared" si="3"/>
        <v>1.2198797113764372</v>
      </c>
      <c r="J136" s="25"/>
      <c r="K136" s="38"/>
      <c r="L136" s="346"/>
      <c r="M136" s="34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6.9580000000000002</v>
      </c>
      <c r="F137" s="104">
        <v>7.35</v>
      </c>
      <c r="G137" s="72">
        <f t="shared" si="4"/>
        <v>0.33704159999999955</v>
      </c>
      <c r="H137" s="103">
        <f t="shared" si="5"/>
        <v>0.11299746303127699</v>
      </c>
      <c r="I137" s="88">
        <f>G137+H137</f>
        <v>0.45003906303127655</v>
      </c>
      <c r="J137" s="25"/>
      <c r="K137" s="38"/>
      <c r="L137" s="346"/>
      <c r="M137" s="34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14.068</v>
      </c>
      <c r="F138" s="104">
        <v>15.041</v>
      </c>
      <c r="G138" s="72">
        <f t="shared" si="4"/>
        <v>0.8365854000000007</v>
      </c>
      <c r="H138" s="103">
        <f t="shared" si="5"/>
        <v>0.18472191061237708</v>
      </c>
      <c r="I138" s="88">
        <f t="shared" si="3"/>
        <v>1.0213073106123778</v>
      </c>
      <c r="J138" s="25"/>
      <c r="K138" s="38"/>
      <c r="L138" s="346"/>
      <c r="M138" s="34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11.074</v>
      </c>
      <c r="F139" s="104">
        <v>11.489000000000001</v>
      </c>
      <c r="G139" s="72">
        <f t="shared" si="4"/>
        <v>0.35681700000000077</v>
      </c>
      <c r="H139" s="103">
        <f t="shared" si="5"/>
        <v>0.12256072270875701</v>
      </c>
      <c r="I139" s="88">
        <f t="shared" si="3"/>
        <v>0.47937772270875778</v>
      </c>
      <c r="J139" s="25"/>
      <c r="K139" s="38"/>
      <c r="L139" s="346"/>
      <c r="M139" s="34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10.737</v>
      </c>
      <c r="F140" s="104">
        <v>11.192</v>
      </c>
      <c r="G140" s="72">
        <f t="shared" si="4"/>
        <v>0.39120900000000008</v>
      </c>
      <c r="H140" s="103">
        <f t="shared" si="5"/>
        <v>0.24663143378764243</v>
      </c>
      <c r="I140" s="88">
        <f>G140+H140</f>
        <v>0.63784043378764255</v>
      </c>
      <c r="J140" s="25"/>
      <c r="K140" s="38"/>
      <c r="L140" s="346"/>
      <c r="M140" s="34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16.925000000000001</v>
      </c>
      <c r="F141" s="104">
        <v>17.7</v>
      </c>
      <c r="G141" s="72">
        <f t="shared" si="4"/>
        <v>0.66634499999999874</v>
      </c>
      <c r="H141" s="103">
        <f t="shared" si="5"/>
        <v>0.19277518191972864</v>
      </c>
      <c r="I141" s="88">
        <f>G141+H141</f>
        <v>0.85912018191972739</v>
      </c>
      <c r="J141" s="25"/>
      <c r="K141" s="38"/>
      <c r="L141" s="346"/>
      <c r="M141" s="34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5.3769999999999998</v>
      </c>
      <c r="F142" s="104">
        <v>5.4560000000000004</v>
      </c>
      <c r="G142" s="72">
        <f t="shared" si="4"/>
        <v>6.7924200000000531E-2</v>
      </c>
      <c r="H142" s="103">
        <f t="shared" si="5"/>
        <v>0.11274579830292224</v>
      </c>
      <c r="I142" s="88">
        <f t="shared" si="3"/>
        <v>0.18066999830292277</v>
      </c>
      <c r="J142" s="25"/>
      <c r="K142" s="38"/>
      <c r="L142" s="346"/>
      <c r="M142" s="34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19475</v>
      </c>
      <c r="F143" s="129">
        <v>20290</v>
      </c>
      <c r="G143" s="72">
        <f>(F143-E143)* 0.00086</f>
        <v>0.70089999999999997</v>
      </c>
      <c r="H143" s="103">
        <f t="shared" si="5"/>
        <v>0.18472191061237708</v>
      </c>
      <c r="I143" s="88">
        <f>G143+H143</f>
        <v>0.88562191061237705</v>
      </c>
      <c r="J143" s="25"/>
      <c r="K143" s="38"/>
      <c r="L143" s="346"/>
      <c r="M143" s="34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12.933999999999999</v>
      </c>
      <c r="F144" s="104">
        <v>13.246</v>
      </c>
      <c r="G144" s="72">
        <f t="shared" si="4"/>
        <v>0.26825760000000098</v>
      </c>
      <c r="H144" s="103">
        <f t="shared" si="5"/>
        <v>0.12381904635053069</v>
      </c>
      <c r="I144" s="88">
        <f>G144+H144</f>
        <v>0.39207664635053169</v>
      </c>
      <c r="J144" s="25"/>
      <c r="K144" s="38"/>
      <c r="L144" s="346"/>
      <c r="M144" s="343"/>
    </row>
    <row r="145" spans="1:25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0.24612810433093293</v>
      </c>
      <c r="I145" s="88">
        <f t="shared" ref="I145:I208" si="6">G145+H145</f>
        <v>0.24612810433093293</v>
      </c>
      <c r="J145" s="25"/>
      <c r="K145" s="38"/>
      <c r="L145" s="197"/>
      <c r="M145" s="212"/>
      <c r="N145" s="126"/>
      <c r="O145" s="126"/>
      <c r="P145" s="128"/>
      <c r="Q145" s="126"/>
      <c r="R145" s="126"/>
      <c r="S145" s="126"/>
      <c r="T145" s="126"/>
      <c r="U145" s="126"/>
      <c r="V145" s="126"/>
      <c r="W145" s="126"/>
      <c r="X145" s="126"/>
      <c r="Y145" s="126"/>
    </row>
    <row r="146" spans="1:25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12.093999999999999</v>
      </c>
      <c r="F146" s="104">
        <v>12.965</v>
      </c>
      <c r="G146" s="72">
        <f t="shared" si="4"/>
        <v>0.74888580000000038</v>
      </c>
      <c r="H146" s="103">
        <f t="shared" ref="H146:H209" si="7">$G$11/$C$303*C146</f>
        <v>0.19202018773466445</v>
      </c>
      <c r="I146" s="88">
        <f t="shared" si="6"/>
        <v>0.94090598773466483</v>
      </c>
      <c r="J146" s="25"/>
      <c r="K146" s="38"/>
      <c r="L146" s="197"/>
      <c r="M146" s="212"/>
      <c r="N146" s="126"/>
      <c r="O146" s="126"/>
      <c r="P146" s="128"/>
      <c r="Q146" s="126"/>
      <c r="R146" s="126"/>
      <c r="S146" s="126"/>
      <c r="T146" s="126"/>
      <c r="U146" s="126"/>
      <c r="V146" s="126"/>
      <c r="W146" s="126"/>
      <c r="X146" s="126"/>
      <c r="Y146" s="126"/>
    </row>
    <row r="147" spans="1:25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9.0399999999999991</v>
      </c>
      <c r="F147" s="104">
        <v>9.7989999999999995</v>
      </c>
      <c r="G147" s="72">
        <f t="shared" si="4"/>
        <v>0.65258820000000028</v>
      </c>
      <c r="H147" s="103">
        <f t="shared" si="7"/>
        <v>0.11123580993279383</v>
      </c>
      <c r="I147" s="88">
        <f t="shared" si="6"/>
        <v>0.76382400993279409</v>
      </c>
      <c r="J147" s="25"/>
      <c r="K147" s="38"/>
      <c r="L147" s="197"/>
      <c r="M147" s="212"/>
      <c r="N147" s="126"/>
      <c r="O147" s="126"/>
      <c r="P147" s="128"/>
      <c r="Q147" s="126"/>
      <c r="R147" s="126"/>
      <c r="S147" s="126"/>
      <c r="T147" s="126"/>
      <c r="U147" s="126"/>
      <c r="V147" s="126"/>
      <c r="W147" s="126"/>
      <c r="X147" s="126"/>
      <c r="Y147" s="126"/>
    </row>
    <row r="148" spans="1:25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9.0749999999999993</v>
      </c>
      <c r="F148" s="104">
        <v>9.1539999999999999</v>
      </c>
      <c r="G148" s="72">
        <f t="shared" ref="G148:G187" si="8">(F148-E148)*0.8598</f>
        <v>6.7924200000000531E-2</v>
      </c>
      <c r="H148" s="103">
        <f t="shared" si="7"/>
        <v>0.18447024588402233</v>
      </c>
      <c r="I148" s="88">
        <f t="shared" si="6"/>
        <v>0.25239444588402288</v>
      </c>
      <c r="J148" s="215"/>
      <c r="K148" s="38"/>
      <c r="L148" s="197"/>
      <c r="M148" s="212"/>
      <c r="N148" s="126"/>
      <c r="O148" s="126"/>
      <c r="P148" s="128"/>
      <c r="Q148" s="126"/>
      <c r="R148" s="126"/>
      <c r="S148" s="126"/>
      <c r="T148" s="126"/>
      <c r="U148" s="126"/>
      <c r="V148" s="126"/>
      <c r="W148" s="126"/>
      <c r="X148" s="126"/>
      <c r="Y148" s="126"/>
    </row>
    <row r="149" spans="1:25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4.0789999999999997</v>
      </c>
      <c r="F149" s="104">
        <v>4.319</v>
      </c>
      <c r="G149" s="72">
        <f t="shared" si="8"/>
        <v>0.20635200000000017</v>
      </c>
      <c r="H149" s="103">
        <f t="shared" si="7"/>
        <v>0.1245740405355949</v>
      </c>
      <c r="I149" s="88">
        <f>G149+H149</f>
        <v>0.33092604053559505</v>
      </c>
      <c r="J149" s="215"/>
      <c r="K149" s="38"/>
      <c r="L149" s="197"/>
      <c r="M149" s="357"/>
      <c r="N149" s="126"/>
      <c r="O149" s="126"/>
      <c r="P149" s="128"/>
      <c r="Q149" s="126"/>
      <c r="R149" s="126"/>
      <c r="S149" s="126"/>
      <c r="T149" s="352"/>
      <c r="U149" s="126"/>
      <c r="V149" s="126"/>
      <c r="W149" s="126"/>
      <c r="X149" s="126"/>
      <c r="Y149" s="126"/>
    </row>
    <row r="150" spans="1:25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19.405999999999999</v>
      </c>
      <c r="F150" s="104">
        <v>20.001999999999999</v>
      </c>
      <c r="G150" s="72">
        <f t="shared" si="8"/>
        <v>0.51244080000000003</v>
      </c>
      <c r="H150" s="103">
        <f t="shared" si="7"/>
        <v>0.24461811596080454</v>
      </c>
      <c r="I150" s="88">
        <f t="shared" si="6"/>
        <v>0.75705891596080455</v>
      </c>
      <c r="J150" s="215"/>
      <c r="K150" s="38"/>
      <c r="L150" s="197"/>
      <c r="M150" s="246"/>
      <c r="N150" s="126"/>
      <c r="O150" s="126"/>
      <c r="P150" s="128"/>
      <c r="Q150" s="126"/>
      <c r="R150" s="126"/>
      <c r="S150" s="126"/>
      <c r="T150" s="126"/>
      <c r="U150" s="126"/>
      <c r="V150" s="126"/>
      <c r="W150" s="126"/>
      <c r="X150" s="126"/>
      <c r="Y150" s="126"/>
    </row>
    <row r="151" spans="1:25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21.789000000000001</v>
      </c>
      <c r="F151" s="104">
        <v>23.481999999999999</v>
      </c>
      <c r="G151" s="72">
        <f t="shared" si="8"/>
        <v>1.4556413999999982</v>
      </c>
      <c r="H151" s="103">
        <f t="shared" si="7"/>
        <v>0.19302684664808342</v>
      </c>
      <c r="I151" s="88">
        <f t="shared" si="6"/>
        <v>1.6486682466480815</v>
      </c>
      <c r="J151" s="215"/>
      <c r="K151" s="38"/>
      <c r="L151" s="197"/>
      <c r="M151" s="212"/>
      <c r="N151" s="126"/>
      <c r="O151" s="126"/>
      <c r="P151" s="128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5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0.11173913938950329</v>
      </c>
      <c r="I152" s="88">
        <f t="shared" si="6"/>
        <v>0.11173913938950329</v>
      </c>
      <c r="J152" s="25"/>
      <c r="K152" s="38"/>
      <c r="L152" s="197"/>
      <c r="M152" s="212"/>
      <c r="N152" s="126"/>
      <c r="O152" s="126"/>
      <c r="P152" s="128"/>
      <c r="Q152" s="126"/>
      <c r="R152" s="126"/>
      <c r="S152" s="126"/>
      <c r="T152" s="126"/>
      <c r="U152" s="126"/>
      <c r="V152" s="126"/>
      <c r="W152" s="126"/>
      <c r="X152" s="126"/>
      <c r="Y152" s="126"/>
    </row>
    <row r="153" spans="1:25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22.492000000000001</v>
      </c>
      <c r="F153" s="104">
        <v>23.832000000000001</v>
      </c>
      <c r="G153" s="72">
        <f t="shared" si="8"/>
        <v>1.1521319999999999</v>
      </c>
      <c r="H153" s="103">
        <f t="shared" si="7"/>
        <v>0.1801919455019918</v>
      </c>
      <c r="I153" s="88">
        <f t="shared" si="6"/>
        <v>1.3323239455019917</v>
      </c>
      <c r="J153" s="25"/>
      <c r="K153" s="38"/>
      <c r="L153" s="197"/>
      <c r="M153" s="212"/>
      <c r="N153" s="126"/>
      <c r="O153" s="126"/>
      <c r="P153" s="128"/>
      <c r="Q153" s="126"/>
      <c r="R153" s="126"/>
      <c r="S153" s="126"/>
      <c r="T153" s="126"/>
      <c r="U153" s="126"/>
      <c r="V153" s="126"/>
      <c r="W153" s="126"/>
      <c r="X153" s="126"/>
      <c r="Y153" s="126"/>
    </row>
    <row r="154" spans="1:25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0.12356738162217595</v>
      </c>
      <c r="I154" s="88">
        <f t="shared" si="6"/>
        <v>0.12356738162217595</v>
      </c>
      <c r="J154" s="25"/>
      <c r="K154" s="38"/>
      <c r="L154" s="197"/>
      <c r="M154" s="126"/>
      <c r="N154" s="246"/>
      <c r="O154" s="246"/>
      <c r="P154" s="128"/>
      <c r="Q154" s="126"/>
      <c r="R154" s="126"/>
      <c r="S154" s="126"/>
      <c r="T154" s="126"/>
      <c r="U154" s="126"/>
      <c r="V154" s="126"/>
      <c r="W154" s="126"/>
      <c r="X154" s="126"/>
      <c r="Y154" s="126"/>
    </row>
    <row r="155" spans="1:25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16.975999999999999</v>
      </c>
      <c r="F155" s="104">
        <v>18.148</v>
      </c>
      <c r="G155" s="72">
        <f t="shared" si="8"/>
        <v>1.0076856000000005</v>
      </c>
      <c r="H155" s="103">
        <f t="shared" si="7"/>
        <v>0.24486978068915927</v>
      </c>
      <c r="I155" s="88">
        <f t="shared" si="6"/>
        <v>1.2525553806891598</v>
      </c>
      <c r="J155" s="25"/>
      <c r="K155" s="38"/>
      <c r="L155" s="197"/>
      <c r="M155" s="126"/>
      <c r="N155" s="126"/>
      <c r="O155" s="126"/>
      <c r="P155" s="128"/>
      <c r="Q155" s="126"/>
      <c r="R155" s="126"/>
      <c r="S155" s="126"/>
      <c r="T155" s="126"/>
      <c r="U155" s="126"/>
      <c r="V155" s="126"/>
      <c r="W155" s="126"/>
      <c r="X155" s="126"/>
      <c r="Y155" s="126"/>
    </row>
    <row r="156" spans="1:25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27.317</v>
      </c>
      <c r="F156" s="104">
        <v>28.582000000000001</v>
      </c>
      <c r="G156" s="72">
        <f t="shared" si="8"/>
        <v>1.0876470000000005</v>
      </c>
      <c r="H156" s="103">
        <f t="shared" si="7"/>
        <v>0.19378184083314762</v>
      </c>
      <c r="I156" s="88">
        <f t="shared" si="6"/>
        <v>1.281428840833148</v>
      </c>
      <c r="J156" s="25"/>
      <c r="K156" s="38"/>
      <c r="L156" s="197"/>
      <c r="M156" s="212"/>
      <c r="N156" s="126"/>
      <c r="O156" s="126"/>
      <c r="P156" s="128"/>
      <c r="Q156" s="126"/>
      <c r="R156" s="126"/>
      <c r="S156" s="126"/>
      <c r="T156" s="126"/>
      <c r="U156" s="126"/>
      <c r="V156" s="126"/>
      <c r="W156" s="126"/>
      <c r="X156" s="126"/>
      <c r="Y156" s="126"/>
    </row>
    <row r="157" spans="1:25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11.692</v>
      </c>
      <c r="F157" s="104">
        <v>11.773999999999999</v>
      </c>
      <c r="G157" s="72">
        <f t="shared" si="8"/>
        <v>7.0503599999999111E-2</v>
      </c>
      <c r="H157" s="103">
        <f t="shared" si="7"/>
        <v>0.11224246884621278</v>
      </c>
      <c r="I157" s="88">
        <f t="shared" si="6"/>
        <v>0.18274606884621189</v>
      </c>
      <c r="J157" s="25"/>
      <c r="K157" s="38"/>
      <c r="L157" s="346"/>
      <c r="M157" s="151"/>
    </row>
    <row r="158" spans="1:25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0.18245692805718444</v>
      </c>
      <c r="I158" s="88">
        <f t="shared" si="6"/>
        <v>0.18245692805718444</v>
      </c>
      <c r="J158" s="25"/>
      <c r="K158" s="38"/>
      <c r="L158" s="346"/>
      <c r="M158" s="343"/>
      <c r="P158"/>
    </row>
    <row r="159" spans="1:25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13834</v>
      </c>
      <c r="F159" s="129">
        <v>14433</v>
      </c>
      <c r="G159" s="72">
        <f>(F159-E159)*0.00086</f>
        <v>0.51514000000000004</v>
      </c>
      <c r="H159" s="103">
        <f t="shared" si="7"/>
        <v>0.12331571689382122</v>
      </c>
      <c r="I159" s="88">
        <f t="shared" si="6"/>
        <v>0.6384557168938213</v>
      </c>
      <c r="J159" s="25"/>
      <c r="K159" s="38"/>
      <c r="L159" s="346"/>
      <c r="M159" s="343"/>
      <c r="P159"/>
    </row>
    <row r="160" spans="1:25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30.719000000000001</v>
      </c>
      <c r="F160" s="104">
        <v>32.148000000000003</v>
      </c>
      <c r="G160" s="72">
        <f t="shared" si="8"/>
        <v>1.2286542000000018</v>
      </c>
      <c r="H160" s="103">
        <f t="shared" si="7"/>
        <v>0.24386312177574032</v>
      </c>
      <c r="I160" s="88">
        <f>G160+H160</f>
        <v>1.4725173217757421</v>
      </c>
      <c r="J160" s="25"/>
      <c r="K160" s="38"/>
      <c r="L160" s="346"/>
      <c r="M160" s="34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26.277000000000001</v>
      </c>
      <c r="F161" s="104">
        <v>27.256</v>
      </c>
      <c r="G161" s="72">
        <f t="shared" si="8"/>
        <v>0.84174419999999928</v>
      </c>
      <c r="H161" s="103">
        <f t="shared" si="7"/>
        <v>0.27381122444995404</v>
      </c>
      <c r="I161" s="88">
        <f t="shared" si="6"/>
        <v>1.1155554244499533</v>
      </c>
      <c r="J161" s="25"/>
      <c r="K161" s="38"/>
      <c r="L161" s="346"/>
      <c r="M161" s="34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19.681999999999999</v>
      </c>
      <c r="F162" s="104">
        <v>20.015000000000001</v>
      </c>
      <c r="G162" s="88">
        <f t="shared" si="8"/>
        <v>0.28631340000000172</v>
      </c>
      <c r="H162" s="103">
        <f t="shared" si="7"/>
        <v>0.10972582156266542</v>
      </c>
      <c r="I162" s="88">
        <f t="shared" si="6"/>
        <v>0.39603922156266713</v>
      </c>
      <c r="J162" s="25"/>
      <c r="K162" s="38"/>
      <c r="L162" s="346"/>
      <c r="M162" s="34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29.245000000000001</v>
      </c>
      <c r="F163" s="104">
        <v>30.59</v>
      </c>
      <c r="G163" s="72">
        <f t="shared" si="8"/>
        <v>1.1564309999999991</v>
      </c>
      <c r="H163" s="103">
        <f t="shared" si="7"/>
        <v>0.16635038544248126</v>
      </c>
      <c r="I163" s="88">
        <f>G163+H163</f>
        <v>1.3227813854424804</v>
      </c>
      <c r="J163" s="25"/>
      <c r="K163" s="38"/>
      <c r="L163" s="346"/>
      <c r="M163" s="34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21.106999999999999</v>
      </c>
      <c r="F164" s="135">
        <v>21.155000000000001</v>
      </c>
      <c r="G164" s="86">
        <f t="shared" si="8"/>
        <v>4.1270400000001567E-2</v>
      </c>
      <c r="H164" s="109">
        <f t="shared" si="7"/>
        <v>0.26928125933956876</v>
      </c>
      <c r="I164" s="73">
        <f t="shared" si="6"/>
        <v>0.3105516593395703</v>
      </c>
      <c r="J164" s="25"/>
      <c r="K164" s="38"/>
      <c r="L164" s="346"/>
      <c r="M164" s="34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0.11048081574772961</v>
      </c>
      <c r="I165" s="88">
        <f>G165+H165</f>
        <v>0.11048081574772961</v>
      </c>
      <c r="J165" s="25"/>
      <c r="K165" s="38"/>
      <c r="L165" s="346"/>
      <c r="M165" s="34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0.16509206180070757</v>
      </c>
      <c r="I166" s="88">
        <f>G166+H166</f>
        <v>0.16509206180070757</v>
      </c>
      <c r="J166" s="25"/>
      <c r="K166" s="38"/>
      <c r="L166" s="38"/>
      <c r="M166" s="34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29.001999999999999</v>
      </c>
      <c r="F167" s="104">
        <v>29.873000000000001</v>
      </c>
      <c r="G167" s="72">
        <f t="shared" si="8"/>
        <v>0.74888580000000193</v>
      </c>
      <c r="H167" s="103">
        <f t="shared" si="7"/>
        <v>0.27355955972159929</v>
      </c>
      <c r="I167" s="88">
        <f t="shared" si="6"/>
        <v>1.0224453597216012</v>
      </c>
      <c r="J167" s="25"/>
      <c r="K167" s="40"/>
      <c r="L167" s="346"/>
      <c r="M167" s="34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7.4089999999999998</v>
      </c>
      <c r="F168" s="104">
        <v>7.851</v>
      </c>
      <c r="G168" s="72">
        <f t="shared" si="8"/>
        <v>0.38003160000000014</v>
      </c>
      <c r="H168" s="103">
        <f t="shared" si="7"/>
        <v>0.10947415683431067</v>
      </c>
      <c r="I168" s="88">
        <f>G168+H168</f>
        <v>0.4895057568343108</v>
      </c>
      <c r="J168" s="25"/>
      <c r="K168" s="38"/>
      <c r="L168" s="346"/>
      <c r="M168" s="34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13.458</v>
      </c>
      <c r="F169" s="104">
        <v>13.465</v>
      </c>
      <c r="G169" s="72">
        <f t="shared" si="8"/>
        <v>6.0185999999997188E-3</v>
      </c>
      <c r="H169" s="103">
        <f t="shared" si="7"/>
        <v>0.16559539125741704</v>
      </c>
      <c r="I169" s="88">
        <f t="shared" si="6"/>
        <v>0.17161399125741675</v>
      </c>
      <c r="J169" s="25"/>
      <c r="K169" s="38"/>
      <c r="L169" s="346"/>
      <c r="M169" s="34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34.439</v>
      </c>
      <c r="F170" s="104">
        <v>36.777000000000001</v>
      </c>
      <c r="G170" s="72">
        <f t="shared" si="8"/>
        <v>2.0102124000000008</v>
      </c>
      <c r="H170" s="103">
        <f t="shared" si="7"/>
        <v>0.27355955972159929</v>
      </c>
      <c r="I170" s="88">
        <f t="shared" si="6"/>
        <v>2.2837719597216002</v>
      </c>
      <c r="J170" s="25"/>
      <c r="K170" s="38"/>
      <c r="L170" s="346"/>
      <c r="M170" s="34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17.529</v>
      </c>
      <c r="F171" s="104">
        <v>18.504999999999999</v>
      </c>
      <c r="G171" s="72">
        <f t="shared" si="8"/>
        <v>0.83916479999999927</v>
      </c>
      <c r="H171" s="103">
        <f t="shared" si="7"/>
        <v>0.10947415683431067</v>
      </c>
      <c r="I171" s="88">
        <f t="shared" si="6"/>
        <v>0.94863895683430988</v>
      </c>
      <c r="J171" s="25"/>
      <c r="K171" s="38"/>
      <c r="L171" s="346"/>
      <c r="M171" s="34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4.5039999999999996</v>
      </c>
      <c r="F172" s="104">
        <v>4.5049999999999999</v>
      </c>
      <c r="G172" s="72">
        <f t="shared" si="8"/>
        <v>8.5980000000028718E-4</v>
      </c>
      <c r="H172" s="103">
        <f t="shared" si="7"/>
        <v>0.16635038544248126</v>
      </c>
      <c r="I172" s="88">
        <f t="shared" si="6"/>
        <v>0.16721018544248156</v>
      </c>
      <c r="J172" s="25"/>
      <c r="K172" s="38"/>
      <c r="L172" s="346"/>
      <c r="M172" s="34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0.27381122444995404</v>
      </c>
      <c r="I173" s="88">
        <f t="shared" si="6"/>
        <v>0.27381122444995404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7.7320000000000002</v>
      </c>
      <c r="F174" s="104">
        <v>8.391</v>
      </c>
      <c r="G174" s="72">
        <f t="shared" si="8"/>
        <v>0.5666081999999999</v>
      </c>
      <c r="H174" s="103">
        <f t="shared" si="7"/>
        <v>0.10846749792089172</v>
      </c>
      <c r="I174" s="88">
        <f t="shared" si="6"/>
        <v>0.67507569792089162</v>
      </c>
      <c r="J174" s="25"/>
      <c r="K174" s="38"/>
      <c r="L174" s="346"/>
      <c r="M174" s="34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24.617999999999999</v>
      </c>
      <c r="F175" s="104">
        <v>25.692</v>
      </c>
      <c r="G175" s="72">
        <f t="shared" si="8"/>
        <v>0.92342520000000139</v>
      </c>
      <c r="H175" s="103">
        <f t="shared" si="7"/>
        <v>0.16635038544248126</v>
      </c>
      <c r="I175" s="88">
        <f>G175+H175</f>
        <v>1.0897755854424827</v>
      </c>
      <c r="J175" s="25"/>
      <c r="K175" s="38"/>
      <c r="L175" s="346"/>
      <c r="M175" s="34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21.58</v>
      </c>
      <c r="F176" s="104">
        <v>22.259</v>
      </c>
      <c r="G176" s="72">
        <f t="shared" si="8"/>
        <v>0.58380420000000177</v>
      </c>
      <c r="H176" s="103">
        <f t="shared" si="7"/>
        <v>0.27456621863501823</v>
      </c>
      <c r="I176" s="88">
        <f t="shared" si="6"/>
        <v>0.85837041863502006</v>
      </c>
      <c r="J176" s="25"/>
      <c r="K176" s="38"/>
      <c r="L176" s="346"/>
      <c r="M176" s="34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0.10846749792089172</v>
      </c>
      <c r="I177" s="88">
        <f t="shared" si="6"/>
        <v>0.10846749792089172</v>
      </c>
      <c r="J177" s="25"/>
      <c r="K177" s="38"/>
      <c r="L177" s="346"/>
      <c r="M177" s="34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8.2799999999999994</v>
      </c>
      <c r="F178" s="104">
        <v>9.3179999999999996</v>
      </c>
      <c r="G178" s="72">
        <f t="shared" si="8"/>
        <v>0.89247240000000028</v>
      </c>
      <c r="H178" s="103">
        <f t="shared" si="7"/>
        <v>0.16559539125741704</v>
      </c>
      <c r="I178" s="88">
        <f>G178+H178</f>
        <v>1.0580677912574172</v>
      </c>
      <c r="J178" s="25"/>
      <c r="K178" s="38"/>
      <c r="L178" s="346"/>
      <c r="M178" s="34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21.818999999999999</v>
      </c>
      <c r="F179" s="104">
        <v>23</v>
      </c>
      <c r="G179" s="72">
        <f t="shared" si="8"/>
        <v>1.0154238000000009</v>
      </c>
      <c r="H179" s="103">
        <f t="shared" si="7"/>
        <v>0.27657953646185618</v>
      </c>
      <c r="I179" s="88">
        <f t="shared" si="6"/>
        <v>1.2920033364618571</v>
      </c>
      <c r="J179" s="25"/>
      <c r="K179" s="38"/>
      <c r="L179" s="346"/>
      <c r="M179" s="34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11.513</v>
      </c>
      <c r="F180" s="104">
        <v>12.138999999999999</v>
      </c>
      <c r="G180" s="72">
        <f t="shared" si="8"/>
        <v>0.53823479999999957</v>
      </c>
      <c r="H180" s="103">
        <f t="shared" si="7"/>
        <v>0.11022915101937487</v>
      </c>
      <c r="I180" s="88">
        <f t="shared" si="6"/>
        <v>0.64846395101937448</v>
      </c>
      <c r="J180" s="25"/>
      <c r="K180" s="38"/>
      <c r="L180" s="346"/>
      <c r="M180" s="34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5.1609999999999996</v>
      </c>
      <c r="F181" s="104">
        <v>5.1769999999999996</v>
      </c>
      <c r="G181" s="72">
        <f t="shared" si="8"/>
        <v>1.3756800000000012E-2</v>
      </c>
      <c r="H181" s="103">
        <f t="shared" si="7"/>
        <v>0.16584705598577182</v>
      </c>
      <c r="I181" s="88">
        <f t="shared" si="6"/>
        <v>0.17960385598577183</v>
      </c>
      <c r="J181" s="25"/>
      <c r="K181" s="38"/>
      <c r="L181" s="346"/>
      <c r="M181" s="34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40.1</v>
      </c>
      <c r="F182" s="104">
        <v>40.488999999999997</v>
      </c>
      <c r="G182" s="72">
        <f t="shared" si="8"/>
        <v>0.33446219999999638</v>
      </c>
      <c r="H182" s="103">
        <f t="shared" si="7"/>
        <v>0.27557287754843718</v>
      </c>
      <c r="I182" s="88">
        <f t="shared" si="6"/>
        <v>0.61003507754843356</v>
      </c>
      <c r="J182" s="25"/>
      <c r="K182" s="38"/>
      <c r="L182" s="346"/>
      <c r="M182" s="34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0.10846749792089172</v>
      </c>
      <c r="I183" s="88">
        <f t="shared" si="6"/>
        <v>0.10846749792089172</v>
      </c>
      <c r="J183" s="25"/>
      <c r="K183" s="38"/>
      <c r="L183" s="346"/>
      <c r="M183" s="34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18.562999999999999</v>
      </c>
      <c r="F184" s="104">
        <v>19.085999999999999</v>
      </c>
      <c r="G184" s="72">
        <f t="shared" si="8"/>
        <v>0.44967539999999973</v>
      </c>
      <c r="H184" s="103">
        <f t="shared" si="7"/>
        <v>0.16609872071412654</v>
      </c>
      <c r="I184" s="88">
        <f>G184+H184</f>
        <v>0.61577412071412629</v>
      </c>
      <c r="J184" s="25"/>
      <c r="K184" s="38"/>
      <c r="L184" s="346"/>
      <c r="M184" s="34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8"/>
        <v>0</v>
      </c>
      <c r="H185" s="103">
        <f t="shared" si="7"/>
        <v>0.27582454227679193</v>
      </c>
      <c r="I185" s="88">
        <f>G185+H185</f>
        <v>0.27582454227679193</v>
      </c>
      <c r="J185" s="25"/>
      <c r="K185" s="38"/>
      <c r="L185" s="346"/>
      <c r="M185" s="34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17.387</v>
      </c>
      <c r="F186" s="104">
        <v>18.452999999999999</v>
      </c>
      <c r="G186" s="72">
        <f t="shared" si="8"/>
        <v>0.91654679999999911</v>
      </c>
      <c r="H186" s="103">
        <f t="shared" si="7"/>
        <v>0.10821583319253698</v>
      </c>
      <c r="I186" s="88">
        <f t="shared" si="6"/>
        <v>1.0247626331925361</v>
      </c>
      <c r="J186" s="25"/>
      <c r="K186" s="38"/>
      <c r="L186" s="346"/>
      <c r="M186" s="34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19.018999999999998</v>
      </c>
      <c r="F187" s="104">
        <v>19.977</v>
      </c>
      <c r="G187" s="72">
        <f t="shared" si="8"/>
        <v>0.82368840000000165</v>
      </c>
      <c r="H187" s="103">
        <f t="shared" si="7"/>
        <v>0.16584705598577182</v>
      </c>
      <c r="I187" s="88">
        <f t="shared" si="6"/>
        <v>0.98953545598577342</v>
      </c>
      <c r="J187" s="25"/>
      <c r="K187" s="38"/>
      <c r="L187" s="346"/>
      <c r="M187" s="34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19613</v>
      </c>
      <c r="F188" s="129">
        <v>21177</v>
      </c>
      <c r="G188" s="72">
        <f>(F188-E188)* 0.00086</f>
        <v>1.34504</v>
      </c>
      <c r="H188" s="103">
        <f t="shared" si="7"/>
        <v>0.27683120119021087</v>
      </c>
      <c r="I188" s="88">
        <f>G188+H188</f>
        <v>1.6218712011902108</v>
      </c>
      <c r="J188" s="25"/>
      <c r="K188" s="38"/>
      <c r="L188" s="346"/>
      <c r="M188" s="34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0.1077125037358275</v>
      </c>
      <c r="I189" s="88">
        <f>G189+H189</f>
        <v>0.1077125037358275</v>
      </c>
      <c r="J189" s="25"/>
      <c r="K189" s="38"/>
      <c r="L189" s="346"/>
      <c r="M189" s="34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7945</v>
      </c>
      <c r="F190" s="129">
        <v>8075</v>
      </c>
      <c r="G190" s="72">
        <f t="shared" ref="G190:G207" si="9">(F190-E190)* 0.00086</f>
        <v>0.1118</v>
      </c>
      <c r="H190" s="103">
        <f t="shared" si="7"/>
        <v>0.16635038544248126</v>
      </c>
      <c r="I190" s="88">
        <f t="shared" si="6"/>
        <v>0.27815038544248127</v>
      </c>
      <c r="J190" s="358"/>
      <c r="K190" s="359"/>
      <c r="L190" s="346"/>
      <c r="M190" s="34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29699</v>
      </c>
      <c r="F191" s="129">
        <v>30054</v>
      </c>
      <c r="G191" s="72">
        <f t="shared" si="9"/>
        <v>0.30530000000000002</v>
      </c>
      <c r="H191" s="103">
        <f t="shared" si="7"/>
        <v>0.27657953646185618</v>
      </c>
      <c r="I191" s="88">
        <f t="shared" si="6"/>
        <v>0.58187953646185619</v>
      </c>
      <c r="J191" s="229"/>
      <c r="K191" s="229"/>
      <c r="L191" s="346"/>
      <c r="M191" s="34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4781</v>
      </c>
      <c r="F192" s="129">
        <v>5053</v>
      </c>
      <c r="G192" s="72">
        <f t="shared" si="9"/>
        <v>0.23391999999999999</v>
      </c>
      <c r="H192" s="103">
        <f t="shared" si="7"/>
        <v>0.10846749792089172</v>
      </c>
      <c r="I192" s="88">
        <f t="shared" si="6"/>
        <v>0.34238749792089174</v>
      </c>
      <c r="J192" s="229"/>
      <c r="K192" s="229"/>
      <c r="L192" s="346"/>
      <c r="M192" s="34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0.16559539125741704</v>
      </c>
      <c r="I193" s="88">
        <f t="shared" si="6"/>
        <v>0.16559539125741704</v>
      </c>
      <c r="J193" s="229"/>
      <c r="K193" s="229"/>
      <c r="L193" s="346"/>
      <c r="M193" s="34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23883</v>
      </c>
      <c r="F194" s="129">
        <v>24953</v>
      </c>
      <c r="G194" s="72">
        <f t="shared" si="9"/>
        <v>0.92020000000000002</v>
      </c>
      <c r="H194" s="103">
        <f t="shared" si="7"/>
        <v>0.27179790662311615</v>
      </c>
      <c r="I194" s="88">
        <f t="shared" si="6"/>
        <v>1.1919979066231161</v>
      </c>
      <c r="J194" s="229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0.10821583319253698</v>
      </c>
      <c r="I195" s="88">
        <f>G195+H195</f>
        <v>0.10821583319253698</v>
      </c>
      <c r="J195" s="229"/>
      <c r="K195" s="229"/>
      <c r="L195" s="346">
        <v>89511319999</v>
      </c>
      <c r="M195" s="34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15755</v>
      </c>
      <c r="F196" s="129">
        <v>16787</v>
      </c>
      <c r="G196" s="72">
        <f t="shared" si="9"/>
        <v>0.88751999999999998</v>
      </c>
      <c r="H196" s="103">
        <f t="shared" si="7"/>
        <v>0.16685371489919074</v>
      </c>
      <c r="I196" s="88">
        <f>G196+H196</f>
        <v>1.0543737148991907</v>
      </c>
      <c r="J196" s="229"/>
      <c r="K196" s="229"/>
      <c r="L196" s="681"/>
      <c r="M196" s="682"/>
      <c r="N196" s="682"/>
      <c r="O196" s="682"/>
      <c r="P196" s="128"/>
      <c r="Q196" s="126"/>
      <c r="R196" s="126"/>
      <c r="S196" s="126"/>
      <c r="T196" s="126"/>
      <c r="U196" s="126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0.27909618374540351</v>
      </c>
      <c r="I197" s="88">
        <f t="shared" si="6"/>
        <v>0.27909618374540351</v>
      </c>
      <c r="J197" s="229"/>
      <c r="K197" s="229"/>
      <c r="L197" s="197"/>
      <c r="M197" s="212"/>
      <c r="N197" s="126"/>
      <c r="O197" s="126"/>
      <c r="P197" s="128"/>
      <c r="Q197" s="126"/>
      <c r="R197" s="126"/>
      <c r="S197" s="126"/>
      <c r="T197" s="126"/>
      <c r="U197" s="12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16036</v>
      </c>
      <c r="F198" s="129">
        <v>16895</v>
      </c>
      <c r="G198" s="72">
        <f t="shared" si="9"/>
        <v>0.73873999999999995</v>
      </c>
      <c r="H198" s="103">
        <f t="shared" si="7"/>
        <v>0.10720917427911804</v>
      </c>
      <c r="I198" s="88">
        <f>G198+H198</f>
        <v>0.84594917427911798</v>
      </c>
      <c r="J198" s="229"/>
      <c r="K198" s="229"/>
      <c r="L198" s="197"/>
      <c r="M198" s="212"/>
      <c r="N198" s="126"/>
      <c r="O198" s="126"/>
      <c r="P198" s="250"/>
      <c r="Q198" s="126"/>
      <c r="R198" s="126"/>
      <c r="S198" s="126"/>
      <c r="T198" s="126"/>
      <c r="U198" s="126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18079</v>
      </c>
      <c r="F199" s="129">
        <v>18175</v>
      </c>
      <c r="G199" s="72">
        <f t="shared" si="9"/>
        <v>8.2559999999999995E-2</v>
      </c>
      <c r="H199" s="103">
        <f t="shared" si="7"/>
        <v>0.16433706761564337</v>
      </c>
      <c r="I199" s="88">
        <f t="shared" si="6"/>
        <v>0.24689706761564337</v>
      </c>
      <c r="J199" s="229"/>
      <c r="K199" s="229"/>
      <c r="L199" s="346"/>
      <c r="M199" s="343"/>
      <c r="P199" s="203"/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29340</v>
      </c>
      <c r="F200" s="129">
        <v>30177</v>
      </c>
      <c r="G200" s="72">
        <f t="shared" si="9"/>
        <v>0.71982000000000002</v>
      </c>
      <c r="H200" s="103">
        <f t="shared" si="7"/>
        <v>0.27683120119021087</v>
      </c>
      <c r="I200" s="88">
        <f t="shared" si="6"/>
        <v>0.99665120119021089</v>
      </c>
      <c r="J200" s="358"/>
      <c r="K200" s="359"/>
      <c r="L200" s="346"/>
      <c r="M200" s="343"/>
      <c r="P200" s="172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10585</v>
      </c>
      <c r="F201" s="129">
        <v>10662</v>
      </c>
      <c r="G201" s="72">
        <f t="shared" si="9"/>
        <v>6.6220000000000001E-2</v>
      </c>
      <c r="H201" s="103">
        <f t="shared" si="7"/>
        <v>0.10720917427911804</v>
      </c>
      <c r="I201" s="88">
        <f>G201+H201</f>
        <v>0.17342917427911803</v>
      </c>
      <c r="J201" s="25"/>
      <c r="K201" s="38"/>
      <c r="L201" s="346"/>
      <c r="M201" s="343"/>
      <c r="P201" s="172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24713</v>
      </c>
      <c r="F202" s="129">
        <v>25529</v>
      </c>
      <c r="G202" s="72">
        <f t="shared" si="9"/>
        <v>0.70175999999999994</v>
      </c>
      <c r="H202" s="103">
        <f t="shared" si="7"/>
        <v>0.16433706761564337</v>
      </c>
      <c r="I202" s="88">
        <f>G202+H202</f>
        <v>0.86609706761564331</v>
      </c>
      <c r="J202" s="25"/>
      <c r="K202" s="38"/>
      <c r="L202" s="346"/>
      <c r="M202" s="343"/>
      <c r="P202" s="172"/>
      <c r="Q202" s="173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31762</v>
      </c>
      <c r="F203" s="129">
        <v>32744</v>
      </c>
      <c r="G203" s="72">
        <f t="shared" si="9"/>
        <v>0.84451999999999994</v>
      </c>
      <c r="H203" s="103">
        <f t="shared" si="7"/>
        <v>0.27657953646185618</v>
      </c>
      <c r="I203" s="88">
        <f>G203+H203</f>
        <v>1.1210995364618561</v>
      </c>
      <c r="J203" s="25"/>
      <c r="K203" s="38"/>
      <c r="L203" s="40"/>
      <c r="M203" s="246"/>
      <c r="P203" s="172"/>
      <c r="Q203" s="173"/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12362</v>
      </c>
      <c r="F204" s="129">
        <v>12985</v>
      </c>
      <c r="G204" s="72">
        <f t="shared" si="9"/>
        <v>0.53578000000000003</v>
      </c>
      <c r="H204" s="103">
        <f t="shared" si="7"/>
        <v>0.1077125037358275</v>
      </c>
      <c r="I204" s="88">
        <f>G204+H204</f>
        <v>0.64349250373582756</v>
      </c>
      <c r="J204" s="25"/>
      <c r="K204" s="38"/>
      <c r="L204" s="40"/>
      <c r="M204" s="360"/>
      <c r="P204" s="172"/>
      <c r="Q204" s="173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0.16484039707235285</v>
      </c>
      <c r="I205" s="88">
        <f t="shared" si="6"/>
        <v>0.16484039707235285</v>
      </c>
      <c r="J205" s="215"/>
      <c r="K205" s="38"/>
      <c r="L205" s="40"/>
      <c r="M205" s="212"/>
      <c r="P205" s="172"/>
      <c r="Q205" s="173"/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23206</v>
      </c>
      <c r="F206" s="130">
        <v>24102</v>
      </c>
      <c r="G206" s="86">
        <f t="shared" si="9"/>
        <v>0.77056000000000002</v>
      </c>
      <c r="H206" s="109">
        <f t="shared" si="7"/>
        <v>0.27557287754843718</v>
      </c>
      <c r="I206" s="73">
        <f t="shared" si="6"/>
        <v>1.0461328775484371</v>
      </c>
      <c r="J206" s="215"/>
      <c r="K206" s="38"/>
      <c r="L206" s="197"/>
      <c r="M206" s="212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13568</v>
      </c>
      <c r="F207" s="130">
        <v>14053</v>
      </c>
      <c r="G207" s="72">
        <f t="shared" si="9"/>
        <v>0.41709999999999997</v>
      </c>
      <c r="H207" s="103">
        <f t="shared" si="7"/>
        <v>0.10821583319253698</v>
      </c>
      <c r="I207" s="88">
        <f t="shared" si="6"/>
        <v>0.52531583319253694</v>
      </c>
      <c r="J207" s="215"/>
      <c r="K207" s="38"/>
      <c r="L207" s="197"/>
      <c r="M207" s="212"/>
      <c r="N207" s="34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21342</v>
      </c>
      <c r="F208" s="130">
        <v>22327</v>
      </c>
      <c r="G208" s="72">
        <f>(F208-E208)* 0.00086</f>
        <v>0.84709999999999996</v>
      </c>
      <c r="H208" s="103">
        <f t="shared" si="7"/>
        <v>0.16433706761564337</v>
      </c>
      <c r="I208" s="88">
        <f t="shared" si="6"/>
        <v>1.0114370676156432</v>
      </c>
      <c r="J208" s="215"/>
      <c r="K208" s="38"/>
      <c r="L208" s="197"/>
      <c r="M208" s="212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11.236000000000001</v>
      </c>
      <c r="F209" s="104">
        <v>11.481999999999999</v>
      </c>
      <c r="G209" s="72">
        <f>(F209-E209)*0.8598</f>
        <v>0.21151079999999886</v>
      </c>
      <c r="H209" s="103">
        <f t="shared" si="7"/>
        <v>0.13287897657130121</v>
      </c>
      <c r="I209" s="88">
        <f t="shared" ref="I209:I272" si="10">G209+H209</f>
        <v>0.3443897765713001</v>
      </c>
      <c r="J209" s="215"/>
      <c r="K209" s="38"/>
      <c r="L209" s="346"/>
      <c r="M209" s="34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17.308</v>
      </c>
      <c r="F210" s="104">
        <v>18.152000000000001</v>
      </c>
      <c r="G210" s="72">
        <f t="shared" ref="G210:G273" si="11">(F210-E210)*0.8598</f>
        <v>0.72567120000000107</v>
      </c>
      <c r="H210" s="103">
        <f t="shared" ref="H210:H273" si="12">$G$11/$C$303*C210</f>
        <v>0.12885234091762543</v>
      </c>
      <c r="I210" s="88">
        <f t="shared" si="10"/>
        <v>0.8545235409176265</v>
      </c>
      <c r="J210" s="25"/>
      <c r="K210" s="38"/>
      <c r="L210" s="346"/>
      <c r="M210" s="34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52.734999999999999</v>
      </c>
      <c r="F211" s="104">
        <v>54.488</v>
      </c>
      <c r="G211" s="72">
        <f t="shared" si="11"/>
        <v>1.5072294000000002</v>
      </c>
      <c r="H211" s="103">
        <f t="shared" si="12"/>
        <v>0.28589113141098138</v>
      </c>
      <c r="I211" s="88">
        <f t="shared" si="10"/>
        <v>1.7931205314109815</v>
      </c>
      <c r="J211" s="25"/>
      <c r="K211" s="38"/>
      <c r="L211" s="346"/>
      <c r="M211" s="343"/>
      <c r="N211" s="342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30.597000000000001</v>
      </c>
      <c r="F212" s="135">
        <v>31.937000000000001</v>
      </c>
      <c r="G212" s="86">
        <f t="shared" si="11"/>
        <v>1.1521319999999999</v>
      </c>
      <c r="H212" s="109">
        <f t="shared" si="12"/>
        <v>0.26852626515450456</v>
      </c>
      <c r="I212" s="73">
        <f t="shared" si="10"/>
        <v>1.4206582651545046</v>
      </c>
      <c r="J212" s="25"/>
      <c r="K212" s="38"/>
      <c r="L212" s="346"/>
      <c r="M212" s="34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11.012</v>
      </c>
      <c r="F213" s="104">
        <v>11.829000000000001</v>
      </c>
      <c r="G213" s="72">
        <f t="shared" si="11"/>
        <v>0.70245660000000021</v>
      </c>
      <c r="H213" s="103">
        <f t="shared" si="12"/>
        <v>0.23329320318484137</v>
      </c>
      <c r="I213" s="88">
        <f t="shared" si="10"/>
        <v>0.93574980318484158</v>
      </c>
      <c r="J213" s="25"/>
      <c r="K213" s="38"/>
      <c r="L213" s="346"/>
      <c r="M213" s="34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27.850999999999999</v>
      </c>
      <c r="F214" s="104">
        <v>29.111999999999998</v>
      </c>
      <c r="G214" s="72">
        <f t="shared" si="11"/>
        <v>1.0842077999999993</v>
      </c>
      <c r="H214" s="103">
        <f t="shared" si="12"/>
        <v>0.20586174779417499</v>
      </c>
      <c r="I214" s="88">
        <f t="shared" si="10"/>
        <v>1.2900695477941744</v>
      </c>
      <c r="J214" s="25"/>
      <c r="K214" s="38"/>
      <c r="L214" s="346"/>
      <c r="M214" s="34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7.4210000000000003</v>
      </c>
      <c r="F215" s="104">
        <v>7.819</v>
      </c>
      <c r="G215" s="72">
        <f t="shared" si="11"/>
        <v>0.34220039999999974</v>
      </c>
      <c r="H215" s="103">
        <f t="shared" si="12"/>
        <v>0.13162065292952754</v>
      </c>
      <c r="I215" s="88">
        <f t="shared" si="10"/>
        <v>0.47382105292952725</v>
      </c>
      <c r="J215" s="25"/>
      <c r="K215" s="38"/>
      <c r="L215" s="346"/>
      <c r="M215" s="34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14.577</v>
      </c>
      <c r="F216" s="104">
        <v>15.353</v>
      </c>
      <c r="G216" s="72">
        <f t="shared" si="11"/>
        <v>0.66720479999999982</v>
      </c>
      <c r="H216" s="103">
        <f t="shared" si="12"/>
        <v>0.12910400564598015</v>
      </c>
      <c r="I216" s="88">
        <f t="shared" si="10"/>
        <v>0.79630880564597994</v>
      </c>
      <c r="J216" s="25"/>
      <c r="K216" s="38"/>
      <c r="L216" s="346"/>
      <c r="M216" s="34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55.253999999999998</v>
      </c>
      <c r="F217" s="104">
        <v>57.363999999999997</v>
      </c>
      <c r="G217" s="72">
        <f t="shared" si="11"/>
        <v>1.8141779999999996</v>
      </c>
      <c r="H217" s="103">
        <f t="shared" si="12"/>
        <v>0.28614279613933619</v>
      </c>
      <c r="I217" s="88">
        <f t="shared" si="10"/>
        <v>2.1003207961393358</v>
      </c>
      <c r="J217" s="25"/>
      <c r="K217" s="38"/>
      <c r="L217" s="346"/>
      <c r="M217" s="34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20.710999999999999</v>
      </c>
      <c r="F218" s="104">
        <v>21.613</v>
      </c>
      <c r="G218" s="72">
        <f t="shared" si="11"/>
        <v>0.77553960000000088</v>
      </c>
      <c r="H218" s="103">
        <f t="shared" si="12"/>
        <v>0.26928125933956876</v>
      </c>
      <c r="I218" s="88">
        <f t="shared" si="10"/>
        <v>1.0448208593395696</v>
      </c>
      <c r="J218" s="25"/>
      <c r="K218" s="38"/>
      <c r="L218" s="346"/>
      <c r="M218" s="34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23.757999999999999</v>
      </c>
      <c r="F219" s="104">
        <v>24.555</v>
      </c>
      <c r="G219" s="72">
        <f t="shared" si="11"/>
        <v>0.68526060000000055</v>
      </c>
      <c r="H219" s="103">
        <f t="shared" si="12"/>
        <v>0.23329320318484137</v>
      </c>
      <c r="I219" s="88">
        <f t="shared" si="10"/>
        <v>0.91855380318484192</v>
      </c>
      <c r="J219" s="25"/>
      <c r="K219" s="38"/>
      <c r="L219" s="346"/>
      <c r="M219" s="34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24.538</v>
      </c>
      <c r="F220" s="104">
        <v>25.744</v>
      </c>
      <c r="G220" s="72">
        <f t="shared" si="11"/>
        <v>1.0369187999999996</v>
      </c>
      <c r="H220" s="103">
        <f t="shared" si="12"/>
        <v>0.2038484299673371</v>
      </c>
      <c r="I220" s="88">
        <f t="shared" si="10"/>
        <v>1.2407672299673367</v>
      </c>
      <c r="J220" s="25"/>
      <c r="K220" s="38"/>
      <c r="L220" s="346"/>
      <c r="M220" s="34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9.9429999999999996</v>
      </c>
      <c r="F221" s="104">
        <v>10.239000000000001</v>
      </c>
      <c r="G221" s="72">
        <f t="shared" si="11"/>
        <v>0.25450080000000097</v>
      </c>
      <c r="H221" s="103">
        <f t="shared" si="12"/>
        <v>0.13388563548472018</v>
      </c>
      <c r="I221" s="88">
        <f t="shared" si="10"/>
        <v>0.38838643548472118</v>
      </c>
      <c r="J221" s="25"/>
      <c r="K221" s="38"/>
      <c r="L221" s="346"/>
      <c r="M221" s="34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25.202000000000002</v>
      </c>
      <c r="F222" s="104">
        <v>26.417000000000002</v>
      </c>
      <c r="G222" s="72">
        <f t="shared" si="11"/>
        <v>1.0446569999999999</v>
      </c>
      <c r="H222" s="103">
        <f t="shared" si="12"/>
        <v>0.12860067618927071</v>
      </c>
      <c r="I222" s="88">
        <f t="shared" si="10"/>
        <v>1.1732576761892706</v>
      </c>
      <c r="J222" s="25"/>
      <c r="K222" s="38"/>
      <c r="L222" s="346"/>
      <c r="M222" s="34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36.816000000000003</v>
      </c>
      <c r="F223" s="104">
        <v>37.628999999999998</v>
      </c>
      <c r="G223" s="72">
        <f t="shared" si="11"/>
        <v>0.6990173999999959</v>
      </c>
      <c r="H223" s="103">
        <f t="shared" si="12"/>
        <v>0.28639446086769088</v>
      </c>
      <c r="I223" s="88">
        <f t="shared" si="10"/>
        <v>0.98541186086768673</v>
      </c>
      <c r="J223" s="25"/>
      <c r="K223" s="38"/>
      <c r="L223" s="197"/>
      <c r="M223" s="350"/>
      <c r="N223" s="126"/>
      <c r="O223" s="126"/>
      <c r="P223" s="128"/>
      <c r="Q223" s="126"/>
      <c r="R223" s="126"/>
      <c r="S223" s="12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5.9889999999999999</v>
      </c>
      <c r="G224" s="72">
        <f t="shared" si="11"/>
        <v>0.7127741999999998</v>
      </c>
      <c r="H224" s="109">
        <f t="shared" si="12"/>
        <v>0.26902959461121406</v>
      </c>
      <c r="I224" s="73">
        <f t="shared" si="10"/>
        <v>0.98180379461121392</v>
      </c>
      <c r="J224" s="25"/>
      <c r="K224" s="38"/>
      <c r="L224" s="683"/>
      <c r="M224" s="683"/>
      <c r="N224" s="683"/>
      <c r="O224" s="683"/>
      <c r="P224" s="683"/>
      <c r="Q224" s="683"/>
      <c r="R224" s="683"/>
      <c r="S224" s="683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23.184999999999999</v>
      </c>
      <c r="F225" s="104">
        <v>24</v>
      </c>
      <c r="G225" s="72">
        <f t="shared" si="11"/>
        <v>0.70073700000000105</v>
      </c>
      <c r="H225" s="103">
        <f t="shared" si="12"/>
        <v>0.23455152682661504</v>
      </c>
      <c r="I225" s="88">
        <f t="shared" si="10"/>
        <v>0.93528852682661612</v>
      </c>
      <c r="J225" s="25"/>
      <c r="K225" s="38"/>
      <c r="L225" s="346"/>
      <c r="M225" s="34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0.2030934357822729</v>
      </c>
      <c r="I226" s="88">
        <f t="shared" si="10"/>
        <v>0.2030934357822729</v>
      </c>
      <c r="J226" s="25"/>
      <c r="K226" s="38"/>
      <c r="L226" s="346"/>
      <c r="M226" s="34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13.734999999999999</v>
      </c>
      <c r="F227" s="104">
        <v>14.491</v>
      </c>
      <c r="G227" s="72">
        <f t="shared" si="11"/>
        <v>0.65000880000000016</v>
      </c>
      <c r="H227" s="103">
        <f t="shared" si="12"/>
        <v>0.13212398238623702</v>
      </c>
      <c r="I227" s="88">
        <f t="shared" si="10"/>
        <v>0.78213278238623718</v>
      </c>
      <c r="J227" s="25"/>
      <c r="K227" s="38"/>
      <c r="L227" s="346"/>
      <c r="M227" s="34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0.57099999999999995</v>
      </c>
      <c r="F228" s="104">
        <v>0.57199999999999995</v>
      </c>
      <c r="G228" s="72">
        <f t="shared" si="11"/>
        <v>8.5980000000000073E-4</v>
      </c>
      <c r="H228" s="103">
        <f t="shared" si="12"/>
        <v>0.12834901146091596</v>
      </c>
      <c r="I228" s="88">
        <f t="shared" si="10"/>
        <v>0.12920881146091595</v>
      </c>
      <c r="K228" s="38"/>
      <c r="L228" s="346"/>
      <c r="M228" s="34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60.07</v>
      </c>
      <c r="F229" s="104">
        <v>63.152000000000001</v>
      </c>
      <c r="G229" s="72">
        <f t="shared" si="11"/>
        <v>2.6499036000000005</v>
      </c>
      <c r="H229" s="103">
        <f t="shared" si="12"/>
        <v>0.28664612559604563</v>
      </c>
      <c r="I229" s="88">
        <f t="shared" si="10"/>
        <v>2.9365497255960462</v>
      </c>
      <c r="J229" s="25"/>
      <c r="K229" s="38"/>
      <c r="L229" s="346"/>
      <c r="M229" s="34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15.946</v>
      </c>
      <c r="F230" s="104">
        <v>16.315000000000001</v>
      </c>
      <c r="G230" s="72">
        <f t="shared" si="11"/>
        <v>0.31726620000000133</v>
      </c>
      <c r="H230" s="103">
        <f t="shared" si="12"/>
        <v>0.26802293569779506</v>
      </c>
      <c r="I230" s="88">
        <f t="shared" si="10"/>
        <v>0.58528913569779639</v>
      </c>
      <c r="J230" s="25"/>
      <c r="K230" s="38"/>
      <c r="L230" s="346"/>
      <c r="M230" s="34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20.850999999999999</v>
      </c>
      <c r="F231" s="104">
        <v>22.49</v>
      </c>
      <c r="G231" s="72">
        <f t="shared" si="11"/>
        <v>1.4092121999999994</v>
      </c>
      <c r="H231" s="103">
        <f t="shared" si="12"/>
        <v>0.23304153845648659</v>
      </c>
      <c r="I231" s="88">
        <f t="shared" si="10"/>
        <v>1.6422537384564859</v>
      </c>
      <c r="J231" s="25"/>
      <c r="K231" s="38"/>
      <c r="L231" s="346"/>
      <c r="M231" s="34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19.553999999999998</v>
      </c>
      <c r="F232" s="104">
        <v>20.501999999999999</v>
      </c>
      <c r="G232" s="72">
        <f t="shared" si="11"/>
        <v>0.81509040000000033</v>
      </c>
      <c r="H232" s="103">
        <f t="shared" si="12"/>
        <v>0.20485508888075607</v>
      </c>
      <c r="I232" s="88">
        <f t="shared" si="10"/>
        <v>1.0199454888807564</v>
      </c>
      <c r="J232" s="25"/>
      <c r="K232" s="38"/>
      <c r="L232" s="346"/>
      <c r="M232" s="34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11.532999999999999</v>
      </c>
      <c r="F233" s="104">
        <v>11.957000000000001</v>
      </c>
      <c r="G233" s="72">
        <f t="shared" si="11"/>
        <v>0.36455520000000108</v>
      </c>
      <c r="H233" s="103">
        <f t="shared" si="12"/>
        <v>0.13313064129965596</v>
      </c>
      <c r="I233" s="88">
        <f t="shared" si="10"/>
        <v>0.49768584129965704</v>
      </c>
      <c r="J233" s="25"/>
      <c r="K233" s="38"/>
      <c r="L233" s="346"/>
      <c r="M233" s="34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19.187999999999999</v>
      </c>
      <c r="F234" s="135">
        <v>19.853000000000002</v>
      </c>
      <c r="G234" s="86">
        <f t="shared" si="11"/>
        <v>0.57176700000000236</v>
      </c>
      <c r="H234" s="109">
        <f t="shared" si="12"/>
        <v>0.1293556703743349</v>
      </c>
      <c r="I234" s="73">
        <f t="shared" si="10"/>
        <v>0.70112267037433729</v>
      </c>
      <c r="J234" s="25"/>
      <c r="K234" s="38"/>
      <c r="L234" s="346"/>
      <c r="M234" s="34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0.28941443760794772</v>
      </c>
      <c r="I235" s="73">
        <f t="shared" si="10"/>
        <v>0.28941443760794772</v>
      </c>
      <c r="J235" s="215"/>
      <c r="K235" s="38"/>
      <c r="L235" s="346"/>
      <c r="M235" s="34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20.582000000000001</v>
      </c>
      <c r="F236" s="135">
        <v>20.762</v>
      </c>
      <c r="G236" s="86">
        <f t="shared" si="11"/>
        <v>0.15476399999999976</v>
      </c>
      <c r="H236" s="109">
        <f t="shared" si="12"/>
        <v>0.26852626515450456</v>
      </c>
      <c r="I236" s="73">
        <f t="shared" si="10"/>
        <v>0.4232902651545043</v>
      </c>
      <c r="J236" s="215"/>
      <c r="K236" s="227"/>
      <c r="L236" s="346"/>
      <c r="M236" s="34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0.23253820899977715</v>
      </c>
      <c r="I237" s="73">
        <f t="shared" si="10"/>
        <v>0.23253820899977715</v>
      </c>
      <c r="J237" s="215"/>
      <c r="K237" s="227"/>
      <c r="L237" s="34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17.791</v>
      </c>
      <c r="F238" s="135">
        <v>18.530999999999999</v>
      </c>
      <c r="G238" s="86">
        <f t="shared" si="11"/>
        <v>0.63625199999999871</v>
      </c>
      <c r="H238" s="109">
        <f t="shared" si="12"/>
        <v>0.2043517594240466</v>
      </c>
      <c r="I238" s="73">
        <f t="shared" si="10"/>
        <v>0.8406037594240453</v>
      </c>
      <c r="J238" s="215"/>
      <c r="K238" s="227"/>
      <c r="L238" s="346"/>
      <c r="M238" s="34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8.3179999999999996</v>
      </c>
      <c r="F239" s="135">
        <v>8.7889999999999997</v>
      </c>
      <c r="G239" s="86">
        <f t="shared" si="11"/>
        <v>0.4049658000000001</v>
      </c>
      <c r="H239" s="109">
        <f t="shared" si="12"/>
        <v>0.13262731184294649</v>
      </c>
      <c r="I239" s="73">
        <f t="shared" si="10"/>
        <v>0.53759311184294656</v>
      </c>
      <c r="J239" s="215"/>
      <c r="K239" s="38"/>
      <c r="L239" s="346"/>
      <c r="M239" s="34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9.9570000000000007</v>
      </c>
      <c r="F240" s="135">
        <v>10.667</v>
      </c>
      <c r="G240" s="86">
        <f t="shared" si="11"/>
        <v>0.61045799999999917</v>
      </c>
      <c r="H240" s="109">
        <f t="shared" si="12"/>
        <v>0.12960733510268965</v>
      </c>
      <c r="I240" s="73">
        <f t="shared" si="10"/>
        <v>0.74006533510268879</v>
      </c>
      <c r="J240" s="215"/>
      <c r="K240" s="38"/>
      <c r="L240" s="346"/>
      <c r="M240" s="34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50.408999999999999</v>
      </c>
      <c r="F241" s="135">
        <v>52.35</v>
      </c>
      <c r="G241" s="86">
        <f t="shared" si="11"/>
        <v>1.6688718000000022</v>
      </c>
      <c r="H241" s="109">
        <f t="shared" si="12"/>
        <v>0.28563946668262669</v>
      </c>
      <c r="I241" s="73">
        <f t="shared" si="10"/>
        <v>1.954511266682629</v>
      </c>
      <c r="J241" s="215"/>
      <c r="K241" s="38"/>
      <c r="L241" s="346"/>
      <c r="M241" s="34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25.157</v>
      </c>
      <c r="F242" s="135">
        <v>25.786999999999999</v>
      </c>
      <c r="G242" s="86">
        <f t="shared" si="11"/>
        <v>0.5416739999999991</v>
      </c>
      <c r="H242" s="109">
        <f t="shared" si="12"/>
        <v>0.27028791825298776</v>
      </c>
      <c r="I242" s="73">
        <f t="shared" si="10"/>
        <v>0.81196191825298691</v>
      </c>
      <c r="J242" s="215"/>
      <c r="K242" s="38"/>
      <c r="L242" s="346"/>
      <c r="M242" s="34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18.486999999999998</v>
      </c>
      <c r="F243" s="135">
        <v>18.78</v>
      </c>
      <c r="G243" s="86">
        <f t="shared" si="11"/>
        <v>0.2519214000000024</v>
      </c>
      <c r="H243" s="109">
        <f t="shared" si="12"/>
        <v>0.23404819736990556</v>
      </c>
      <c r="I243" s="73">
        <f t="shared" si="10"/>
        <v>0.48596959736990797</v>
      </c>
      <c r="J243" s="25"/>
      <c r="K243" s="38"/>
      <c r="L243" s="346"/>
      <c r="M243" s="34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27.861999999999998</v>
      </c>
      <c r="F244" s="135">
        <v>28.31</v>
      </c>
      <c r="G244" s="86">
        <f t="shared" si="11"/>
        <v>0.38519040000000032</v>
      </c>
      <c r="H244" s="109">
        <f t="shared" si="12"/>
        <v>0.20359676523898237</v>
      </c>
      <c r="I244" s="73">
        <f t="shared" si="10"/>
        <v>0.58878716523898267</v>
      </c>
      <c r="J244" s="25"/>
      <c r="K244" s="38"/>
      <c r="L244" s="346"/>
      <c r="M244" s="34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19.954000000000001</v>
      </c>
      <c r="F245" s="135">
        <v>20.212</v>
      </c>
      <c r="G245" s="86">
        <f t="shared" si="11"/>
        <v>0.22182839999999923</v>
      </c>
      <c r="H245" s="109">
        <f t="shared" si="12"/>
        <v>0.13212398238623702</v>
      </c>
      <c r="I245" s="73">
        <f t="shared" si="10"/>
        <v>0.35395238238623628</v>
      </c>
      <c r="J245" s="25"/>
      <c r="K245" s="38"/>
      <c r="L245" s="346"/>
      <c r="M245" s="34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17.149999999999999</v>
      </c>
      <c r="F246" s="104">
        <v>17.934000000000001</v>
      </c>
      <c r="G246" s="72">
        <f t="shared" si="11"/>
        <v>0.6740832000000021</v>
      </c>
      <c r="H246" s="103">
        <f t="shared" si="12"/>
        <v>0.12759401727585176</v>
      </c>
      <c r="I246" s="88">
        <f t="shared" si="10"/>
        <v>0.80167721727585384</v>
      </c>
      <c r="J246" s="25"/>
      <c r="K246" s="38"/>
      <c r="L246" s="346"/>
      <c r="M246" s="34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30.785</v>
      </c>
      <c r="F247" s="104">
        <v>31.542999999999999</v>
      </c>
      <c r="G247" s="72">
        <f t="shared" si="11"/>
        <v>0.65172839999999921</v>
      </c>
      <c r="H247" s="103">
        <f t="shared" si="12"/>
        <v>0.28639446086769088</v>
      </c>
      <c r="I247" s="88">
        <f t="shared" si="10"/>
        <v>0.93812286086769014</v>
      </c>
      <c r="J247" s="25"/>
      <c r="K247" s="38"/>
      <c r="L247" s="346"/>
      <c r="M247" s="34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21.975999999999999</v>
      </c>
      <c r="F248" s="104">
        <v>23.163</v>
      </c>
      <c r="G248" s="72">
        <f t="shared" si="11"/>
        <v>1.0205826000000011</v>
      </c>
      <c r="H248" s="103">
        <f t="shared" si="12"/>
        <v>0.26777127096944037</v>
      </c>
      <c r="I248" s="88">
        <f t="shared" si="10"/>
        <v>1.2883538709694415</v>
      </c>
      <c r="J248" s="25"/>
      <c r="K248" s="38"/>
      <c r="L248" s="346"/>
      <c r="M248" s="343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21.893999999999998</v>
      </c>
      <c r="F249" s="104">
        <v>22.509</v>
      </c>
      <c r="G249" s="72">
        <f t="shared" si="11"/>
        <v>0.52877700000000172</v>
      </c>
      <c r="H249" s="103">
        <f t="shared" si="12"/>
        <v>0.23530652101167926</v>
      </c>
      <c r="I249" s="88">
        <f t="shared" si="10"/>
        <v>0.76408352101168098</v>
      </c>
      <c r="J249" s="25"/>
      <c r="K249" s="38"/>
      <c r="L249" s="346"/>
      <c r="M249" s="34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8.6449999999999996</v>
      </c>
      <c r="F250" s="104">
        <v>9.0389999999999997</v>
      </c>
      <c r="G250" s="72">
        <f t="shared" si="11"/>
        <v>0.3387612000000001</v>
      </c>
      <c r="H250" s="103">
        <f t="shared" si="12"/>
        <v>0.20208677686885393</v>
      </c>
      <c r="I250" s="88">
        <f t="shared" si="10"/>
        <v>0.540847976868854</v>
      </c>
      <c r="J250" s="25"/>
      <c r="K250" s="38"/>
      <c r="L250" s="346"/>
      <c r="M250" s="34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11.129</v>
      </c>
      <c r="F251" s="104">
        <v>11.19</v>
      </c>
      <c r="G251" s="72">
        <f t="shared" si="11"/>
        <v>5.2447799999999954E-2</v>
      </c>
      <c r="H251" s="103">
        <f t="shared" si="12"/>
        <v>0.13187231765788227</v>
      </c>
      <c r="I251" s="88">
        <f t="shared" si="10"/>
        <v>0.18432011765788223</v>
      </c>
      <c r="J251" s="25"/>
      <c r="K251" s="38"/>
      <c r="L251" s="346"/>
      <c r="M251" s="34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19.100999999999999</v>
      </c>
      <c r="F252" s="104">
        <v>20.105</v>
      </c>
      <c r="G252" s="72">
        <f t="shared" si="11"/>
        <v>0.86323920000000121</v>
      </c>
      <c r="H252" s="103">
        <f t="shared" si="12"/>
        <v>0.12809734673256121</v>
      </c>
      <c r="I252" s="88">
        <f t="shared" si="10"/>
        <v>0.99133654673256244</v>
      </c>
      <c r="J252" s="25"/>
      <c r="K252" s="38"/>
      <c r="L252" s="346"/>
      <c r="M252" s="34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47.232999999999997</v>
      </c>
      <c r="F253" s="104">
        <v>50.01</v>
      </c>
      <c r="G253" s="72">
        <f t="shared" si="11"/>
        <v>2.3876646000000008</v>
      </c>
      <c r="H253" s="103">
        <f t="shared" si="12"/>
        <v>0.28815611396617408</v>
      </c>
      <c r="I253" s="88">
        <f t="shared" si="10"/>
        <v>2.6758207139661749</v>
      </c>
      <c r="J253" s="215"/>
      <c r="K253" s="38"/>
      <c r="L253" s="346"/>
      <c r="M253" s="34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14.567</v>
      </c>
      <c r="F254" s="104">
        <v>15.079000000000001</v>
      </c>
      <c r="G254" s="72">
        <f>(F254-E254)*0.8598</f>
        <v>0.44021760000000038</v>
      </c>
      <c r="H254" s="103">
        <f t="shared" si="12"/>
        <v>0.26802293569779506</v>
      </c>
      <c r="I254" s="88">
        <f t="shared" si="10"/>
        <v>0.70824053569779544</v>
      </c>
      <c r="J254" s="215"/>
      <c r="K254" s="38"/>
      <c r="L254" s="34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27.053000000000001</v>
      </c>
      <c r="F255" s="104">
        <v>28.567</v>
      </c>
      <c r="G255" s="72">
        <f>(F255-E255)*0.8598</f>
        <v>1.3017371999999994</v>
      </c>
      <c r="H255" s="103">
        <f t="shared" si="12"/>
        <v>0.23530652101167926</v>
      </c>
      <c r="I255" s="88">
        <f t="shared" si="10"/>
        <v>1.5370437210116785</v>
      </c>
      <c r="J255" s="215"/>
      <c r="K255" s="38"/>
      <c r="L255" s="346"/>
      <c r="M255" s="34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7.9569999999999999</v>
      </c>
      <c r="F256" s="104">
        <v>8.1159999999999997</v>
      </c>
      <c r="G256" s="72">
        <f t="shared" si="11"/>
        <v>0.13670819999999984</v>
      </c>
      <c r="H256" s="103">
        <f t="shared" si="12"/>
        <v>0.20259010632556343</v>
      </c>
      <c r="I256" s="88">
        <f t="shared" si="10"/>
        <v>0.33929830632556324</v>
      </c>
      <c r="J256" s="215"/>
      <c r="K256" s="38"/>
      <c r="L256" s="346"/>
      <c r="M256" s="34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9.7070000000000007</v>
      </c>
      <c r="F257" s="104">
        <v>9.7319999999999993</v>
      </c>
      <c r="G257" s="72">
        <f t="shared" si="11"/>
        <v>2.1494999999998779E-2</v>
      </c>
      <c r="H257" s="103">
        <f t="shared" si="12"/>
        <v>0.13262731184294649</v>
      </c>
      <c r="I257" s="88">
        <f t="shared" si="10"/>
        <v>0.15412231184294528</v>
      </c>
      <c r="J257" s="215"/>
      <c r="K257" s="38"/>
      <c r="L257" s="346"/>
      <c r="M257" s="34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04">
        <v>8.4640000000000004</v>
      </c>
      <c r="G258" s="72">
        <f t="shared" si="11"/>
        <v>0</v>
      </c>
      <c r="H258" s="103">
        <f t="shared" si="12"/>
        <v>0.12658735836243279</v>
      </c>
      <c r="I258" s="88">
        <f t="shared" si="10"/>
        <v>0.12658735836243279</v>
      </c>
      <c r="J258" s="215"/>
      <c r="K258" s="38"/>
      <c r="L258" s="346"/>
      <c r="M258" s="34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35.819000000000003</v>
      </c>
      <c r="F259" s="104">
        <v>35.819000000000003</v>
      </c>
      <c r="G259" s="72">
        <f t="shared" si="11"/>
        <v>0</v>
      </c>
      <c r="H259" s="103">
        <f t="shared" si="12"/>
        <v>0.28664612559604563</v>
      </c>
      <c r="I259" s="88">
        <f t="shared" si="10"/>
        <v>0.28664612559604563</v>
      </c>
      <c r="J259" s="215"/>
      <c r="K259" s="38"/>
      <c r="L259" s="346"/>
      <c r="M259" s="34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22.788</v>
      </c>
      <c r="F260" s="104">
        <v>23.786000000000001</v>
      </c>
      <c r="G260" s="72">
        <f t="shared" si="11"/>
        <v>0.85808040000000096</v>
      </c>
      <c r="H260" s="103">
        <f t="shared" si="12"/>
        <v>0.26751960624108562</v>
      </c>
      <c r="I260" s="88">
        <f t="shared" si="10"/>
        <v>1.1256000062410867</v>
      </c>
      <c r="J260" s="25"/>
      <c r="K260" s="40"/>
      <c r="L260" s="346"/>
      <c r="M260" s="34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22.640999999999998</v>
      </c>
      <c r="F261" s="104">
        <v>23.617000000000001</v>
      </c>
      <c r="G261" s="72">
        <f t="shared" si="11"/>
        <v>0.83916480000000226</v>
      </c>
      <c r="H261" s="103">
        <f t="shared" si="12"/>
        <v>0.23278987372813187</v>
      </c>
      <c r="I261" s="88">
        <f t="shared" si="10"/>
        <v>1.071954673728134</v>
      </c>
      <c r="J261" s="25"/>
      <c r="K261" s="38"/>
      <c r="L261" s="346"/>
      <c r="M261" s="34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14.853</v>
      </c>
      <c r="F262" s="104">
        <v>14.959</v>
      </c>
      <c r="G262" s="72">
        <f t="shared" si="11"/>
        <v>9.1138799999999895E-2</v>
      </c>
      <c r="H262" s="103">
        <f t="shared" si="12"/>
        <v>0.21416668382988133</v>
      </c>
      <c r="I262" s="88">
        <f t="shared" si="10"/>
        <v>0.30530548382988121</v>
      </c>
      <c r="J262" s="25"/>
      <c r="K262" s="38"/>
      <c r="L262" s="346"/>
      <c r="M262" s="34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20.805</v>
      </c>
      <c r="F263" s="104">
        <v>22.027000000000001</v>
      </c>
      <c r="G263" s="72">
        <f t="shared" si="11"/>
        <v>1.050675600000001</v>
      </c>
      <c r="H263" s="103">
        <f t="shared" si="12"/>
        <v>0.13187231765788227</v>
      </c>
      <c r="I263" s="88">
        <f t="shared" si="10"/>
        <v>1.1825479176578833</v>
      </c>
      <c r="J263" s="25"/>
      <c r="K263" s="38"/>
      <c r="L263" s="346"/>
      <c r="M263" s="34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21.262</v>
      </c>
      <c r="F264" s="104">
        <v>22.652999999999999</v>
      </c>
      <c r="G264" s="72">
        <f t="shared" si="11"/>
        <v>1.1959817999999984</v>
      </c>
      <c r="H264" s="103">
        <f t="shared" si="12"/>
        <v>0.12809734673256121</v>
      </c>
      <c r="I264" s="88">
        <f t="shared" si="10"/>
        <v>1.3240791467325597</v>
      </c>
      <c r="J264" s="25"/>
      <c r="K264" s="38"/>
      <c r="L264" s="346"/>
      <c r="M264" s="34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32.847999999999999</v>
      </c>
      <c r="F265" s="104">
        <v>33.244</v>
      </c>
      <c r="G265" s="72">
        <f t="shared" si="11"/>
        <v>0.34048080000000069</v>
      </c>
      <c r="H265" s="103">
        <f t="shared" si="12"/>
        <v>0.28664612559604563</v>
      </c>
      <c r="I265" s="88">
        <f t="shared" si="10"/>
        <v>0.62712692559604633</v>
      </c>
      <c r="J265" s="25"/>
      <c r="K265" s="38"/>
      <c r="L265" s="346"/>
      <c r="M265" s="34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1"/>
        <v>0</v>
      </c>
      <c r="H266" s="103">
        <f t="shared" si="12"/>
        <v>0.26877792988285931</v>
      </c>
      <c r="I266" s="88">
        <f t="shared" si="10"/>
        <v>0.26877792988285931</v>
      </c>
      <c r="J266" s="25"/>
      <c r="K266" s="38"/>
      <c r="L266" s="346"/>
      <c r="M266" s="34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0.23278987372813187</v>
      </c>
      <c r="I267" s="88">
        <f t="shared" si="10"/>
        <v>0.23278987372813187</v>
      </c>
      <c r="J267" s="25"/>
      <c r="K267" s="38"/>
      <c r="L267" s="346"/>
      <c r="M267" s="34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15.02</v>
      </c>
      <c r="F268" s="104">
        <v>15.27</v>
      </c>
      <c r="G268" s="72">
        <f t="shared" si="11"/>
        <v>0.21495</v>
      </c>
      <c r="H268" s="103">
        <f t="shared" si="12"/>
        <v>0.2038484299673371</v>
      </c>
      <c r="I268" s="88">
        <f t="shared" si="10"/>
        <v>0.41879842996733707</v>
      </c>
      <c r="J268" s="25"/>
      <c r="K268" s="38"/>
      <c r="L268" s="346"/>
      <c r="M268" s="34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11.286</v>
      </c>
      <c r="F269" s="104">
        <v>11.675000000000001</v>
      </c>
      <c r="G269" s="72">
        <f t="shared" si="11"/>
        <v>0.33446220000000099</v>
      </c>
      <c r="H269" s="103">
        <f t="shared" si="12"/>
        <v>0.13136898820117282</v>
      </c>
      <c r="I269" s="88">
        <f t="shared" si="10"/>
        <v>0.46583118820117381</v>
      </c>
      <c r="J269" s="25"/>
      <c r="K269" s="38"/>
      <c r="L269" s="346"/>
      <c r="M269" s="34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12.789</v>
      </c>
      <c r="F270" s="104">
        <v>13.291</v>
      </c>
      <c r="G270" s="72">
        <f t="shared" si="11"/>
        <v>0.4316196000000006</v>
      </c>
      <c r="H270" s="103">
        <f t="shared" si="12"/>
        <v>0.12759401727585176</v>
      </c>
      <c r="I270" s="88">
        <f t="shared" si="10"/>
        <v>0.55921361727585239</v>
      </c>
      <c r="J270" s="25"/>
      <c r="K270" s="38"/>
      <c r="L270" s="346"/>
      <c r="M270" s="34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31.106000000000002</v>
      </c>
      <c r="F271" s="104">
        <v>32.026000000000003</v>
      </c>
      <c r="G271" s="72">
        <f t="shared" si="11"/>
        <v>0.7910160000000015</v>
      </c>
      <c r="H271" s="103">
        <f t="shared" si="12"/>
        <v>0.28664612559604563</v>
      </c>
      <c r="I271" s="88">
        <f t="shared" si="10"/>
        <v>1.077662125596047</v>
      </c>
      <c r="J271" s="25"/>
      <c r="K271" s="38"/>
      <c r="L271" s="346"/>
      <c r="M271" s="34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11.018000000000001</v>
      </c>
      <c r="G272" s="72">
        <f t="shared" si="11"/>
        <v>0</v>
      </c>
      <c r="H272" s="103">
        <f t="shared" si="12"/>
        <v>0.26902959461121406</v>
      </c>
      <c r="I272" s="88">
        <f t="shared" si="10"/>
        <v>0.26902959461121406</v>
      </c>
      <c r="J272" s="25"/>
      <c r="K272" s="38"/>
      <c r="L272" s="346"/>
      <c r="M272" s="343"/>
    </row>
    <row r="273" spans="1:23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9.468</v>
      </c>
      <c r="F273" s="104">
        <v>10.055999999999999</v>
      </c>
      <c r="G273" s="72">
        <f t="shared" si="11"/>
        <v>0.5055623999999993</v>
      </c>
      <c r="H273" s="103">
        <f t="shared" si="12"/>
        <v>0.23278987372813187</v>
      </c>
      <c r="I273" s="88">
        <f t="shared" ref="I273:I280" si="13">G273+H273</f>
        <v>0.73835227372813117</v>
      </c>
      <c r="J273" s="25"/>
      <c r="K273" s="38"/>
      <c r="L273" s="346"/>
      <c r="M273" s="343"/>
    </row>
    <row r="274" spans="1:23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28.72</v>
      </c>
      <c r="F274" s="104">
        <v>29.991</v>
      </c>
      <c r="G274" s="72">
        <f t="shared" ref="G274:G301" si="14">(F274-E274)*0.8598</f>
        <v>1.0928058000000007</v>
      </c>
      <c r="H274" s="103">
        <f t="shared" ref="H274:H301" si="15">$G$11/$C$303*C274</f>
        <v>0.20359676523898237</v>
      </c>
      <c r="I274" s="88">
        <f t="shared" si="13"/>
        <v>1.296402565238983</v>
      </c>
      <c r="J274" s="25"/>
      <c r="K274" s="38"/>
      <c r="L274" s="346"/>
      <c r="M274" s="343"/>
    </row>
    <row r="275" spans="1:23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3.0720000000000001</v>
      </c>
      <c r="F275" s="104">
        <v>3.0760000000000001</v>
      </c>
      <c r="G275" s="72">
        <f t="shared" si="14"/>
        <v>3.4392000000000029E-3</v>
      </c>
      <c r="H275" s="103">
        <f t="shared" si="15"/>
        <v>0.13111732347281807</v>
      </c>
      <c r="I275" s="88">
        <f t="shared" si="13"/>
        <v>0.13455652347281807</v>
      </c>
      <c r="J275" s="25"/>
      <c r="K275" s="40"/>
      <c r="L275" s="197"/>
      <c r="M275" s="212"/>
      <c r="P275" s="128"/>
    </row>
    <row r="276" spans="1:23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3.8849999999999998</v>
      </c>
      <c r="F276" s="104">
        <v>3.903</v>
      </c>
      <c r="G276" s="72">
        <f t="shared" si="14"/>
        <v>1.5476400000000204E-2</v>
      </c>
      <c r="H276" s="103">
        <f t="shared" si="15"/>
        <v>0.12734235254749701</v>
      </c>
      <c r="I276" s="88">
        <f t="shared" si="13"/>
        <v>0.14281875254749721</v>
      </c>
      <c r="J276" s="25"/>
      <c r="K276" s="38"/>
      <c r="L276" s="346"/>
      <c r="M276" s="343"/>
    </row>
    <row r="277" spans="1:23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35.094999999999999</v>
      </c>
      <c r="F277" s="104">
        <v>37.527000000000001</v>
      </c>
      <c r="G277" s="72">
        <f t="shared" si="14"/>
        <v>2.091033600000002</v>
      </c>
      <c r="H277" s="103">
        <f t="shared" si="15"/>
        <v>0.28765278450946458</v>
      </c>
      <c r="I277" s="88">
        <f t="shared" si="13"/>
        <v>2.3786863845094666</v>
      </c>
      <c r="J277" s="25"/>
      <c r="K277" s="38"/>
      <c r="L277" s="346"/>
      <c r="M277" s="343"/>
    </row>
    <row r="278" spans="1:23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24.402000000000001</v>
      </c>
      <c r="F278" s="104">
        <v>25.448</v>
      </c>
      <c r="G278" s="72">
        <f t="shared" si="14"/>
        <v>0.89935079999999945</v>
      </c>
      <c r="H278" s="103">
        <f t="shared" si="15"/>
        <v>0.26928125933956876</v>
      </c>
      <c r="I278" s="88">
        <f t="shared" si="13"/>
        <v>1.1686320593395683</v>
      </c>
      <c r="J278" s="25"/>
      <c r="K278" s="38"/>
      <c r="L278" s="346"/>
      <c r="M278" s="343"/>
    </row>
    <row r="279" spans="1:23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23.507000000000001</v>
      </c>
      <c r="F279" s="104">
        <v>25.398</v>
      </c>
      <c r="G279" s="72">
        <f t="shared" si="14"/>
        <v>1.6258817999999986</v>
      </c>
      <c r="H279" s="103">
        <f t="shared" si="15"/>
        <v>0.23354486791319609</v>
      </c>
      <c r="I279" s="88">
        <f t="shared" si="13"/>
        <v>1.8594266679131948</v>
      </c>
      <c r="J279" s="25"/>
      <c r="K279" s="38"/>
      <c r="L279" s="346"/>
      <c r="M279" s="343"/>
    </row>
    <row r="280" spans="1:23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15.625</v>
      </c>
      <c r="F280" s="104">
        <v>16.186</v>
      </c>
      <c r="G280" s="72">
        <f>(F280-E280)*0.8598</f>
        <v>0.48234779999999994</v>
      </c>
      <c r="H280" s="103">
        <f t="shared" si="15"/>
        <v>0.20208677686885393</v>
      </c>
      <c r="I280" s="88">
        <f t="shared" si="13"/>
        <v>0.68443457686885389</v>
      </c>
      <c r="J280" s="25"/>
      <c r="K280" s="38"/>
      <c r="L280" s="346"/>
      <c r="M280" s="343"/>
    </row>
    <row r="281" spans="1:23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5.57</v>
      </c>
      <c r="F281" s="104">
        <v>6.3550000000000004</v>
      </c>
      <c r="G281" s="72">
        <f>(F281-E281)*0.8598</f>
        <v>0.67494300000000018</v>
      </c>
      <c r="H281" s="103">
        <f t="shared" si="15"/>
        <v>0.13086565874446332</v>
      </c>
      <c r="I281" s="88">
        <f>G281+H281</f>
        <v>0.8058086587444635</v>
      </c>
      <c r="K281" s="25"/>
      <c r="L281" s="346"/>
      <c r="M281" s="343"/>
    </row>
    <row r="282" spans="1:23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9.6509999999999998</v>
      </c>
      <c r="F282" s="104">
        <v>10.06</v>
      </c>
      <c r="G282" s="72">
        <f t="shared" si="14"/>
        <v>0.35165820000000059</v>
      </c>
      <c r="H282" s="103">
        <f t="shared" si="15"/>
        <v>0.12683902309078754</v>
      </c>
      <c r="I282" s="88">
        <f t="shared" ref="I282:I301" si="16">G282+H282</f>
        <v>0.47849722309078813</v>
      </c>
      <c r="J282" s="25"/>
      <c r="K282" s="38"/>
      <c r="L282" s="346"/>
      <c r="M282" s="343"/>
    </row>
    <row r="283" spans="1:23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24.79</v>
      </c>
      <c r="G283" s="72">
        <f t="shared" si="14"/>
        <v>0</v>
      </c>
      <c r="H283" s="103">
        <f t="shared" si="15"/>
        <v>0.28538780195427194</v>
      </c>
      <c r="I283" s="88">
        <f t="shared" si="16"/>
        <v>0.28538780195427194</v>
      </c>
      <c r="J283" s="25"/>
      <c r="K283" s="38"/>
      <c r="L283" s="346"/>
      <c r="M283" s="343"/>
    </row>
    <row r="284" spans="1:23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0.26726794151273087</v>
      </c>
      <c r="I284" s="88">
        <f t="shared" si="16"/>
        <v>0.26726794151273087</v>
      </c>
      <c r="J284" s="25"/>
      <c r="K284" s="38"/>
      <c r="L284" s="346"/>
      <c r="M284" s="343"/>
      <c r="N284" s="346"/>
    </row>
    <row r="285" spans="1:23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0.23329320318484137</v>
      </c>
      <c r="I285" s="88">
        <f t="shared" si="16"/>
        <v>0.23329320318484137</v>
      </c>
      <c r="J285" s="25"/>
      <c r="K285" s="40"/>
      <c r="L285" s="681"/>
      <c r="M285" s="681"/>
      <c r="N285" s="681"/>
      <c r="O285" s="681"/>
      <c r="P285" s="681"/>
      <c r="Q285" s="681"/>
      <c r="R285" s="126"/>
      <c r="S285" s="126"/>
      <c r="T285" s="126"/>
      <c r="U285" s="126"/>
      <c r="V285" s="126"/>
      <c r="W285" s="126"/>
    </row>
    <row r="286" spans="1:23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23.768000000000001</v>
      </c>
      <c r="F286" s="104">
        <v>25.059000000000001</v>
      </c>
      <c r="G286" s="72">
        <f t="shared" si="14"/>
        <v>1.1100018000000003</v>
      </c>
      <c r="H286" s="103">
        <f t="shared" si="15"/>
        <v>0.20510675360911079</v>
      </c>
      <c r="I286" s="88">
        <f t="shared" si="16"/>
        <v>1.3151085536091109</v>
      </c>
      <c r="J286" s="25"/>
      <c r="K286" s="40"/>
      <c r="L286" s="197"/>
      <c r="M286" s="212"/>
      <c r="N286" s="126"/>
      <c r="O286" s="126"/>
      <c r="P286" s="128"/>
      <c r="Q286" s="126"/>
      <c r="R286" s="126"/>
      <c r="S286" s="126"/>
      <c r="T286" s="126"/>
      <c r="U286" s="126"/>
      <c r="V286" s="126"/>
      <c r="W286" s="126"/>
    </row>
    <row r="287" spans="1:23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21.109000000000002</v>
      </c>
      <c r="F287" s="104">
        <v>21.962</v>
      </c>
      <c r="G287" s="72">
        <f t="shared" si="14"/>
        <v>0.73340939999999832</v>
      </c>
      <c r="H287" s="103">
        <f t="shared" si="15"/>
        <v>0.13086565874446332</v>
      </c>
      <c r="I287" s="88">
        <f t="shared" si="16"/>
        <v>0.86427505874446164</v>
      </c>
      <c r="J287" s="25"/>
      <c r="K287" s="40"/>
      <c r="L287" s="301"/>
      <c r="M287" s="212"/>
      <c r="N287" s="126"/>
      <c r="O287" s="126"/>
      <c r="P287" s="247"/>
      <c r="Q287" s="126"/>
      <c r="R287" s="126"/>
      <c r="S287" s="126"/>
      <c r="T287" s="247"/>
      <c r="U287" s="126"/>
      <c r="V287" s="247"/>
      <c r="W287" s="126"/>
    </row>
    <row r="288" spans="1:23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20.196999999999999</v>
      </c>
      <c r="F288" s="104">
        <v>21.587</v>
      </c>
      <c r="G288" s="72">
        <f t="shared" si="14"/>
        <v>1.1951220000000005</v>
      </c>
      <c r="H288" s="103">
        <f t="shared" si="15"/>
        <v>0.12608402890572332</v>
      </c>
      <c r="I288" s="88">
        <f t="shared" si="16"/>
        <v>1.3212060289057237</v>
      </c>
      <c r="J288" s="25"/>
      <c r="K288" s="40"/>
      <c r="L288" s="301"/>
      <c r="M288" s="212"/>
      <c r="N288" s="126"/>
      <c r="O288" s="126"/>
      <c r="P288" s="247"/>
      <c r="Q288" s="126"/>
      <c r="R288" s="126"/>
      <c r="S288" s="126"/>
      <c r="T288" s="247"/>
      <c r="U288" s="126"/>
      <c r="V288" s="247"/>
      <c r="W288" s="126"/>
    </row>
    <row r="289" spans="1:2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35.564</v>
      </c>
      <c r="F289" s="104">
        <v>37.902999999999999</v>
      </c>
      <c r="G289" s="72">
        <f t="shared" si="14"/>
        <v>2.0110721999999988</v>
      </c>
      <c r="H289" s="103">
        <f t="shared" si="15"/>
        <v>0.28664612559604563</v>
      </c>
      <c r="I289" s="88">
        <f t="shared" si="16"/>
        <v>2.2977183255960445</v>
      </c>
      <c r="J289" s="25"/>
      <c r="K289" s="40"/>
      <c r="L289" s="301"/>
      <c r="M289" s="212"/>
      <c r="N289" s="126"/>
      <c r="O289" s="126"/>
      <c r="P289" s="247"/>
      <c r="Q289" s="126"/>
      <c r="R289" s="126"/>
      <c r="S289" s="126"/>
      <c r="T289" s="247"/>
      <c r="U289" s="126"/>
      <c r="V289" s="247"/>
      <c r="W289" s="126"/>
    </row>
    <row r="290" spans="1:2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36.652000000000001</v>
      </c>
      <c r="F290" s="104">
        <v>37.829000000000001</v>
      </c>
      <c r="G290" s="72">
        <f t="shared" si="14"/>
        <v>1.0119845999999997</v>
      </c>
      <c r="H290" s="103">
        <f t="shared" si="15"/>
        <v>0.27028791825298776</v>
      </c>
      <c r="I290" s="88">
        <f t="shared" si="16"/>
        <v>1.2822725182529875</v>
      </c>
      <c r="J290" s="25"/>
      <c r="K290" s="40"/>
      <c r="L290" s="301"/>
      <c r="M290" s="212"/>
      <c r="N290" s="126"/>
      <c r="O290" s="126"/>
      <c r="P290" s="247"/>
      <c r="Q290" s="126"/>
      <c r="R290" s="126"/>
      <c r="S290" s="126"/>
      <c r="T290" s="247"/>
      <c r="U290" s="126"/>
      <c r="V290" s="247"/>
      <c r="W290" s="126"/>
    </row>
    <row r="291" spans="1:2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0.23304153845648659</v>
      </c>
      <c r="I291" s="88">
        <f t="shared" si="16"/>
        <v>0.23304153845648659</v>
      </c>
      <c r="J291" s="25"/>
      <c r="K291" s="40"/>
      <c r="L291" s="361"/>
      <c r="M291" s="212"/>
      <c r="N291" s="352"/>
      <c r="O291" s="126"/>
      <c r="P291" s="362"/>
      <c r="Q291" s="126"/>
      <c r="R291" s="352"/>
      <c r="S291" s="126"/>
      <c r="T291" s="362"/>
      <c r="U291" s="126"/>
      <c r="V291" s="362"/>
      <c r="W291" s="126"/>
    </row>
    <row r="292" spans="1:2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0.20259010632556343</v>
      </c>
      <c r="I292" s="88">
        <f t="shared" si="16"/>
        <v>0.20259010632556343</v>
      </c>
      <c r="J292" s="25"/>
      <c r="K292" s="40"/>
      <c r="L292" s="301"/>
      <c r="M292" s="212"/>
      <c r="N292" s="126"/>
      <c r="O292" s="126"/>
      <c r="P292" s="247"/>
      <c r="Q292" s="126"/>
      <c r="R292" s="126"/>
      <c r="S292" s="126"/>
      <c r="T292" s="247"/>
      <c r="U292" s="126"/>
      <c r="V292" s="247"/>
      <c r="W292" s="126"/>
    </row>
    <row r="293" spans="1:2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12.077</v>
      </c>
      <c r="F293" s="104">
        <v>12.257</v>
      </c>
      <c r="G293" s="72">
        <f t="shared" si="14"/>
        <v>0.15476399999999976</v>
      </c>
      <c r="H293" s="103">
        <f t="shared" si="15"/>
        <v>0.13086565874446332</v>
      </c>
      <c r="I293" s="88">
        <f t="shared" si="16"/>
        <v>0.28562965874446311</v>
      </c>
      <c r="J293" s="25"/>
      <c r="K293" s="40"/>
      <c r="L293" s="301"/>
      <c r="M293" s="212"/>
      <c r="N293" s="126"/>
      <c r="O293" s="126"/>
      <c r="P293" s="247"/>
      <c r="Q293" s="126"/>
      <c r="R293" s="363"/>
      <c r="S293" s="126"/>
      <c r="T293" s="247"/>
      <c r="U293" s="126"/>
      <c r="V293" s="247"/>
      <c r="W293" s="126"/>
    </row>
    <row r="294" spans="1:2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17.862766829495232</v>
      </c>
      <c r="F294" s="104">
        <v>18.864999999999998</v>
      </c>
      <c r="G294" s="72">
        <f t="shared" si="14"/>
        <v>0.861720079999998</v>
      </c>
      <c r="H294" s="103">
        <f t="shared" si="15"/>
        <v>0.12683902309078754</v>
      </c>
      <c r="I294" s="88">
        <f t="shared" si="16"/>
        <v>0.98855910309078554</v>
      </c>
      <c r="J294" s="25"/>
      <c r="K294" s="40"/>
      <c r="L294" s="301"/>
      <c r="M294" s="212"/>
      <c r="N294" s="363"/>
      <c r="O294" s="126"/>
      <c r="P294" s="128"/>
      <c r="Q294" s="126"/>
      <c r="R294" s="126"/>
      <c r="S294" s="126"/>
      <c r="T294" s="126"/>
      <c r="U294" s="126"/>
      <c r="V294" s="126"/>
      <c r="W294" s="126"/>
    </row>
    <row r="295" spans="1:2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43.48</v>
      </c>
      <c r="F295" s="104">
        <v>45.366</v>
      </c>
      <c r="G295" s="72">
        <f t="shared" si="14"/>
        <v>1.6215828000000023</v>
      </c>
      <c r="H295" s="103">
        <f>$G$11/$C$303*C295</f>
        <v>0.28614279613933619</v>
      </c>
      <c r="I295" s="88">
        <f t="shared" si="16"/>
        <v>1.9077255961393385</v>
      </c>
      <c r="J295" s="25"/>
      <c r="K295" s="40"/>
      <c r="L295" s="197"/>
      <c r="M295" s="212"/>
      <c r="N295" s="126"/>
      <c r="O295" s="126"/>
      <c r="P295" s="128"/>
      <c r="Q295" s="126"/>
      <c r="R295" s="126"/>
      <c r="S295" s="126"/>
      <c r="T295" s="126"/>
      <c r="U295" s="126"/>
      <c r="V295" s="126"/>
      <c r="W295" s="126"/>
    </row>
    <row r="296" spans="1:2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12.211</v>
      </c>
      <c r="F296" s="104">
        <v>12.292</v>
      </c>
      <c r="G296" s="72">
        <f t="shared" si="14"/>
        <v>6.9643799999999589E-2</v>
      </c>
      <c r="H296" s="103">
        <f t="shared" si="15"/>
        <v>0.26726794151273087</v>
      </c>
      <c r="I296" s="88">
        <f t="shared" si="16"/>
        <v>0.33691174151273046</v>
      </c>
      <c r="J296" s="25"/>
      <c r="K296" s="40"/>
      <c r="L296" s="197"/>
      <c r="M296" s="212"/>
      <c r="N296" s="126"/>
      <c r="O296" s="126"/>
      <c r="P296" s="128"/>
      <c r="Q296" s="126"/>
      <c r="R296" s="126"/>
      <c r="S296" s="126"/>
      <c r="T296" s="126"/>
      <c r="U296" s="126"/>
      <c r="V296" s="126"/>
      <c r="W296" s="126"/>
    </row>
    <row r="297" spans="1:2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0.2315315500863582</v>
      </c>
      <c r="I297" s="88">
        <f t="shared" si="16"/>
        <v>0.2315315500863582</v>
      </c>
      <c r="J297" s="25"/>
      <c r="K297" s="38"/>
      <c r="L297" s="346"/>
      <c r="M297" s="343"/>
    </row>
    <row r="298" spans="1:2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20.047000000000001</v>
      </c>
      <c r="F298" s="104">
        <v>21.177</v>
      </c>
      <c r="G298" s="72">
        <f t="shared" si="14"/>
        <v>0.97157399999999916</v>
      </c>
      <c r="H298" s="103">
        <f>$G$11/$C$303*C298</f>
        <v>0.20057678849872554</v>
      </c>
      <c r="I298" s="88">
        <f t="shared" si="16"/>
        <v>1.1721507884987248</v>
      </c>
      <c r="J298" s="25"/>
      <c r="K298" s="38"/>
      <c r="L298" s="346"/>
      <c r="M298" s="343"/>
    </row>
    <row r="299" spans="1:2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9.2789999999999999</v>
      </c>
      <c r="F299" s="104">
        <v>9.5259999999999998</v>
      </c>
      <c r="G299" s="72">
        <f t="shared" si="14"/>
        <v>0.21237059999999991</v>
      </c>
      <c r="H299" s="103">
        <f t="shared" si="15"/>
        <v>0.1293556703743349</v>
      </c>
      <c r="I299" s="88">
        <f>G299+H299</f>
        <v>0.34172627037433478</v>
      </c>
      <c r="J299" s="25"/>
      <c r="K299" s="38"/>
      <c r="L299" s="346"/>
      <c r="M299" s="343"/>
    </row>
    <row r="300" spans="1:2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11.131</v>
      </c>
      <c r="F300" s="104">
        <v>11.688000000000001</v>
      </c>
      <c r="G300" s="72">
        <f t="shared" si="14"/>
        <v>0.47890860000000035</v>
      </c>
      <c r="H300" s="103">
        <f t="shared" si="15"/>
        <v>0.12658735836243279</v>
      </c>
      <c r="I300" s="88">
        <f t="shared" si="16"/>
        <v>0.60549595836243308</v>
      </c>
      <c r="J300" s="25"/>
      <c r="K300" s="38"/>
      <c r="L300" s="346"/>
      <c r="M300" s="343"/>
    </row>
    <row r="301" spans="1:2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0.28891110815123827</v>
      </c>
      <c r="I301" s="88">
        <f t="shared" si="16"/>
        <v>0.28891110815123827</v>
      </c>
      <c r="J301" s="25"/>
      <c r="K301" s="38"/>
      <c r="L301" s="346"/>
      <c r="M301" s="343"/>
    </row>
    <row r="302" spans="1:2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64.894000000000005</v>
      </c>
      <c r="F302" s="104">
        <v>66.978999999999999</v>
      </c>
      <c r="G302" s="72">
        <f>(F302-E302)*0.8598</f>
        <v>1.7926829999999947</v>
      </c>
      <c r="H302" s="103">
        <f>$G$11/$C$303*C302</f>
        <v>0.7470667461210373</v>
      </c>
      <c r="I302" s="88">
        <f>G302+H302</f>
        <v>2.5397497461210321</v>
      </c>
      <c r="J302" s="25" t="s">
        <v>445</v>
      </c>
      <c r="K302" s="38"/>
      <c r="L302" s="346"/>
      <c r="M302" s="343"/>
    </row>
    <row r="303" spans="1:2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165.74290588000011</v>
      </c>
      <c r="H303" s="73">
        <f>SUM(H17:H302)</f>
        <v>51.508094119999861</v>
      </c>
      <c r="I303" s="73">
        <f>SUM(I17:I302)</f>
        <v>217.25099999999989</v>
      </c>
      <c r="J303" s="25"/>
      <c r="K303" s="38"/>
      <c r="M303" s="38"/>
    </row>
    <row r="304" spans="1:2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25.10.19</v>
      </c>
      <c r="F305" s="270" t="str">
        <f>F16</f>
        <v>Показания  на 24.11.19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48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48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48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309:B309"/>
    <mergeCell ref="A13:D13"/>
    <mergeCell ref="E13:F13"/>
    <mergeCell ref="A14:D14"/>
    <mergeCell ref="E14:F14"/>
    <mergeCell ref="M107:N107"/>
    <mergeCell ref="L196:O196"/>
    <mergeCell ref="L224:S224"/>
    <mergeCell ref="L285:Q285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15"/>
  <sheetViews>
    <sheetView workbookViewId="0">
      <pane xSplit="2" ySplit="16" topLeftCell="C206" activePane="bottomRight" state="frozen"/>
      <selection pane="topRight" activeCell="C1" sqref="C1"/>
      <selection pane="bottomLeft" activeCell="A17" sqref="A17"/>
      <selection pane="bottomRight" activeCell="G9" sqref="G9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364"/>
      <c r="C2" s="48"/>
      <c r="D2" s="364"/>
      <c r="E2" s="364"/>
      <c r="F2" s="367"/>
      <c r="G2" s="68"/>
      <c r="H2" s="16"/>
      <c r="I2" s="367"/>
      <c r="J2" s="35"/>
      <c r="K2" s="364"/>
      <c r="L2" s="364"/>
    </row>
    <row r="3" spans="1:16" ht="45" customHeight="1" x14ac:dyDescent="0.25">
      <c r="A3" s="622" t="s">
        <v>524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525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246.07300000000001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213.40007060000005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32.672929399999958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/>
      <c r="H13" s="110"/>
      <c r="L13"/>
      <c r="P13" s="17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510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523</v>
      </c>
      <c r="F16" s="22" t="s">
        <v>526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246.07300000000001</v>
      </c>
      <c r="P16" s="334"/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16.353000000000002</v>
      </c>
      <c r="F17" s="104">
        <v>17.428999999999998</v>
      </c>
      <c r="G17" s="72">
        <f>(F17-E17)*0.8598</f>
        <v>0.92514479999999744</v>
      </c>
      <c r="H17" s="103">
        <f>$G$11/$C$303*C17</f>
        <v>0.10264691907783018</v>
      </c>
      <c r="I17" s="88">
        <f t="shared" ref="I17:I80" si="0">G17+H17</f>
        <v>1.0277917190778276</v>
      </c>
      <c r="J17" s="20"/>
      <c r="K17" s="38"/>
      <c r="L17" s="369"/>
      <c r="M17" s="365"/>
      <c r="N17" s="107" t="s">
        <v>373</v>
      </c>
      <c r="O17" s="644">
        <f>SUM(O16:P16)</f>
        <v>246.07300000000001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32.704000000000001</v>
      </c>
      <c r="F18" s="104">
        <v>33.918999999999997</v>
      </c>
      <c r="G18" s="72">
        <f t="shared" ref="G18:G80" si="1">(F18-E18)*0.8598</f>
        <v>1.0446569999999968</v>
      </c>
      <c r="H18" s="103">
        <f t="shared" ref="H18:H81" si="2">$G$11/$C$303*C18</f>
        <v>6.8803766909089903E-2</v>
      </c>
      <c r="I18" s="88">
        <f t="shared" si="0"/>
        <v>1.1134607669090868</v>
      </c>
      <c r="J18" s="20"/>
      <c r="K18" s="38"/>
      <c r="L18" s="369"/>
      <c r="M18" s="365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23.824999999999999</v>
      </c>
      <c r="F19" s="104">
        <v>25.132000000000001</v>
      </c>
      <c r="G19" s="72">
        <f t="shared" si="1"/>
        <v>1.1237586000000019</v>
      </c>
      <c r="H19" s="103">
        <f t="shared" si="2"/>
        <v>7.1996517113688041E-2</v>
      </c>
      <c r="I19" s="88">
        <f t="shared" si="0"/>
        <v>1.19575511711369</v>
      </c>
      <c r="J19" s="20"/>
      <c r="K19" s="38"/>
      <c r="L19" s="369"/>
      <c r="M19" s="365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59.578000000000003</v>
      </c>
      <c r="F20" s="104">
        <v>61.752000000000002</v>
      </c>
      <c r="G20" s="72">
        <f>(F20-E20)*0.8598</f>
        <v>1.8692051999999997</v>
      </c>
      <c r="H20" s="103">
        <f t="shared" si="2"/>
        <v>0.11158661965070499</v>
      </c>
      <c r="I20" s="88">
        <f t="shared" si="0"/>
        <v>1.9807918196507046</v>
      </c>
      <c r="J20" s="20"/>
      <c r="K20" s="38"/>
      <c r="L20" s="369"/>
      <c r="M20" s="365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26.675000000000001</v>
      </c>
      <c r="F21" s="135">
        <v>27.8</v>
      </c>
      <c r="G21" s="86">
        <f t="shared" si="1"/>
        <v>0.967275</v>
      </c>
      <c r="H21" s="109">
        <f t="shared" si="2"/>
        <v>0.10280655658806009</v>
      </c>
      <c r="I21" s="73">
        <f t="shared" si="0"/>
        <v>1.0700815565880601</v>
      </c>
      <c r="J21" s="20"/>
      <c r="K21" s="40"/>
      <c r="L21" s="197"/>
      <c r="M21" s="371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11.603999999999999</v>
      </c>
      <c r="F22" s="135">
        <v>11.936</v>
      </c>
      <c r="G22" s="86">
        <f t="shared" si="1"/>
        <v>0.28545360000000064</v>
      </c>
      <c r="H22" s="109">
        <f t="shared" si="2"/>
        <v>6.8484491888630095E-2</v>
      </c>
      <c r="I22" s="73">
        <f t="shared" si="0"/>
        <v>0.35393809188863073</v>
      </c>
      <c r="J22" s="20"/>
      <c r="K22" s="40"/>
      <c r="L22" s="197"/>
      <c r="M22" s="371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16.501000000000001</v>
      </c>
      <c r="F23" s="135">
        <v>17.498999999999999</v>
      </c>
      <c r="G23" s="86">
        <f t="shared" si="1"/>
        <v>0.85808039999999786</v>
      </c>
      <c r="H23" s="109">
        <f t="shared" si="2"/>
        <v>7.1198329562538507E-2</v>
      </c>
      <c r="I23" s="73">
        <f t="shared" si="0"/>
        <v>0.92927872956253632</v>
      </c>
      <c r="J23" s="20"/>
      <c r="K23" s="40"/>
      <c r="L23" s="197"/>
      <c r="M23" s="371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15.016</v>
      </c>
      <c r="F24" s="135">
        <v>15.811999999999999</v>
      </c>
      <c r="G24" s="86">
        <f t="shared" si="1"/>
        <v>0.68440079999999948</v>
      </c>
      <c r="H24" s="109">
        <f t="shared" si="2"/>
        <v>0.11158661965070499</v>
      </c>
      <c r="I24" s="73">
        <f t="shared" si="0"/>
        <v>0.79598741965070441</v>
      </c>
      <c r="J24" s="20"/>
      <c r="K24" s="40"/>
      <c r="L24" s="197"/>
      <c r="M24" s="371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20.216000000000001</v>
      </c>
      <c r="F25" s="104">
        <v>21.140999999999998</v>
      </c>
      <c r="G25" s="72">
        <f t="shared" si="1"/>
        <v>0.79531499999999755</v>
      </c>
      <c r="H25" s="103">
        <f t="shared" si="2"/>
        <v>0.10248728156760029</v>
      </c>
      <c r="I25" s="88">
        <f t="shared" si="0"/>
        <v>0.89780228156759789</v>
      </c>
      <c r="J25" s="20"/>
      <c r="K25" s="40"/>
      <c r="L25" s="197"/>
      <c r="M25" s="371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14.901999999999999</v>
      </c>
      <c r="F26" s="104">
        <v>15.694000000000001</v>
      </c>
      <c r="G26" s="72">
        <f t="shared" si="1"/>
        <v>0.68096160000000139</v>
      </c>
      <c r="H26" s="103">
        <f t="shared" si="2"/>
        <v>6.8005579357940368E-2</v>
      </c>
      <c r="I26" s="88">
        <f t="shared" si="0"/>
        <v>0.74896717935794177</v>
      </c>
      <c r="J26" s="20"/>
      <c r="K26" s="38"/>
      <c r="L26" s="369"/>
      <c r="M26" s="365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20.902999999999999</v>
      </c>
      <c r="F27" s="104">
        <v>22.091000000000001</v>
      </c>
      <c r="G27" s="72">
        <f t="shared" si="1"/>
        <v>1.021442400000002</v>
      </c>
      <c r="H27" s="103">
        <f t="shared" si="2"/>
        <v>7.1198329562538507E-2</v>
      </c>
      <c r="I27" s="88">
        <f t="shared" si="0"/>
        <v>1.0926407295625404</v>
      </c>
      <c r="J27" s="20"/>
      <c r="K27" s="38"/>
      <c r="L27" s="369"/>
      <c r="M27" s="365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27.905999999999999</v>
      </c>
      <c r="F28" s="104">
        <v>29.337</v>
      </c>
      <c r="G28" s="72">
        <f t="shared" si="1"/>
        <v>1.2303738000000009</v>
      </c>
      <c r="H28" s="103">
        <f t="shared" si="2"/>
        <v>0.11158661965070499</v>
      </c>
      <c r="I28" s="88">
        <f t="shared" si="0"/>
        <v>1.3419604196507058</v>
      </c>
      <c r="J28" s="20"/>
      <c r="K28" s="38"/>
      <c r="L28" s="369"/>
      <c r="M28" s="365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28.638000000000002</v>
      </c>
      <c r="F29" s="104">
        <v>29.791</v>
      </c>
      <c r="G29" s="72">
        <f t="shared" si="1"/>
        <v>0.99134939999999894</v>
      </c>
      <c r="H29" s="103">
        <f t="shared" si="2"/>
        <v>0.10360474413920963</v>
      </c>
      <c r="I29" s="88">
        <f t="shared" si="0"/>
        <v>1.0949541441392086</v>
      </c>
      <c r="J29" s="20"/>
      <c r="K29" s="38"/>
      <c r="L29" s="369"/>
      <c r="M29" s="365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11.693</v>
      </c>
      <c r="F30" s="104">
        <v>12.212999999999999</v>
      </c>
      <c r="G30" s="72">
        <f t="shared" si="1"/>
        <v>0.44709599999999966</v>
      </c>
      <c r="H30" s="103">
        <f t="shared" si="2"/>
        <v>6.768630433748056E-2</v>
      </c>
      <c r="I30" s="88">
        <f t="shared" si="0"/>
        <v>0.51478230433748018</v>
      </c>
      <c r="J30" s="20"/>
      <c r="K30" s="38"/>
      <c r="L30" s="369"/>
      <c r="M30" s="365"/>
    </row>
    <row r="31" spans="1:18" s="126" customFormat="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10.952</v>
      </c>
      <c r="F31" s="104">
        <v>11.407999999999999</v>
      </c>
      <c r="G31" s="72">
        <f t="shared" si="1"/>
        <v>0.39206879999999961</v>
      </c>
      <c r="H31" s="103">
        <f t="shared" si="2"/>
        <v>7.1836879603458137E-2</v>
      </c>
      <c r="I31" s="88">
        <f t="shared" si="0"/>
        <v>0.46390567960345774</v>
      </c>
      <c r="J31" s="25"/>
      <c r="K31" s="40"/>
      <c r="L31" s="197"/>
      <c r="M31" s="371"/>
      <c r="P31" s="128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23.675000000000001</v>
      </c>
      <c r="F32" s="104">
        <v>25.155000000000001</v>
      </c>
      <c r="G32" s="72">
        <f t="shared" si="1"/>
        <v>1.2725040000000003</v>
      </c>
      <c r="H32" s="103">
        <f t="shared" si="2"/>
        <v>0.11174625716093488</v>
      </c>
      <c r="I32" s="88">
        <f t="shared" si="0"/>
        <v>1.3842502571609352</v>
      </c>
      <c r="J32" s="20"/>
      <c r="K32" s="38"/>
      <c r="L32" s="369"/>
      <c r="M32" s="365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24.151</v>
      </c>
      <c r="F33" s="104">
        <v>25.97</v>
      </c>
      <c r="G33" s="72">
        <f t="shared" si="1"/>
        <v>1.5639761999999993</v>
      </c>
      <c r="H33" s="103">
        <f t="shared" si="2"/>
        <v>0.1031258316085199</v>
      </c>
      <c r="I33" s="88">
        <f t="shared" si="0"/>
        <v>1.6671020316085192</v>
      </c>
      <c r="J33" s="20"/>
      <c r="K33" s="38"/>
      <c r="L33" s="369"/>
      <c r="M33" s="365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15.98</v>
      </c>
      <c r="F34" s="104">
        <v>16.704999999999998</v>
      </c>
      <c r="G34" s="72">
        <f t="shared" si="1"/>
        <v>0.62335499999999822</v>
      </c>
      <c r="H34" s="103">
        <f t="shared" si="2"/>
        <v>6.7845941847710464E-2</v>
      </c>
      <c r="I34" s="88">
        <f t="shared" si="0"/>
        <v>0.69120094184770864</v>
      </c>
      <c r="J34" s="20"/>
      <c r="K34" s="38"/>
      <c r="L34" s="369"/>
      <c r="M34" s="365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7.3369999999999997</v>
      </c>
      <c r="F35" s="104">
        <v>7.5650000000000004</v>
      </c>
      <c r="G35" s="72">
        <f t="shared" si="1"/>
        <v>0.19603440000000055</v>
      </c>
      <c r="H35" s="103">
        <f t="shared" si="2"/>
        <v>7.1198329562538507E-2</v>
      </c>
      <c r="I35" s="88">
        <f t="shared" si="0"/>
        <v>0.26723272956253907</v>
      </c>
      <c r="J35" s="20"/>
      <c r="K35" s="38"/>
      <c r="L35" s="369"/>
      <c r="M35" s="365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17.821000000000002</v>
      </c>
      <c r="F36" s="104">
        <v>18.966000000000001</v>
      </c>
      <c r="G36" s="72">
        <f t="shared" si="1"/>
        <v>0.98447099999999965</v>
      </c>
      <c r="H36" s="103">
        <f t="shared" si="2"/>
        <v>0.11126734463024517</v>
      </c>
      <c r="I36" s="88">
        <f t="shared" si="0"/>
        <v>1.0957383446302449</v>
      </c>
      <c r="J36" s="20"/>
      <c r="K36" s="38"/>
      <c r="L36" s="369"/>
      <c r="M36" s="365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32.293999999999997</v>
      </c>
      <c r="F37" s="104">
        <v>33.956000000000003</v>
      </c>
      <c r="G37" s="72">
        <f t="shared" si="1"/>
        <v>1.4289876000000052</v>
      </c>
      <c r="H37" s="103">
        <f t="shared" si="2"/>
        <v>0.10248728156760029</v>
      </c>
      <c r="I37" s="88">
        <f t="shared" si="0"/>
        <v>1.5314748815676056</v>
      </c>
      <c r="J37" s="20"/>
      <c r="K37" s="38"/>
      <c r="L37" s="369"/>
      <c r="M37" s="365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12.596</v>
      </c>
      <c r="F38" s="104">
        <v>13.423</v>
      </c>
      <c r="G38" s="72">
        <f t="shared" si="1"/>
        <v>0.71105459999999998</v>
      </c>
      <c r="H38" s="103">
        <f t="shared" si="2"/>
        <v>6.7526666827250642E-2</v>
      </c>
      <c r="I38" s="88">
        <f t="shared" si="0"/>
        <v>0.7785812668272506</v>
      </c>
      <c r="J38" s="20"/>
      <c r="K38" s="38"/>
      <c r="L38" s="369"/>
      <c r="M38" s="365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13.661</v>
      </c>
      <c r="F39" s="104">
        <v>14.35</v>
      </c>
      <c r="G39" s="72">
        <f t="shared" si="1"/>
        <v>0.5924022000000001</v>
      </c>
      <c r="H39" s="103">
        <f t="shared" si="2"/>
        <v>7.1038692052308602E-2</v>
      </c>
      <c r="I39" s="88">
        <f t="shared" si="0"/>
        <v>0.66344089205230872</v>
      </c>
      <c r="K39" s="20"/>
      <c r="L39" s="369"/>
      <c r="M39" s="365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24.466000000000001</v>
      </c>
      <c r="F40" s="104">
        <v>25.712</v>
      </c>
      <c r="G40" s="72">
        <f t="shared" si="1"/>
        <v>1.0713107999999989</v>
      </c>
      <c r="H40" s="103">
        <f t="shared" si="2"/>
        <v>0.11078843209955545</v>
      </c>
      <c r="I40" s="88">
        <f t="shared" si="0"/>
        <v>1.1820992320995543</v>
      </c>
      <c r="J40" s="20"/>
      <c r="K40" s="38"/>
      <c r="L40" s="369"/>
      <c r="M40" s="365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0.10264691907783018</v>
      </c>
      <c r="I41" s="88">
        <f t="shared" si="0"/>
        <v>0.10264691907783018</v>
      </c>
      <c r="J41" s="20"/>
      <c r="K41" s="38"/>
      <c r="L41" s="369"/>
      <c r="M41" s="365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14.946</v>
      </c>
      <c r="F42" s="104">
        <v>15.272</v>
      </c>
      <c r="G42" s="72">
        <f t="shared" si="1"/>
        <v>0.28029480000000045</v>
      </c>
      <c r="H42" s="103">
        <f t="shared" si="2"/>
        <v>6.8324854378400177E-2</v>
      </c>
      <c r="I42" s="88">
        <f t="shared" si="0"/>
        <v>0.34861965437840065</v>
      </c>
      <c r="J42" s="20"/>
      <c r="K42" s="38"/>
      <c r="L42" s="369"/>
      <c r="M42" s="365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11.099</v>
      </c>
      <c r="F43" s="104">
        <v>11.917999999999999</v>
      </c>
      <c r="G43" s="72">
        <f t="shared" si="1"/>
        <v>0.70417619999999925</v>
      </c>
      <c r="H43" s="103">
        <f t="shared" si="2"/>
        <v>7.2315792134147849E-2</v>
      </c>
      <c r="I43" s="88">
        <f t="shared" si="0"/>
        <v>0.7764919921341471</v>
      </c>
      <c r="J43" s="20"/>
      <c r="K43" s="38"/>
      <c r="L43" s="369"/>
      <c r="M43" s="365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29.507000000000001</v>
      </c>
      <c r="F44" s="104">
        <v>30.928999999999998</v>
      </c>
      <c r="G44" s="72">
        <f t="shared" si="1"/>
        <v>1.2226355999999974</v>
      </c>
      <c r="H44" s="103">
        <f t="shared" si="2"/>
        <v>0.11110770712001525</v>
      </c>
      <c r="I44" s="88">
        <f t="shared" si="0"/>
        <v>1.3337433071200127</v>
      </c>
      <c r="J44" s="20"/>
      <c r="K44" s="38"/>
      <c r="L44" s="369"/>
      <c r="M44" s="365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7.5739999999999998</v>
      </c>
      <c r="F45" s="104">
        <v>9.4480000000000004</v>
      </c>
      <c r="G45" s="72">
        <f t="shared" si="1"/>
        <v>1.6112652000000005</v>
      </c>
      <c r="H45" s="103">
        <f t="shared" si="2"/>
        <v>0.10105054397553111</v>
      </c>
      <c r="I45" s="88">
        <f t="shared" si="0"/>
        <v>1.7123157439755317</v>
      </c>
      <c r="J45" s="20"/>
      <c r="K45" s="38"/>
      <c r="L45" s="369"/>
      <c r="M45" s="365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7.9290000000000003</v>
      </c>
      <c r="F46" s="104">
        <v>8.1690000000000005</v>
      </c>
      <c r="G46" s="72">
        <f t="shared" si="1"/>
        <v>0.20635200000000017</v>
      </c>
      <c r="H46" s="103">
        <f t="shared" si="2"/>
        <v>6.7845941847710464E-2</v>
      </c>
      <c r="I46" s="88">
        <f t="shared" si="0"/>
        <v>0.27419794184771062</v>
      </c>
      <c r="J46" s="20"/>
      <c r="K46" s="38"/>
      <c r="L46" s="369"/>
      <c r="M46" s="365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15.333</v>
      </c>
      <c r="F47" s="104">
        <v>15.778</v>
      </c>
      <c r="G47" s="72">
        <f t="shared" si="1"/>
        <v>0.38261100000000026</v>
      </c>
      <c r="H47" s="103">
        <f t="shared" si="2"/>
        <v>7.1038692052308602E-2</v>
      </c>
      <c r="I47" s="88">
        <f t="shared" si="0"/>
        <v>0.45364969205230887</v>
      </c>
      <c r="J47" s="20"/>
      <c r="K47" s="38"/>
      <c r="L47" s="369"/>
      <c r="M47" s="365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1.9830000000000001</v>
      </c>
      <c r="G48" s="86">
        <f t="shared" si="1"/>
        <v>0.7222320000000001</v>
      </c>
      <c r="H48" s="109">
        <f t="shared" si="2"/>
        <v>0.11158661965070499</v>
      </c>
      <c r="I48" s="73">
        <f t="shared" si="0"/>
        <v>0.83381861965070514</v>
      </c>
      <c r="J48" s="20"/>
      <c r="K48" s="38"/>
      <c r="L48" s="369"/>
      <c r="M48" s="365"/>
    </row>
    <row r="49" spans="1:24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22.774999999999999</v>
      </c>
      <c r="F49" s="104">
        <v>24.196999999999999</v>
      </c>
      <c r="G49" s="72">
        <f t="shared" si="1"/>
        <v>1.2226356000000005</v>
      </c>
      <c r="H49" s="103">
        <f t="shared" si="2"/>
        <v>0.10344510662897971</v>
      </c>
      <c r="I49" s="88">
        <f t="shared" si="0"/>
        <v>1.3260807066289801</v>
      </c>
      <c r="J49" s="20"/>
      <c r="K49" s="38"/>
      <c r="L49" s="369"/>
      <c r="M49" s="365"/>
    </row>
    <row r="50" spans="1:24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6.734</v>
      </c>
      <c r="F50" s="104">
        <v>6.774</v>
      </c>
      <c r="G50" s="72">
        <f>(F50-E50)*0.8598</f>
        <v>3.4392000000000034E-2</v>
      </c>
      <c r="H50" s="103">
        <f t="shared" si="2"/>
        <v>6.8165216868170286E-2</v>
      </c>
      <c r="I50" s="88">
        <f t="shared" si="0"/>
        <v>0.10255721686817032</v>
      </c>
      <c r="J50" s="20"/>
      <c r="K50" s="38"/>
      <c r="L50" s="369"/>
      <c r="M50" s="365"/>
    </row>
    <row r="51" spans="1:24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18.001999999999999</v>
      </c>
      <c r="F51" s="104">
        <v>19.116</v>
      </c>
      <c r="G51" s="72">
        <f>(F51-E51)*0.8598</f>
        <v>0.9578172000000007</v>
      </c>
      <c r="H51" s="103">
        <f t="shared" si="2"/>
        <v>7.0879054542078698E-2</v>
      </c>
      <c r="I51" s="88">
        <f t="shared" si="0"/>
        <v>1.0286962545420795</v>
      </c>
      <c r="K51" s="20"/>
      <c r="L51" s="369"/>
      <c r="M51" s="365"/>
    </row>
    <row r="52" spans="1:24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15.698</v>
      </c>
      <c r="F52" s="104">
        <v>16.364999999999998</v>
      </c>
      <c r="G52" s="72">
        <f t="shared" si="1"/>
        <v>0.57348659999999829</v>
      </c>
      <c r="H52" s="103">
        <f t="shared" si="2"/>
        <v>0.11014988205863581</v>
      </c>
      <c r="I52" s="88">
        <f t="shared" si="0"/>
        <v>0.68363648205863414</v>
      </c>
      <c r="J52" s="20"/>
      <c r="K52" s="38"/>
      <c r="L52" s="369"/>
      <c r="M52" s="365"/>
    </row>
    <row r="53" spans="1:24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16.904</v>
      </c>
      <c r="F53" s="104">
        <v>17.864000000000001</v>
      </c>
      <c r="G53" s="72">
        <f t="shared" si="1"/>
        <v>0.8254080000000007</v>
      </c>
      <c r="H53" s="103">
        <f t="shared" si="2"/>
        <v>0.10296619409829</v>
      </c>
      <c r="I53" s="88">
        <f t="shared" si="0"/>
        <v>0.92837419409829069</v>
      </c>
      <c r="J53" s="20"/>
      <c r="K53" s="38"/>
      <c r="L53" s="369"/>
      <c r="M53" s="365"/>
    </row>
    <row r="54" spans="1:24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23.337</v>
      </c>
      <c r="F54" s="104">
        <v>24.359000000000002</v>
      </c>
      <c r="G54" s="72">
        <f t="shared" si="1"/>
        <v>0.87871560000000171</v>
      </c>
      <c r="H54" s="103">
        <f t="shared" si="2"/>
        <v>6.704775429656093E-2</v>
      </c>
      <c r="I54" s="88">
        <f t="shared" si="0"/>
        <v>0.94576335429656266</v>
      </c>
      <c r="J54" s="20"/>
      <c r="K54" s="38"/>
      <c r="L54" s="369"/>
      <c r="M54" s="365"/>
    </row>
    <row r="55" spans="1:24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7.0879054542078698E-2</v>
      </c>
      <c r="I55" s="88">
        <f t="shared" si="0"/>
        <v>7.0879054542078698E-2</v>
      </c>
      <c r="J55" s="20"/>
      <c r="K55" s="38"/>
      <c r="L55" s="369"/>
      <c r="M55" s="365"/>
    </row>
    <row r="56" spans="1:24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24.908000000000001</v>
      </c>
      <c r="F56" s="104">
        <v>26.213999999999999</v>
      </c>
      <c r="G56" s="72">
        <f t="shared" si="1"/>
        <v>1.1228987999999978</v>
      </c>
      <c r="H56" s="103">
        <f t="shared" si="2"/>
        <v>0.11046915707909563</v>
      </c>
      <c r="I56" s="88">
        <f t="shared" si="0"/>
        <v>1.2333679570790934</v>
      </c>
      <c r="J56" s="20"/>
      <c r="K56" s="38"/>
      <c r="L56" s="369"/>
      <c r="M56" s="365"/>
    </row>
    <row r="57" spans="1:24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23.071000000000002</v>
      </c>
      <c r="F57" s="104">
        <v>24.364000000000001</v>
      </c>
      <c r="G57" s="72">
        <f t="shared" si="1"/>
        <v>1.1117213999999993</v>
      </c>
      <c r="H57" s="103">
        <f t="shared" si="2"/>
        <v>0.10328546911874982</v>
      </c>
      <c r="I57" s="88">
        <f t="shared" si="0"/>
        <v>1.2150068691187492</v>
      </c>
      <c r="J57" s="20"/>
      <c r="K57" s="38"/>
      <c r="L57" s="369"/>
      <c r="M57" s="365"/>
    </row>
    <row r="58" spans="1:24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2.8479999999999999</v>
      </c>
      <c r="F58" s="104">
        <v>2.8769999999999998</v>
      </c>
      <c r="G58" s="72">
        <f t="shared" si="1"/>
        <v>2.4934199999999927E-2</v>
      </c>
      <c r="H58" s="103">
        <f t="shared" si="2"/>
        <v>6.7845941847710464E-2</v>
      </c>
      <c r="I58" s="88">
        <f t="shared" si="0"/>
        <v>9.2780141847710385E-2</v>
      </c>
      <c r="J58" s="20"/>
      <c r="K58" s="38"/>
      <c r="L58" s="369"/>
      <c r="M58" s="365"/>
    </row>
    <row r="59" spans="1:24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19.399999999999999</v>
      </c>
      <c r="F59" s="104">
        <v>20.731000000000002</v>
      </c>
      <c r="G59" s="72">
        <f t="shared" si="1"/>
        <v>1.1443938000000027</v>
      </c>
      <c r="H59" s="103">
        <f t="shared" si="2"/>
        <v>7.1038692052308602E-2</v>
      </c>
      <c r="I59" s="88">
        <f t="shared" si="0"/>
        <v>1.2154324920523112</v>
      </c>
      <c r="J59" s="20"/>
      <c r="K59" s="38"/>
      <c r="L59" s="369"/>
      <c r="M59" s="365"/>
    </row>
    <row r="60" spans="1:24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17.308</v>
      </c>
      <c r="F60" s="104">
        <v>18.167999999999999</v>
      </c>
      <c r="G60" s="72">
        <f t="shared" si="1"/>
        <v>0.73942799999999953</v>
      </c>
      <c r="H60" s="103">
        <f t="shared" si="2"/>
        <v>0.11110770712001525</v>
      </c>
      <c r="I60" s="88">
        <f t="shared" si="0"/>
        <v>0.85053570712001481</v>
      </c>
      <c r="J60" s="20"/>
      <c r="K60" s="38"/>
      <c r="L60" s="369"/>
      <c r="M60" s="365"/>
    </row>
    <row r="61" spans="1:24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20.728999999999999</v>
      </c>
      <c r="F61" s="135">
        <v>21.535</v>
      </c>
      <c r="G61" s="72">
        <f t="shared" si="1"/>
        <v>0.6929988000000008</v>
      </c>
      <c r="H61" s="103">
        <f t="shared" si="2"/>
        <v>0.10344510662897971</v>
      </c>
      <c r="I61" s="88">
        <f t="shared" si="0"/>
        <v>0.79644390662898057</v>
      </c>
      <c r="K61" s="25"/>
      <c r="L61" s="197"/>
      <c r="M61" s="684"/>
      <c r="N61" s="685"/>
      <c r="O61" s="685"/>
      <c r="P61" s="685"/>
      <c r="Q61" s="685"/>
      <c r="R61" s="685"/>
      <c r="S61" s="685"/>
      <c r="T61" s="685"/>
      <c r="U61" s="685"/>
      <c r="V61" s="126"/>
      <c r="W61" s="126"/>
      <c r="X61" s="126"/>
    </row>
    <row r="62" spans="1:24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8.4510000000000005</v>
      </c>
      <c r="F62" s="135">
        <v>8.8450000000000006</v>
      </c>
      <c r="G62" s="72">
        <f t="shared" si="1"/>
        <v>0.3387612000000001</v>
      </c>
      <c r="H62" s="103">
        <f t="shared" si="2"/>
        <v>6.8005579357940368E-2</v>
      </c>
      <c r="I62" s="88">
        <f t="shared" si="0"/>
        <v>0.40676677935794048</v>
      </c>
      <c r="K62" s="25"/>
      <c r="L62" s="197"/>
      <c r="M62" s="371"/>
      <c r="N62" s="126"/>
      <c r="O62" s="126"/>
      <c r="P62" s="128"/>
      <c r="Q62" s="126"/>
      <c r="R62" s="126"/>
      <c r="S62" s="126"/>
      <c r="T62" s="126"/>
      <c r="U62" s="126"/>
      <c r="V62" s="126"/>
      <c r="W62" s="126"/>
      <c r="X62" s="126"/>
    </row>
    <row r="63" spans="1:24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12.693</v>
      </c>
      <c r="F63" s="135">
        <v>13.079000000000001</v>
      </c>
      <c r="G63" s="72">
        <f t="shared" si="1"/>
        <v>0.33188280000000087</v>
      </c>
      <c r="H63" s="103">
        <f t="shared" si="2"/>
        <v>7.055977952161889E-2</v>
      </c>
      <c r="I63" s="88">
        <f t="shared" si="0"/>
        <v>0.40244257952161977</v>
      </c>
      <c r="K63" s="25"/>
      <c r="L63" s="197"/>
      <c r="M63" s="371"/>
      <c r="N63" s="126"/>
      <c r="O63" s="126"/>
      <c r="P63" s="128"/>
      <c r="Q63" s="126"/>
      <c r="R63" s="126"/>
      <c r="S63" s="126"/>
      <c r="T63" s="126"/>
      <c r="U63" s="126"/>
      <c r="V63" s="126"/>
      <c r="W63" s="126"/>
      <c r="X63" s="126"/>
    </row>
    <row r="64" spans="1:24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25.006</v>
      </c>
      <c r="F64" s="135">
        <v>26.318000000000001</v>
      </c>
      <c r="G64" s="72">
        <f t="shared" si="1"/>
        <v>1.1280576000000011</v>
      </c>
      <c r="H64" s="103">
        <f t="shared" si="2"/>
        <v>0.11046915707909563</v>
      </c>
      <c r="I64" s="88">
        <f t="shared" si="0"/>
        <v>1.2385267570790968</v>
      </c>
      <c r="K64" s="25"/>
      <c r="L64" s="197"/>
      <c r="M64" s="371"/>
      <c r="N64" s="126"/>
      <c r="O64" s="126"/>
      <c r="P64" s="128"/>
      <c r="Q64" s="126"/>
      <c r="R64" s="126"/>
      <c r="S64" s="126"/>
      <c r="T64" s="126"/>
      <c r="U64" s="126"/>
      <c r="V64" s="126"/>
      <c r="W64" s="126"/>
      <c r="X64" s="12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16.234000000000002</v>
      </c>
      <c r="F65" s="104">
        <v>17.248999999999999</v>
      </c>
      <c r="G65" s="72">
        <f t="shared" si="1"/>
        <v>0.87269699999999739</v>
      </c>
      <c r="H65" s="103">
        <f t="shared" si="2"/>
        <v>0.10264691907783018</v>
      </c>
      <c r="I65" s="88">
        <f t="shared" si="0"/>
        <v>0.97534391907782758</v>
      </c>
      <c r="J65" s="20"/>
      <c r="K65" s="38"/>
      <c r="L65" s="369"/>
      <c r="M65" s="365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11.022</v>
      </c>
      <c r="F66" s="104">
        <v>11.736000000000001</v>
      </c>
      <c r="G66" s="72">
        <f t="shared" si="1"/>
        <v>0.61389720000000036</v>
      </c>
      <c r="H66" s="103">
        <f t="shared" si="2"/>
        <v>6.7845941847710464E-2</v>
      </c>
      <c r="I66" s="88">
        <f t="shared" si="0"/>
        <v>0.68174314184771079</v>
      </c>
      <c r="J66" s="20"/>
      <c r="K66" s="38"/>
      <c r="L66" s="369"/>
      <c r="M66" s="365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6.1609999999999996</v>
      </c>
      <c r="F67" s="104">
        <v>6.2130000000000001</v>
      </c>
      <c r="G67" s="72">
        <f t="shared" si="1"/>
        <v>4.4709600000000425E-2</v>
      </c>
      <c r="H67" s="103">
        <f t="shared" si="2"/>
        <v>6.9921229480699246E-2</v>
      </c>
      <c r="I67" s="88">
        <f t="shared" si="0"/>
        <v>0.11463082948069966</v>
      </c>
      <c r="J67" s="20"/>
      <c r="K67" s="38"/>
      <c r="L67" s="369"/>
      <c r="M67" s="365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20.544</v>
      </c>
      <c r="F68" s="104">
        <v>21.637</v>
      </c>
      <c r="G68" s="72">
        <f t="shared" si="1"/>
        <v>0.93976139999999997</v>
      </c>
      <c r="H68" s="103">
        <f t="shared" si="2"/>
        <v>0.11062879458932554</v>
      </c>
      <c r="I68" s="88">
        <f t="shared" si="0"/>
        <v>1.0503901945893255</v>
      </c>
      <c r="J68" s="20"/>
      <c r="K68" s="38"/>
      <c r="L68" s="369"/>
      <c r="M68" s="365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20.975000000000001</v>
      </c>
      <c r="F69" s="104">
        <v>21.975000000000001</v>
      </c>
      <c r="G69" s="72">
        <f t="shared" si="1"/>
        <v>0.85980000000000001</v>
      </c>
      <c r="H69" s="103">
        <f t="shared" si="2"/>
        <v>0.10168909401645075</v>
      </c>
      <c r="I69" s="88">
        <f t="shared" si="0"/>
        <v>0.96148909401645077</v>
      </c>
      <c r="J69" s="20"/>
      <c r="K69" s="38"/>
      <c r="L69" s="369"/>
      <c r="M69" s="365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19.678000000000001</v>
      </c>
      <c r="F70" s="104">
        <v>20.716000000000001</v>
      </c>
      <c r="G70" s="72">
        <f t="shared" si="1"/>
        <v>0.89247240000000028</v>
      </c>
      <c r="H70" s="103">
        <f t="shared" si="2"/>
        <v>6.768630433748056E-2</v>
      </c>
      <c r="I70" s="88">
        <f t="shared" si="0"/>
        <v>0.96015870433748085</v>
      </c>
      <c r="J70" s="20"/>
      <c r="K70" s="38"/>
      <c r="L70" s="369"/>
      <c r="M70" s="365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20.213000000000001</v>
      </c>
      <c r="F71" s="104">
        <v>21.481999999999999</v>
      </c>
      <c r="G71" s="72">
        <f t="shared" si="1"/>
        <v>1.0910861999999986</v>
      </c>
      <c r="H71" s="103">
        <f t="shared" si="2"/>
        <v>7.0240504501159068E-2</v>
      </c>
      <c r="I71" s="88">
        <f t="shared" si="0"/>
        <v>1.1613267045011577</v>
      </c>
      <c r="J71" s="20"/>
      <c r="K71" s="38"/>
      <c r="L71" s="369"/>
      <c r="M71" s="365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17.465</v>
      </c>
      <c r="F72" s="104">
        <v>18.388999999999999</v>
      </c>
      <c r="G72" s="72">
        <f t="shared" si="1"/>
        <v>0.79445519999999958</v>
      </c>
      <c r="H72" s="103">
        <f t="shared" si="2"/>
        <v>0.11094806960978534</v>
      </c>
      <c r="I72" s="88">
        <f t="shared" si="0"/>
        <v>0.9054032696097849</v>
      </c>
      <c r="J72" s="20"/>
      <c r="K72" s="38"/>
      <c r="L72" s="369"/>
      <c r="M72" s="365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9.4390000000000001</v>
      </c>
      <c r="F73" s="104">
        <v>10.08</v>
      </c>
      <c r="G73" s="72">
        <f t="shared" si="1"/>
        <v>0.55113180000000006</v>
      </c>
      <c r="H73" s="103">
        <f t="shared" si="2"/>
        <v>0.10152945650622083</v>
      </c>
      <c r="I73" s="88">
        <f t="shared" si="0"/>
        <v>0.65266125650622087</v>
      </c>
      <c r="J73" s="20"/>
      <c r="K73" s="38"/>
      <c r="L73" s="369"/>
      <c r="M73" s="365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15.706</v>
      </c>
      <c r="F74" s="104">
        <v>16.7</v>
      </c>
      <c r="G74" s="72">
        <f t="shared" si="1"/>
        <v>0.85464119999999977</v>
      </c>
      <c r="H74" s="103">
        <f t="shared" si="2"/>
        <v>6.8005579357940368E-2</v>
      </c>
      <c r="I74" s="88">
        <f t="shared" si="0"/>
        <v>0.92264677935794015</v>
      </c>
      <c r="J74" s="20"/>
      <c r="K74" s="38"/>
      <c r="L74" s="369"/>
      <c r="M74" s="365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20.199000000000002</v>
      </c>
      <c r="F75" s="104">
        <v>21.585000000000001</v>
      </c>
      <c r="G75" s="72">
        <f t="shared" si="1"/>
        <v>1.1916827999999993</v>
      </c>
      <c r="H75" s="103">
        <f t="shared" si="2"/>
        <v>7.0080866990929164E-2</v>
      </c>
      <c r="I75" s="88">
        <f t="shared" si="0"/>
        <v>1.2617636669909285</v>
      </c>
      <c r="J75" s="20"/>
      <c r="K75" s="38"/>
      <c r="L75" s="369"/>
      <c r="M75" s="365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0.10999024454840592</v>
      </c>
      <c r="I76" s="88">
        <f t="shared" si="0"/>
        <v>0.10999024454840592</v>
      </c>
      <c r="J76" s="20"/>
      <c r="K76" s="38"/>
      <c r="L76" s="369"/>
      <c r="M76" s="365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35.076000000000001</v>
      </c>
      <c r="F77" s="104">
        <v>36.725000000000001</v>
      </c>
      <c r="G77" s="72">
        <f t="shared" si="1"/>
        <v>1.4178102000000008</v>
      </c>
      <c r="H77" s="103">
        <f t="shared" si="2"/>
        <v>0.10168909401645075</v>
      </c>
      <c r="I77" s="88">
        <f t="shared" si="0"/>
        <v>1.5194992940164516</v>
      </c>
      <c r="J77" s="20"/>
      <c r="K77" s="38"/>
      <c r="L77" s="369"/>
      <c r="M77" s="365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25.838000000000001</v>
      </c>
      <c r="F78" s="104">
        <v>26.943999999999999</v>
      </c>
      <c r="G78" s="72">
        <f t="shared" si="1"/>
        <v>0.95093879999999842</v>
      </c>
      <c r="H78" s="103">
        <f t="shared" si="2"/>
        <v>6.8324854378400177E-2</v>
      </c>
      <c r="I78" s="88">
        <f t="shared" si="0"/>
        <v>1.0192636543783986</v>
      </c>
      <c r="J78" s="20"/>
      <c r="K78" s="38"/>
      <c r="L78" s="369"/>
      <c r="M78" s="365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19.239000000000001</v>
      </c>
      <c r="F79" s="104">
        <v>19.986000000000001</v>
      </c>
      <c r="G79" s="72">
        <f t="shared" si="1"/>
        <v>0.64227059999999991</v>
      </c>
      <c r="H79" s="103">
        <f t="shared" si="2"/>
        <v>7.071941703184878E-2</v>
      </c>
      <c r="I79" s="88">
        <f t="shared" si="0"/>
        <v>0.71299001703184872</v>
      </c>
      <c r="J79" s="20"/>
      <c r="K79" s="38"/>
      <c r="L79" s="369"/>
      <c r="M79" s="365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20.352</v>
      </c>
      <c r="F80" s="104">
        <v>21.484999999999999</v>
      </c>
      <c r="G80" s="72">
        <f t="shared" si="1"/>
        <v>0.97415339999999928</v>
      </c>
      <c r="H80" s="103">
        <f t="shared" si="2"/>
        <v>0.11014988205863581</v>
      </c>
      <c r="I80" s="88">
        <f t="shared" si="0"/>
        <v>1.0843032820586351</v>
      </c>
      <c r="J80" s="20"/>
      <c r="K80" s="38"/>
      <c r="L80" s="369"/>
      <c r="M80" s="365"/>
    </row>
    <row r="81" spans="1:18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22.728999999999999</v>
      </c>
      <c r="F81" s="104">
        <v>23.071000000000002</v>
      </c>
      <c r="G81" s="72">
        <f>(F81-E81)*0.8598</f>
        <v>0.29405160000000197</v>
      </c>
      <c r="H81" s="103">
        <f t="shared" si="2"/>
        <v>0.12451725797932744</v>
      </c>
      <c r="I81" s="88">
        <f t="shared" ref="I81:I142" si="3">G81+H81</f>
        <v>0.41856885797932941</v>
      </c>
      <c r="J81" s="20"/>
      <c r="K81" s="38"/>
      <c r="L81" s="369"/>
      <c r="M81" s="365"/>
    </row>
    <row r="82" spans="1:18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15.472</v>
      </c>
      <c r="F82" s="104">
        <v>16.056000000000001</v>
      </c>
      <c r="G82" s="72">
        <f t="shared" ref="G82:G147" si="4">(F82-E82)*0.8598</f>
        <v>0.50212320000000121</v>
      </c>
      <c r="H82" s="103">
        <f t="shared" ref="H82:H145" si="5">$G$11/$C$303*C82</f>
        <v>7.2475429644377767E-2</v>
      </c>
      <c r="I82" s="88">
        <f t="shared" si="3"/>
        <v>0.57459862964437902</v>
      </c>
      <c r="J82" s="20"/>
      <c r="K82" s="38"/>
      <c r="L82" s="369"/>
      <c r="M82" s="365"/>
    </row>
    <row r="83" spans="1:18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21.038</v>
      </c>
      <c r="F83" s="104">
        <v>22.539000000000001</v>
      </c>
      <c r="G83" s="72">
        <f t="shared" si="4"/>
        <v>1.2905598000000011</v>
      </c>
      <c r="H83" s="103">
        <f t="shared" si="5"/>
        <v>0.11749320752921152</v>
      </c>
      <c r="I83" s="88">
        <f t="shared" si="3"/>
        <v>1.4080530075292126</v>
      </c>
      <c r="J83" s="20"/>
      <c r="K83" s="38"/>
      <c r="L83" s="369"/>
      <c r="M83" s="365"/>
    </row>
    <row r="84" spans="1:18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7.9818755114953482E-2</v>
      </c>
      <c r="I84" s="88">
        <f t="shared" si="3"/>
        <v>7.9818755114953482E-2</v>
      </c>
      <c r="J84" s="20"/>
      <c r="K84" s="38"/>
      <c r="L84" s="369"/>
      <c r="M84" s="365"/>
    </row>
    <row r="85" spans="1:18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39.712000000000003</v>
      </c>
      <c r="F85" s="104">
        <v>41.767000000000003</v>
      </c>
      <c r="G85" s="72">
        <f t="shared" si="4"/>
        <v>1.7668889999999997</v>
      </c>
      <c r="H85" s="103">
        <f t="shared" si="5"/>
        <v>0.1537309223514004</v>
      </c>
      <c r="I85" s="88">
        <f t="shared" si="3"/>
        <v>1.9206199223514</v>
      </c>
      <c r="J85" s="20"/>
      <c r="K85" s="38"/>
      <c r="L85" s="369"/>
      <c r="M85" s="365"/>
    </row>
    <row r="86" spans="1:18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0.12435762046909754</v>
      </c>
      <c r="I86" s="88">
        <f t="shared" si="3"/>
        <v>0.12435762046909754</v>
      </c>
      <c r="J86" s="20"/>
      <c r="K86" s="38"/>
      <c r="L86" s="369"/>
      <c r="M86" s="365"/>
    </row>
    <row r="87" spans="1:18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11.172000000000001</v>
      </c>
      <c r="F87" s="104">
        <v>12.081</v>
      </c>
      <c r="G87" s="72">
        <f t="shared" si="4"/>
        <v>0.78155819999999909</v>
      </c>
      <c r="H87" s="103">
        <f t="shared" si="5"/>
        <v>7.1357967072768425E-2</v>
      </c>
      <c r="I87" s="88">
        <f t="shared" si="3"/>
        <v>0.85291616707276752</v>
      </c>
      <c r="J87" s="20"/>
      <c r="K87" s="38"/>
      <c r="L87" s="369"/>
      <c r="M87" s="365"/>
    </row>
    <row r="88" spans="1:18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0.11749320752921152</v>
      </c>
      <c r="I88" s="88">
        <f t="shared" si="3"/>
        <v>0.11749320752921152</v>
      </c>
      <c r="J88" s="20"/>
      <c r="K88" s="38"/>
      <c r="L88" s="369"/>
      <c r="M88" s="365"/>
    </row>
    <row r="89" spans="1:18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5.9370000000000003</v>
      </c>
      <c r="F89" s="104">
        <v>5.9489999999999998</v>
      </c>
      <c r="G89" s="72">
        <f t="shared" si="4"/>
        <v>1.0317599999999627E-2</v>
      </c>
      <c r="H89" s="103">
        <f t="shared" si="5"/>
        <v>7.8860930053574044E-2</v>
      </c>
      <c r="I89" s="88">
        <f t="shared" si="3"/>
        <v>8.9178530053573665E-2</v>
      </c>
      <c r="J89" s="20"/>
      <c r="K89" s="38"/>
      <c r="L89" s="369"/>
      <c r="M89" s="365"/>
    </row>
    <row r="90" spans="1:18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31.224</v>
      </c>
      <c r="F90" s="104">
        <v>32.587000000000003</v>
      </c>
      <c r="G90" s="72">
        <f t="shared" si="4"/>
        <v>1.1719074000000027</v>
      </c>
      <c r="H90" s="103">
        <f t="shared" si="5"/>
        <v>0.15341164733094059</v>
      </c>
      <c r="I90" s="88">
        <f t="shared" si="3"/>
        <v>1.3253190473309433</v>
      </c>
      <c r="J90" s="20"/>
      <c r="K90" s="38"/>
      <c r="L90" s="369"/>
      <c r="M90" s="365"/>
    </row>
    <row r="91" spans="1:18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13.138</v>
      </c>
      <c r="F91" s="104">
        <v>14.29</v>
      </c>
      <c r="G91" s="72">
        <f t="shared" si="4"/>
        <v>0.99048959999999941</v>
      </c>
      <c r="H91" s="103">
        <f t="shared" si="5"/>
        <v>0.12339979540771809</v>
      </c>
      <c r="I91" s="88">
        <f t="shared" si="3"/>
        <v>1.1138893954077176</v>
      </c>
      <c r="J91" s="20"/>
      <c r="K91" s="38"/>
      <c r="L91" s="369"/>
      <c r="M91" s="365"/>
    </row>
    <row r="92" spans="1:18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11.805</v>
      </c>
      <c r="F92" s="104">
        <v>12.706</v>
      </c>
      <c r="G92" s="72">
        <f t="shared" si="4"/>
        <v>0.77467979999999981</v>
      </c>
      <c r="H92" s="103">
        <f t="shared" si="5"/>
        <v>7.1996517113688041E-2</v>
      </c>
      <c r="I92" s="88">
        <f t="shared" si="3"/>
        <v>0.84667631711368785</v>
      </c>
      <c r="J92" s="20"/>
      <c r="K92" s="38"/>
      <c r="L92" s="369"/>
      <c r="M92" s="365"/>
    </row>
    <row r="93" spans="1:18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15.887</v>
      </c>
      <c r="F93" s="104">
        <v>16.542999999999999</v>
      </c>
      <c r="G93" s="72">
        <f t="shared" si="4"/>
        <v>0.564028799999999</v>
      </c>
      <c r="H93" s="103">
        <f t="shared" si="5"/>
        <v>0.1163757449576022</v>
      </c>
      <c r="I93" s="88">
        <f t="shared" si="3"/>
        <v>0.68040454495760117</v>
      </c>
      <c r="J93" s="20"/>
      <c r="K93" s="38"/>
      <c r="L93" s="369"/>
      <c r="M93" s="365"/>
    </row>
    <row r="94" spans="1:18" x14ac:dyDescent="0.25">
      <c r="A94" s="44">
        <v>78</v>
      </c>
      <c r="B94" s="56" t="s">
        <v>121</v>
      </c>
      <c r="C94" s="51">
        <v>48.6</v>
      </c>
      <c r="D94" s="65" t="s">
        <v>358</v>
      </c>
      <c r="E94" s="135">
        <v>2.5369999999999999</v>
      </c>
      <c r="F94" s="104">
        <v>2.6970000000000001</v>
      </c>
      <c r="G94" s="72">
        <f>(F94-E94)*0.8598</f>
        <v>0.13756800000000013</v>
      </c>
      <c r="H94" s="103">
        <f t="shared" si="5"/>
        <v>7.7583829971734797E-2</v>
      </c>
      <c r="I94" s="88">
        <f>G94+H94</f>
        <v>0.21515182997173493</v>
      </c>
      <c r="J94" s="25"/>
      <c r="K94" s="40"/>
      <c r="L94" s="197"/>
      <c r="M94" s="371"/>
      <c r="N94" s="126"/>
      <c r="O94" s="126"/>
      <c r="P94" s="128"/>
      <c r="Q94" s="126"/>
      <c r="R94" s="126"/>
    </row>
    <row r="95" spans="1:18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25.335000000000001</v>
      </c>
      <c r="F95" s="104">
        <v>26.486999999999998</v>
      </c>
      <c r="G95" s="72">
        <f t="shared" si="4"/>
        <v>0.99048959999999786</v>
      </c>
      <c r="H95" s="103">
        <f t="shared" si="5"/>
        <v>0.15468874741277985</v>
      </c>
      <c r="I95" s="88">
        <f t="shared" si="3"/>
        <v>1.1451783474127777</v>
      </c>
      <c r="J95" s="25"/>
      <c r="K95" s="40"/>
      <c r="L95" s="197"/>
      <c r="M95" s="371"/>
      <c r="N95" s="126"/>
      <c r="O95" s="126"/>
      <c r="P95" s="128"/>
      <c r="Q95" s="126"/>
      <c r="R95" s="126"/>
    </row>
    <row r="96" spans="1:18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17.516999999999999</v>
      </c>
      <c r="F96" s="135">
        <v>19.076000000000001</v>
      </c>
      <c r="G96" s="72">
        <f t="shared" si="4"/>
        <v>1.340428200000001</v>
      </c>
      <c r="H96" s="103">
        <f t="shared" si="5"/>
        <v>0.12419798295886762</v>
      </c>
      <c r="I96" s="88">
        <f>G96+H96</f>
        <v>1.4646261829588685</v>
      </c>
      <c r="J96" s="25"/>
      <c r="K96" s="40"/>
      <c r="L96" s="197"/>
      <c r="M96" s="371"/>
      <c r="N96" s="126"/>
      <c r="O96" s="126"/>
      <c r="P96" s="128"/>
      <c r="Q96" s="126"/>
      <c r="R96" s="126"/>
    </row>
    <row r="97" spans="1:23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10.723000000000001</v>
      </c>
      <c r="F97" s="104">
        <v>11.205</v>
      </c>
      <c r="G97" s="72">
        <f t="shared" si="4"/>
        <v>0.41442359999999939</v>
      </c>
      <c r="H97" s="103">
        <f t="shared" si="5"/>
        <v>7.1677242093228233E-2</v>
      </c>
      <c r="I97" s="88">
        <f t="shared" si="3"/>
        <v>0.48610084209322763</v>
      </c>
      <c r="J97" s="20"/>
      <c r="K97" s="40"/>
      <c r="L97" s="197"/>
      <c r="M97" s="371"/>
      <c r="N97" s="126"/>
      <c r="O97" s="126"/>
      <c r="P97" s="128"/>
      <c r="Q97" s="126"/>
      <c r="R97" s="126"/>
      <c r="S97" s="126"/>
      <c r="T97" s="126"/>
      <c r="U97" s="126"/>
      <c r="V97" s="126"/>
      <c r="W97" s="126"/>
    </row>
    <row r="98" spans="1:23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23.378</v>
      </c>
      <c r="F98" s="104">
        <v>24.815000000000001</v>
      </c>
      <c r="G98" s="72">
        <f t="shared" si="4"/>
        <v>1.2355326000000011</v>
      </c>
      <c r="H98" s="103">
        <f t="shared" si="5"/>
        <v>0.11685465748829191</v>
      </c>
      <c r="I98" s="88">
        <f t="shared" si="3"/>
        <v>1.3523872574882929</v>
      </c>
      <c r="J98" s="20"/>
      <c r="K98" s="40"/>
      <c r="L98" s="197"/>
      <c r="M98" s="371"/>
      <c r="N98" s="126"/>
      <c r="O98" s="126"/>
      <c r="P98" s="128"/>
      <c r="Q98" s="126"/>
      <c r="R98" s="126"/>
      <c r="S98" s="126"/>
      <c r="T98" s="126"/>
      <c r="U98" s="128"/>
      <c r="V98" s="126"/>
      <c r="W98" s="126"/>
    </row>
    <row r="99" spans="1:23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16.254999999999999</v>
      </c>
      <c r="F99" s="135">
        <v>17.535</v>
      </c>
      <c r="G99" s="86">
        <f t="shared" si="4"/>
        <v>1.1005440000000011</v>
      </c>
      <c r="H99" s="103">
        <f t="shared" si="5"/>
        <v>7.8382017522884331E-2</v>
      </c>
      <c r="I99" s="88">
        <f t="shared" si="3"/>
        <v>1.1789260175228855</v>
      </c>
      <c r="J99" s="20"/>
      <c r="K99" s="50"/>
      <c r="L99" s="197"/>
      <c r="M99" s="351"/>
      <c r="N99" s="40"/>
      <c r="O99" s="126"/>
      <c r="P99" s="128"/>
      <c r="Q99" s="126"/>
      <c r="R99" s="126"/>
      <c r="S99" s="126"/>
      <c r="T99" s="250"/>
      <c r="U99" s="126"/>
      <c r="V99" s="126"/>
      <c r="W99" s="126"/>
    </row>
    <row r="100" spans="1:23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19.452999999999999</v>
      </c>
      <c r="F100" s="104">
        <v>20.376000000000001</v>
      </c>
      <c r="G100" s="72">
        <f t="shared" si="4"/>
        <v>0.79359540000000162</v>
      </c>
      <c r="H100" s="103">
        <f t="shared" si="5"/>
        <v>0.1554869349639294</v>
      </c>
      <c r="I100" s="88">
        <f t="shared" si="3"/>
        <v>0.94908233496393102</v>
      </c>
      <c r="J100" s="20"/>
      <c r="K100" s="40"/>
      <c r="L100" s="197"/>
      <c r="M100" s="371"/>
      <c r="N100" s="126"/>
      <c r="O100" s="126"/>
      <c r="P100" s="128"/>
      <c r="Q100" s="126"/>
      <c r="R100" s="126"/>
      <c r="S100" s="126"/>
      <c r="T100" s="250"/>
      <c r="U100" s="202"/>
      <c r="V100" s="126"/>
      <c r="W100" s="126"/>
    </row>
    <row r="101" spans="1:23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8.6690000000000005</v>
      </c>
      <c r="F101" s="104">
        <v>8.7319999999999993</v>
      </c>
      <c r="G101" s="72">
        <f t="shared" si="4"/>
        <v>5.4167399999998998E-2</v>
      </c>
      <c r="H101" s="103">
        <f t="shared" si="5"/>
        <v>0.12371907042817791</v>
      </c>
      <c r="I101" s="88">
        <f t="shared" si="3"/>
        <v>0.1778864704281769</v>
      </c>
      <c r="J101" s="20"/>
      <c r="K101" s="40"/>
      <c r="L101" s="197"/>
      <c r="M101" s="371"/>
      <c r="N101" s="126"/>
      <c r="O101" s="126"/>
      <c r="P101" s="128"/>
      <c r="Q101" s="126"/>
      <c r="R101" s="126"/>
      <c r="S101" s="126"/>
      <c r="T101" s="250"/>
      <c r="U101" s="202"/>
      <c r="V101" s="126"/>
      <c r="W101" s="126"/>
    </row>
    <row r="102" spans="1:23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18.411000000000001</v>
      </c>
      <c r="F102" s="135">
        <v>19.366</v>
      </c>
      <c r="G102" s="86">
        <f t="shared" si="4"/>
        <v>0.82110899999999853</v>
      </c>
      <c r="H102" s="109">
        <f t="shared" si="5"/>
        <v>7.2954342175067494E-2</v>
      </c>
      <c r="I102" s="73">
        <f t="shared" si="3"/>
        <v>0.894063342175066</v>
      </c>
      <c r="J102" s="20"/>
      <c r="K102" s="40"/>
      <c r="L102" s="197"/>
      <c r="M102" s="371"/>
      <c r="N102" s="126"/>
      <c r="O102" s="126"/>
      <c r="P102" s="128"/>
      <c r="Q102" s="126"/>
      <c r="R102" s="126"/>
      <c r="S102" s="126"/>
      <c r="T102" s="250"/>
      <c r="U102" s="202"/>
      <c r="V102" s="352"/>
      <c r="W102" s="126"/>
    </row>
    <row r="103" spans="1:23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17.829999999999998</v>
      </c>
      <c r="F103" s="104">
        <v>18.954000000000001</v>
      </c>
      <c r="G103" s="72">
        <f t="shared" si="4"/>
        <v>0.96641520000000203</v>
      </c>
      <c r="H103" s="103">
        <f t="shared" si="5"/>
        <v>0.11813175757013115</v>
      </c>
      <c r="I103" s="88">
        <f t="shared" si="3"/>
        <v>1.0845469575701332</v>
      </c>
      <c r="J103" s="20"/>
      <c r="K103" s="40"/>
      <c r="L103" s="197"/>
      <c r="M103" s="371"/>
      <c r="N103" s="126"/>
      <c r="O103" s="126"/>
      <c r="P103" s="128"/>
      <c r="Q103" s="126"/>
      <c r="R103" s="126"/>
      <c r="S103" s="126"/>
      <c r="T103" s="250"/>
      <c r="U103" s="247"/>
      <c r="V103" s="126"/>
      <c r="W103" s="126"/>
    </row>
    <row r="104" spans="1:23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72">
        <f t="shared" si="4"/>
        <v>0</v>
      </c>
      <c r="H104" s="103">
        <f t="shared" si="5"/>
        <v>7.6785642420585262E-2</v>
      </c>
      <c r="I104" s="88">
        <f t="shared" si="3"/>
        <v>7.6785642420585262E-2</v>
      </c>
      <c r="J104" s="20"/>
      <c r="K104" s="40"/>
      <c r="L104" s="197"/>
      <c r="M104" s="371"/>
      <c r="N104" s="126"/>
      <c r="O104" s="126"/>
      <c r="P104" s="128"/>
      <c r="Q104" s="126"/>
      <c r="R104" s="126"/>
      <c r="S104" s="126"/>
      <c r="T104" s="250"/>
      <c r="U104" s="247"/>
      <c r="V104" s="126"/>
      <c r="W104" s="126"/>
    </row>
    <row r="105" spans="1:23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23.67</v>
      </c>
      <c r="F105" s="104">
        <v>25.611999999999998</v>
      </c>
      <c r="G105" s="72">
        <f t="shared" si="4"/>
        <v>1.6697315999999971</v>
      </c>
      <c r="H105" s="103">
        <f t="shared" si="5"/>
        <v>0.15468874741277985</v>
      </c>
      <c r="I105" s="88">
        <f>G105+H105</f>
        <v>1.8244203474127769</v>
      </c>
      <c r="J105" s="20"/>
      <c r="K105" s="38"/>
      <c r="L105" s="369"/>
      <c r="M105" s="365"/>
      <c r="T105" s="172"/>
      <c r="U105" s="173"/>
    </row>
    <row r="106" spans="1:23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16.22</v>
      </c>
      <c r="F106" s="104">
        <v>17.57</v>
      </c>
      <c r="G106" s="72">
        <f t="shared" si="4"/>
        <v>1.1607300000000011</v>
      </c>
      <c r="H106" s="103">
        <f t="shared" si="5"/>
        <v>0.12260160785656855</v>
      </c>
      <c r="I106" s="88">
        <f t="shared" si="3"/>
        <v>1.2833316078565697</v>
      </c>
      <c r="J106" s="20"/>
      <c r="K106" s="38"/>
      <c r="L106" s="369"/>
      <c r="M106" s="365"/>
      <c r="T106" s="172"/>
      <c r="U106" s="173"/>
    </row>
    <row r="107" spans="1:23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11.624000000000001</v>
      </c>
      <c r="F107" s="104">
        <v>12.709</v>
      </c>
      <c r="G107" s="72">
        <f t="shared" si="4"/>
        <v>0.93288299999999924</v>
      </c>
      <c r="H107" s="103">
        <f t="shared" si="5"/>
        <v>7.2315792134147849E-2</v>
      </c>
      <c r="I107" s="88">
        <f t="shared" si="3"/>
        <v>1.0051987921341472</v>
      </c>
      <c r="J107" s="20"/>
      <c r="K107" s="267" t="s">
        <v>477</v>
      </c>
      <c r="L107" s="268"/>
      <c r="M107" s="678" t="s">
        <v>478</v>
      </c>
      <c r="N107" s="678"/>
    </row>
    <row r="108" spans="1:23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21.381</v>
      </c>
      <c r="F108" s="104">
        <v>22.626999999999999</v>
      </c>
      <c r="G108" s="72">
        <f t="shared" si="4"/>
        <v>1.0713107999999989</v>
      </c>
      <c r="H108" s="103">
        <f t="shared" si="5"/>
        <v>0.11669501997806199</v>
      </c>
      <c r="I108" s="88">
        <f>G108+H108</f>
        <v>1.188005819978061</v>
      </c>
      <c r="J108" s="20"/>
      <c r="K108" s="38"/>
      <c r="L108" s="369"/>
      <c r="M108" s="365"/>
    </row>
    <row r="109" spans="1:23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8.5120000000000005</v>
      </c>
      <c r="F109" s="104">
        <v>8.9719999999999995</v>
      </c>
      <c r="G109" s="72">
        <f t="shared" si="4"/>
        <v>0.39550799999999919</v>
      </c>
      <c r="H109" s="103">
        <f t="shared" si="5"/>
        <v>7.8541655033114235E-2</v>
      </c>
      <c r="I109" s="88">
        <f t="shared" si="3"/>
        <v>0.47404965503311342</v>
      </c>
      <c r="J109" s="20"/>
      <c r="K109" s="38"/>
      <c r="L109" s="369"/>
      <c r="M109" s="365"/>
    </row>
    <row r="110" spans="1:23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22.646000000000001</v>
      </c>
      <c r="F110" s="104">
        <v>24.463999999999999</v>
      </c>
      <c r="G110" s="72">
        <f t="shared" si="4"/>
        <v>1.5631163999999982</v>
      </c>
      <c r="H110" s="103">
        <f t="shared" si="5"/>
        <v>0.15516765994346959</v>
      </c>
      <c r="I110" s="88">
        <f t="shared" si="3"/>
        <v>1.7182840599434677</v>
      </c>
      <c r="J110" s="20"/>
      <c r="K110" s="38"/>
      <c r="L110" s="369"/>
      <c r="M110" s="365"/>
    </row>
    <row r="111" spans="1:23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10.972</v>
      </c>
      <c r="F111" s="104">
        <v>11.744999999999999</v>
      </c>
      <c r="G111" s="72">
        <f t="shared" si="4"/>
        <v>0.6646253999999997</v>
      </c>
      <c r="H111" s="103">
        <f t="shared" si="5"/>
        <v>0.1214841452849592</v>
      </c>
      <c r="I111" s="88">
        <f t="shared" si="3"/>
        <v>0.78610954528495891</v>
      </c>
      <c r="J111" s="20"/>
      <c r="K111" s="38"/>
      <c r="L111" s="369"/>
      <c r="M111" s="365"/>
      <c r="Q111" s="353"/>
      <c r="R111" s="354"/>
      <c r="S111" s="353"/>
      <c r="T111" s="353"/>
    </row>
    <row r="112" spans="1:23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7.1996517113688041E-2</v>
      </c>
      <c r="I112" s="88">
        <f t="shared" si="3"/>
        <v>7.1996517113688041E-2</v>
      </c>
      <c r="J112" s="20"/>
      <c r="K112" s="38"/>
      <c r="L112" s="369"/>
      <c r="M112" s="365"/>
      <c r="Q112" s="355"/>
      <c r="R112" s="353"/>
      <c r="S112" s="353"/>
      <c r="T112" s="353"/>
    </row>
    <row r="113" spans="1:24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14.92</v>
      </c>
      <c r="F113" s="104">
        <v>15.601000000000001</v>
      </c>
      <c r="G113" s="72">
        <f t="shared" si="4"/>
        <v>0.58552380000000082</v>
      </c>
      <c r="H113" s="103">
        <f t="shared" si="5"/>
        <v>0.11669501997806199</v>
      </c>
      <c r="I113" s="88">
        <f>G113+H113</f>
        <v>0.70221881997806279</v>
      </c>
      <c r="J113" s="20"/>
      <c r="K113" s="38"/>
      <c r="L113" s="369"/>
      <c r="M113" s="365"/>
      <c r="Q113" s="355"/>
      <c r="R113" s="202"/>
      <c r="S113" s="353"/>
      <c r="T113" s="353"/>
    </row>
    <row r="114" spans="1:24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4.8040000000000003</v>
      </c>
      <c r="F114" s="104">
        <v>5.343</v>
      </c>
      <c r="G114" s="72">
        <f t="shared" si="4"/>
        <v>0.46343219999999974</v>
      </c>
      <c r="H114" s="103">
        <f t="shared" si="5"/>
        <v>7.8382017522884331E-2</v>
      </c>
      <c r="I114" s="88">
        <f>G114+H114</f>
        <v>0.54181421752288406</v>
      </c>
      <c r="J114" s="20"/>
      <c r="K114" s="38"/>
      <c r="L114" s="369"/>
      <c r="M114" s="365"/>
      <c r="Q114" s="355"/>
      <c r="R114" s="202"/>
      <c r="S114" s="353"/>
      <c r="T114" s="353"/>
    </row>
    <row r="115" spans="1:24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0.15532729745369947</v>
      </c>
      <c r="I115" s="88">
        <f t="shared" si="3"/>
        <v>0.15532729745369947</v>
      </c>
      <c r="J115" s="20"/>
      <c r="K115" s="38"/>
      <c r="L115" s="369"/>
      <c r="M115" s="365"/>
      <c r="Q115" s="355"/>
      <c r="R115" s="202"/>
      <c r="S115" s="353"/>
      <c r="T115" s="353"/>
    </row>
    <row r="116" spans="1:24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15.526</v>
      </c>
      <c r="F116" s="104">
        <v>16.587</v>
      </c>
      <c r="G116" s="72">
        <f>(F116-E116)*0.8598</f>
        <v>0.91224779999999994</v>
      </c>
      <c r="H116" s="103">
        <f t="shared" si="5"/>
        <v>0.12180342030541902</v>
      </c>
      <c r="I116" s="88">
        <f t="shared" si="3"/>
        <v>1.0340512203054191</v>
      </c>
      <c r="J116" s="20"/>
      <c r="K116" s="38"/>
      <c r="L116" s="369"/>
      <c r="M116" s="365"/>
      <c r="Q116" s="355"/>
      <c r="R116" s="356"/>
      <c r="S116" s="353"/>
      <c r="T116" s="353"/>
    </row>
    <row r="117" spans="1:24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15.419</v>
      </c>
      <c r="F117" s="104">
        <v>16.574000000000002</v>
      </c>
      <c r="G117" s="72">
        <f t="shared" si="4"/>
        <v>0.99306900000000098</v>
      </c>
      <c r="H117" s="103">
        <f t="shared" si="5"/>
        <v>7.1198329562538507E-2</v>
      </c>
      <c r="I117" s="88">
        <f>G117+H117</f>
        <v>1.0642673295625396</v>
      </c>
      <c r="K117" s="20"/>
      <c r="L117" s="369"/>
      <c r="M117" s="365"/>
      <c r="Q117" s="355"/>
      <c r="R117" s="356"/>
      <c r="S117" s="353"/>
      <c r="T117" s="353"/>
    </row>
    <row r="118" spans="1:24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18.768000000000001</v>
      </c>
      <c r="F118" s="104">
        <v>19.760999999999999</v>
      </c>
      <c r="G118" s="72">
        <f t="shared" si="4"/>
        <v>0.8537813999999988</v>
      </c>
      <c r="H118" s="103">
        <f t="shared" si="5"/>
        <v>0.11669501997806199</v>
      </c>
      <c r="I118" s="88">
        <f>G118+H118</f>
        <v>0.97047641997806078</v>
      </c>
      <c r="J118" s="20"/>
      <c r="K118" s="38"/>
      <c r="L118" s="369"/>
      <c r="M118" s="365"/>
      <c r="Q118" s="355"/>
      <c r="R118" s="356"/>
      <c r="S118" s="353"/>
      <c r="T118" s="353"/>
    </row>
    <row r="119" spans="1:24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4.9560000000000004</v>
      </c>
      <c r="G119" s="72">
        <f t="shared" si="4"/>
        <v>0</v>
      </c>
      <c r="H119" s="103">
        <f t="shared" si="5"/>
        <v>7.9020567563803948E-2</v>
      </c>
      <c r="I119" s="88">
        <f>G119+H119</f>
        <v>7.9020567563803948E-2</v>
      </c>
      <c r="J119" s="20"/>
      <c r="K119" s="38"/>
      <c r="L119" s="369"/>
      <c r="M119" s="365"/>
      <c r="Q119" s="355"/>
      <c r="R119" s="356"/>
      <c r="S119" s="353"/>
      <c r="T119" s="353"/>
    </row>
    <row r="120" spans="1:24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10.223000000000001</v>
      </c>
      <c r="F120" s="104">
        <v>10.81</v>
      </c>
      <c r="G120" s="72">
        <f t="shared" si="4"/>
        <v>0.50470259999999978</v>
      </c>
      <c r="H120" s="103">
        <f t="shared" si="5"/>
        <v>0.15596584749461911</v>
      </c>
      <c r="I120" s="88">
        <f t="shared" si="3"/>
        <v>0.66066844749461895</v>
      </c>
      <c r="J120" s="20"/>
      <c r="K120" s="38"/>
      <c r="L120" s="369"/>
      <c r="M120" s="365"/>
      <c r="Q120" s="172"/>
      <c r="R120" s="173"/>
    </row>
    <row r="121" spans="1:24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15.929</v>
      </c>
      <c r="F121" s="104">
        <v>16.95</v>
      </c>
      <c r="G121" s="86">
        <f t="shared" si="4"/>
        <v>0.87785579999999919</v>
      </c>
      <c r="H121" s="103">
        <f t="shared" si="5"/>
        <v>0.12196305781564894</v>
      </c>
      <c r="I121" s="88">
        <f>G121+H121</f>
        <v>0.99981885781564817</v>
      </c>
      <c r="J121" s="20"/>
      <c r="K121" s="40"/>
      <c r="L121" s="369"/>
      <c r="M121" s="365"/>
    </row>
    <row r="122" spans="1:24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4"/>
        <v>0</v>
      </c>
      <c r="H122" s="109">
        <f>$G$11/$C$303*C122</f>
        <v>7.1357967072768425E-2</v>
      </c>
      <c r="I122" s="73">
        <f t="shared" si="3"/>
        <v>7.1357967072768425E-2</v>
      </c>
      <c r="J122" s="20"/>
      <c r="K122" s="38"/>
      <c r="L122" s="369"/>
      <c r="M122" s="365"/>
    </row>
    <row r="123" spans="1:24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12.311999999999999</v>
      </c>
      <c r="F123" s="104">
        <v>13.032999999999999</v>
      </c>
      <c r="G123" s="72">
        <f t="shared" si="4"/>
        <v>0.61991580000000013</v>
      </c>
      <c r="H123" s="103">
        <f t="shared" si="5"/>
        <v>0.11621610744737228</v>
      </c>
      <c r="I123" s="88">
        <f t="shared" si="3"/>
        <v>0.73613190744737245</v>
      </c>
      <c r="J123" s="20"/>
      <c r="K123" s="38"/>
      <c r="L123" s="369"/>
      <c r="M123" s="365"/>
    </row>
    <row r="124" spans="1:24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2.823</v>
      </c>
      <c r="F124" s="154">
        <v>2.823</v>
      </c>
      <c r="G124" s="72">
        <f t="shared" si="4"/>
        <v>0</v>
      </c>
      <c r="H124" s="103">
        <f t="shared" si="5"/>
        <v>7.8860930053574044E-2</v>
      </c>
      <c r="I124" s="88">
        <f>G124+H124</f>
        <v>7.8860930053574044E-2</v>
      </c>
      <c r="J124" s="20" t="s">
        <v>446</v>
      </c>
      <c r="K124" s="40"/>
      <c r="L124" s="197"/>
      <c r="M124" s="371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1:24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21.853999999999999</v>
      </c>
      <c r="F125" s="104">
        <v>23.535</v>
      </c>
      <c r="G125" s="72">
        <f t="shared" si="4"/>
        <v>1.4453238000000008</v>
      </c>
      <c r="H125" s="103">
        <f t="shared" si="5"/>
        <v>0.1554869349639294</v>
      </c>
      <c r="I125" s="88">
        <f t="shared" si="3"/>
        <v>1.6008107349639302</v>
      </c>
      <c r="J125" s="20"/>
      <c r="K125" s="40"/>
      <c r="L125" s="197"/>
      <c r="M125" s="365"/>
      <c r="P125"/>
    </row>
    <row r="126" spans="1:24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13.012</v>
      </c>
      <c r="F126" s="135">
        <v>14.141</v>
      </c>
      <c r="G126" s="72">
        <f t="shared" si="4"/>
        <v>0.97071419999999964</v>
      </c>
      <c r="H126" s="103">
        <f t="shared" si="5"/>
        <v>0.12355943291794801</v>
      </c>
      <c r="I126" s="88">
        <f>G126+H126</f>
        <v>1.0942736329179477</v>
      </c>
      <c r="J126" s="20"/>
      <c r="K126" s="40"/>
      <c r="L126" s="197"/>
      <c r="M126" s="365"/>
      <c r="P126"/>
      <c r="R126" s="89"/>
    </row>
    <row r="127" spans="1:24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72">
        <f t="shared" si="4"/>
        <v>0</v>
      </c>
      <c r="H127" s="103">
        <f t="shared" si="5"/>
        <v>7.1198329562538507E-2</v>
      </c>
      <c r="I127" s="88">
        <f t="shared" si="3"/>
        <v>7.1198329562538507E-2</v>
      </c>
      <c r="J127" s="25"/>
      <c r="K127" s="40"/>
      <c r="L127" s="197"/>
      <c r="M127" s="365"/>
      <c r="Q127" s="172"/>
    </row>
    <row r="128" spans="1:24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27.103999999999999</v>
      </c>
      <c r="F128" s="104">
        <v>28.376000000000001</v>
      </c>
      <c r="G128" s="72">
        <f t="shared" si="4"/>
        <v>1.0936656000000018</v>
      </c>
      <c r="H128" s="103">
        <f t="shared" si="5"/>
        <v>0.11621610744737228</v>
      </c>
      <c r="I128" s="88">
        <f t="shared" si="3"/>
        <v>1.209881707447374</v>
      </c>
      <c r="J128" s="25"/>
      <c r="K128" s="40"/>
      <c r="L128" s="197"/>
      <c r="M128" s="365"/>
      <c r="Q128" s="172"/>
      <c r="R128" s="202"/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10.962</v>
      </c>
      <c r="F129" s="135">
        <v>11.702999999999999</v>
      </c>
      <c r="G129" s="86">
        <f t="shared" si="4"/>
        <v>0.63711179999999967</v>
      </c>
      <c r="H129" s="109">
        <f t="shared" si="5"/>
        <v>7.8062742502424509E-2</v>
      </c>
      <c r="I129" s="73">
        <f t="shared" si="3"/>
        <v>0.71517454250242418</v>
      </c>
      <c r="J129" s="20" t="s">
        <v>370</v>
      </c>
      <c r="K129" s="40"/>
      <c r="L129" s="197"/>
      <c r="M129" s="371"/>
      <c r="Q129" s="172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28.617000000000001</v>
      </c>
      <c r="F130" s="104">
        <v>30.571000000000002</v>
      </c>
      <c r="G130" s="72">
        <f t="shared" si="4"/>
        <v>1.6800492000000005</v>
      </c>
      <c r="H130" s="103">
        <f t="shared" si="5"/>
        <v>0.15468874741277985</v>
      </c>
      <c r="I130" s="88">
        <f t="shared" si="3"/>
        <v>1.8347379474127803</v>
      </c>
      <c r="J130" s="25"/>
      <c r="K130" s="38"/>
      <c r="L130" s="369"/>
      <c r="M130" s="365"/>
      <c r="O130" s="89"/>
      <c r="P130"/>
      <c r="Q130" s="172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13.212</v>
      </c>
      <c r="F131" s="104">
        <v>14.363</v>
      </c>
      <c r="G131" s="72">
        <f t="shared" si="4"/>
        <v>0.98962979999999989</v>
      </c>
      <c r="H131" s="103">
        <f t="shared" si="5"/>
        <v>0.12308052038725827</v>
      </c>
      <c r="I131" s="88">
        <f t="shared" si="3"/>
        <v>1.1127103203872581</v>
      </c>
      <c r="J131" s="25"/>
      <c r="K131" s="38"/>
      <c r="L131" s="369"/>
      <c r="M131" s="365"/>
      <c r="N131" s="172"/>
      <c r="O131" s="94"/>
      <c r="P131" s="94"/>
      <c r="Q131" s="172"/>
      <c r="R131" s="173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11.996</v>
      </c>
      <c r="F132" s="104">
        <v>12.682</v>
      </c>
      <c r="G132" s="72">
        <f t="shared" si="4"/>
        <v>0.58982279999999998</v>
      </c>
      <c r="H132" s="103">
        <f t="shared" si="5"/>
        <v>7.2315792134147849E-2</v>
      </c>
      <c r="I132" s="88">
        <f>G132+H132</f>
        <v>0.66213859213414783</v>
      </c>
      <c r="J132" s="25"/>
      <c r="K132" s="38"/>
      <c r="L132" s="369"/>
      <c r="M132" s="365"/>
      <c r="N132" s="172"/>
      <c r="O132" s="175"/>
      <c r="P132" s="175"/>
      <c r="Q132" s="172"/>
      <c r="R132" s="173"/>
      <c r="U132" s="366"/>
      <c r="V132" s="366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14.202</v>
      </c>
      <c r="F133" s="104">
        <v>15.103</v>
      </c>
      <c r="G133" s="72">
        <f t="shared" si="4"/>
        <v>0.77467979999999981</v>
      </c>
      <c r="H133" s="103">
        <f t="shared" si="5"/>
        <v>0.11829139508036106</v>
      </c>
      <c r="I133" s="88">
        <f t="shared" si="3"/>
        <v>0.89297119508036082</v>
      </c>
      <c r="J133" s="25"/>
      <c r="K133" s="38"/>
      <c r="L133" s="369"/>
      <c r="M133" s="365"/>
      <c r="N133" s="172"/>
      <c r="O133" s="175"/>
      <c r="P133" s="175"/>
      <c r="Q133" s="172"/>
      <c r="R133" s="173"/>
      <c r="U133" s="366"/>
      <c r="V133" s="366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2.5659999999999998</v>
      </c>
      <c r="F134" s="135">
        <v>2.82</v>
      </c>
      <c r="G134" s="72">
        <f t="shared" si="4"/>
        <v>0.21838920000000001</v>
      </c>
      <c r="H134" s="103">
        <f t="shared" si="5"/>
        <v>7.7903104992194605E-2</v>
      </c>
      <c r="I134" s="88">
        <f>G134+H134</f>
        <v>0.29629230499219461</v>
      </c>
      <c r="J134" s="25"/>
      <c r="K134" s="38"/>
      <c r="L134" s="369"/>
      <c r="M134" s="365"/>
      <c r="N134" s="172"/>
      <c r="O134" s="175"/>
      <c r="P134" s="175"/>
      <c r="Q134" s="172"/>
      <c r="R134" s="173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16.547999999999998</v>
      </c>
      <c r="F135" s="135">
        <v>17.260999999999999</v>
      </c>
      <c r="G135" s="72">
        <f t="shared" si="4"/>
        <v>0.61303740000000084</v>
      </c>
      <c r="H135" s="103">
        <f t="shared" si="5"/>
        <v>0.15660439753553873</v>
      </c>
      <c r="I135" s="88">
        <f>G135+H135</f>
        <v>0.76964179753553963</v>
      </c>
      <c r="J135" s="25"/>
      <c r="K135" s="38"/>
      <c r="L135" s="369"/>
      <c r="M135" s="365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18.873999999999999</v>
      </c>
      <c r="F136" s="104">
        <v>19.984000000000002</v>
      </c>
      <c r="G136" s="72">
        <f t="shared" si="4"/>
        <v>0.95437800000000261</v>
      </c>
      <c r="H136" s="103">
        <f t="shared" si="5"/>
        <v>0.12260160785656855</v>
      </c>
      <c r="I136" s="88">
        <f t="shared" si="3"/>
        <v>1.0769796078565712</v>
      </c>
      <c r="J136" s="25"/>
      <c r="K136" s="38"/>
      <c r="L136" s="369"/>
      <c r="M136" s="365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7.35</v>
      </c>
      <c r="F137" s="104">
        <v>7.8220000000000001</v>
      </c>
      <c r="G137" s="72">
        <f t="shared" si="4"/>
        <v>0.40582560000000034</v>
      </c>
      <c r="H137" s="103">
        <f t="shared" si="5"/>
        <v>7.1677242093228233E-2</v>
      </c>
      <c r="I137" s="88">
        <f>G137+H137</f>
        <v>0.47750284209322857</v>
      </c>
      <c r="J137" s="25"/>
      <c r="K137" s="38"/>
      <c r="L137" s="369"/>
      <c r="M137" s="365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15.041</v>
      </c>
      <c r="F138" s="104">
        <v>16.486000000000001</v>
      </c>
      <c r="G138" s="72">
        <f t="shared" si="4"/>
        <v>1.2424110000000002</v>
      </c>
      <c r="H138" s="103">
        <f t="shared" si="5"/>
        <v>0.11717393250875173</v>
      </c>
      <c r="I138" s="88">
        <f t="shared" si="3"/>
        <v>1.3595849325087519</v>
      </c>
      <c r="J138" s="25"/>
      <c r="K138" s="38"/>
      <c r="L138" s="369"/>
      <c r="M138" s="365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11.489000000000001</v>
      </c>
      <c r="F139" s="104">
        <v>12.234</v>
      </c>
      <c r="G139" s="72">
        <f t="shared" si="4"/>
        <v>0.64055099999999932</v>
      </c>
      <c r="H139" s="103">
        <f t="shared" si="5"/>
        <v>7.7743467481964701E-2</v>
      </c>
      <c r="I139" s="88">
        <f t="shared" si="3"/>
        <v>0.71829446748196402</v>
      </c>
      <c r="J139" s="25"/>
      <c r="K139" s="38"/>
      <c r="L139" s="369"/>
      <c r="M139" s="365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11.192</v>
      </c>
      <c r="F140" s="104">
        <v>12.416</v>
      </c>
      <c r="G140" s="72">
        <f t="shared" si="4"/>
        <v>1.0523952000000001</v>
      </c>
      <c r="H140" s="103">
        <f t="shared" si="5"/>
        <v>0.15644476002530883</v>
      </c>
      <c r="I140" s="88">
        <f>G140+H140</f>
        <v>1.2088399600253088</v>
      </c>
      <c r="J140" s="25"/>
      <c r="K140" s="38"/>
      <c r="L140" s="369"/>
      <c r="M140" s="365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17.7</v>
      </c>
      <c r="F141" s="104">
        <v>18.693999999999999</v>
      </c>
      <c r="G141" s="72">
        <f t="shared" si="4"/>
        <v>0.85464119999999977</v>
      </c>
      <c r="H141" s="103">
        <f t="shared" si="5"/>
        <v>0.12228233283610873</v>
      </c>
      <c r="I141" s="88">
        <f>G141+H141</f>
        <v>0.97692353283610855</v>
      </c>
      <c r="J141" s="25"/>
      <c r="K141" s="38"/>
      <c r="L141" s="369"/>
      <c r="M141" s="365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5.4560000000000004</v>
      </c>
      <c r="F142" s="104">
        <v>5.516</v>
      </c>
      <c r="G142" s="72">
        <f t="shared" si="4"/>
        <v>5.1587999999999662E-2</v>
      </c>
      <c r="H142" s="103">
        <f t="shared" si="5"/>
        <v>7.1517604582998315E-2</v>
      </c>
      <c r="I142" s="88">
        <f t="shared" si="3"/>
        <v>0.12310560458299798</v>
      </c>
      <c r="J142" s="25"/>
      <c r="K142" s="38"/>
      <c r="L142" s="369"/>
      <c r="M142" s="365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20290</v>
      </c>
      <c r="F143" s="129">
        <v>21141</v>
      </c>
      <c r="G143" s="72">
        <f>(F143-E143)* 0.00086</f>
        <v>0.73185999999999996</v>
      </c>
      <c r="H143" s="103">
        <f t="shared" si="5"/>
        <v>0.11717393250875173</v>
      </c>
      <c r="I143" s="88">
        <f>G143+H143</f>
        <v>0.8490339325087517</v>
      </c>
      <c r="J143" s="25"/>
      <c r="K143" s="38"/>
      <c r="L143" s="369"/>
      <c r="M143" s="365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13.246</v>
      </c>
      <c r="F144" s="104">
        <v>13.579000000000001</v>
      </c>
      <c r="G144" s="72">
        <f t="shared" si="4"/>
        <v>0.28631340000000016</v>
      </c>
      <c r="H144" s="103">
        <f t="shared" si="5"/>
        <v>7.8541655033114235E-2</v>
      </c>
      <c r="I144" s="88">
        <f>G144+H144</f>
        <v>0.36485505503311438</v>
      </c>
      <c r="J144" s="25"/>
      <c r="K144" s="38"/>
      <c r="L144" s="369"/>
      <c r="M144" s="365"/>
    </row>
    <row r="145" spans="1:25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0.15612548500484902</v>
      </c>
      <c r="I145" s="88">
        <f t="shared" ref="I145:I208" si="6">G145+H145</f>
        <v>0.15612548500484902</v>
      </c>
      <c r="J145" s="25"/>
      <c r="K145" s="38"/>
      <c r="L145" s="197"/>
      <c r="M145" s="371"/>
      <c r="N145" s="126"/>
      <c r="O145" s="126"/>
      <c r="P145" s="128"/>
      <c r="Q145" s="126"/>
      <c r="R145" s="126"/>
      <c r="S145" s="126"/>
      <c r="T145" s="126"/>
      <c r="U145" s="126"/>
      <c r="V145" s="126"/>
      <c r="W145" s="126"/>
      <c r="X145" s="126"/>
      <c r="Y145" s="126"/>
    </row>
    <row r="146" spans="1:25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12.965</v>
      </c>
      <c r="F146" s="104">
        <v>13.654</v>
      </c>
      <c r="G146" s="72">
        <f t="shared" si="4"/>
        <v>0.5924022000000001</v>
      </c>
      <c r="H146" s="103">
        <f t="shared" ref="H146:H209" si="7">$G$11/$C$303*C146</f>
        <v>0.12180342030541902</v>
      </c>
      <c r="I146" s="88">
        <f t="shared" si="6"/>
        <v>0.71420562030541912</v>
      </c>
      <c r="J146" s="25"/>
      <c r="K146" s="38"/>
      <c r="L146" s="197"/>
      <c r="M146" s="371"/>
      <c r="N146" s="126"/>
      <c r="O146" s="126"/>
      <c r="P146" s="128"/>
      <c r="Q146" s="126"/>
      <c r="R146" s="126"/>
      <c r="S146" s="126"/>
      <c r="T146" s="126"/>
      <c r="U146" s="126"/>
      <c r="V146" s="126"/>
      <c r="W146" s="126"/>
      <c r="X146" s="126"/>
      <c r="Y146" s="126"/>
    </row>
    <row r="147" spans="1:25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9.7989999999999995</v>
      </c>
      <c r="F147" s="104">
        <v>10.629</v>
      </c>
      <c r="G147" s="72">
        <f t="shared" si="4"/>
        <v>0.7136340000000001</v>
      </c>
      <c r="H147" s="103">
        <f t="shared" si="7"/>
        <v>7.055977952161889E-2</v>
      </c>
      <c r="I147" s="88">
        <f t="shared" si="6"/>
        <v>0.78419377952161895</v>
      </c>
      <c r="J147" s="25"/>
      <c r="K147" s="38"/>
      <c r="L147" s="197"/>
      <c r="M147" s="371"/>
      <c r="N147" s="126"/>
      <c r="O147" s="126"/>
      <c r="P147" s="128"/>
      <c r="Q147" s="126"/>
      <c r="R147" s="126"/>
      <c r="S147" s="126"/>
      <c r="T147" s="126"/>
      <c r="U147" s="126"/>
      <c r="V147" s="126"/>
      <c r="W147" s="126"/>
      <c r="X147" s="126"/>
      <c r="Y147" s="126"/>
    </row>
    <row r="148" spans="1:25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9.1539999999999999</v>
      </c>
      <c r="F148" s="104">
        <v>9.3670000000000009</v>
      </c>
      <c r="G148" s="72">
        <f t="shared" ref="G148:G187" si="8">(F148-E148)*0.8598</f>
        <v>0.18313740000000084</v>
      </c>
      <c r="H148" s="103">
        <f t="shared" si="7"/>
        <v>0.11701429499852181</v>
      </c>
      <c r="I148" s="88">
        <f t="shared" si="6"/>
        <v>0.30015169499852268</v>
      </c>
      <c r="J148" s="215"/>
      <c r="K148" s="38"/>
      <c r="L148" s="197"/>
      <c r="M148" s="371"/>
      <c r="N148" s="126"/>
      <c r="O148" s="126"/>
      <c r="P148" s="128"/>
      <c r="Q148" s="126"/>
      <c r="R148" s="126"/>
      <c r="S148" s="126"/>
      <c r="T148" s="126"/>
      <c r="U148" s="126"/>
      <c r="V148" s="126"/>
      <c r="W148" s="126"/>
      <c r="X148" s="126"/>
      <c r="Y148" s="126"/>
    </row>
    <row r="149" spans="1:25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4.319</v>
      </c>
      <c r="F149" s="104">
        <v>4.5599999999999996</v>
      </c>
      <c r="G149" s="72">
        <f t="shared" si="8"/>
        <v>0.2072117999999997</v>
      </c>
      <c r="H149" s="103">
        <f t="shared" si="7"/>
        <v>7.9020567563803948E-2</v>
      </c>
      <c r="I149" s="88">
        <f>G149+H149</f>
        <v>0.28623236756380366</v>
      </c>
      <c r="J149" s="215"/>
      <c r="K149" s="38"/>
      <c r="L149" s="197"/>
      <c r="M149" s="357"/>
      <c r="N149" s="126"/>
      <c r="O149" s="126"/>
      <c r="P149" s="128"/>
      <c r="Q149" s="126"/>
      <c r="R149" s="126"/>
      <c r="S149" s="126"/>
      <c r="T149" s="352"/>
      <c r="U149" s="126"/>
      <c r="V149" s="126"/>
      <c r="W149" s="126"/>
      <c r="X149" s="126"/>
      <c r="Y149" s="126"/>
    </row>
    <row r="150" spans="1:25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20.001999999999999</v>
      </c>
      <c r="F150" s="104">
        <v>20.603000000000002</v>
      </c>
      <c r="G150" s="72">
        <f t="shared" si="8"/>
        <v>0.5167398000000023</v>
      </c>
      <c r="H150" s="103">
        <f t="shared" si="7"/>
        <v>0.15516765994346959</v>
      </c>
      <c r="I150" s="88">
        <f t="shared" si="6"/>
        <v>0.6719074599434719</v>
      </c>
      <c r="J150" s="215"/>
      <c r="K150" s="38"/>
      <c r="L150" s="197"/>
      <c r="M150" s="246"/>
      <c r="N150" s="126"/>
      <c r="O150" s="126"/>
      <c r="P150" s="128"/>
      <c r="Q150" s="126"/>
      <c r="R150" s="126"/>
      <c r="S150" s="126"/>
      <c r="T150" s="126"/>
      <c r="U150" s="126"/>
      <c r="V150" s="126"/>
      <c r="W150" s="126"/>
      <c r="X150" s="126"/>
      <c r="Y150" s="126"/>
    </row>
    <row r="151" spans="1:25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23.481999999999999</v>
      </c>
      <c r="F151" s="104">
        <v>24.402999999999999</v>
      </c>
      <c r="G151" s="72">
        <f t="shared" si="8"/>
        <v>0.79187579999999946</v>
      </c>
      <c r="H151" s="103">
        <f t="shared" si="7"/>
        <v>0.12244197034633865</v>
      </c>
      <c r="I151" s="88">
        <f t="shared" si="6"/>
        <v>0.9143177703463381</v>
      </c>
      <c r="J151" s="215"/>
      <c r="K151" s="38"/>
      <c r="L151" s="197"/>
      <c r="M151" s="371"/>
      <c r="N151" s="126"/>
      <c r="O151" s="126"/>
      <c r="P151" s="128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5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7.0879054542078698E-2</v>
      </c>
      <c r="I152" s="88">
        <f t="shared" si="6"/>
        <v>7.0879054542078698E-2</v>
      </c>
      <c r="J152" s="25"/>
      <c r="K152" s="38"/>
      <c r="L152" s="197"/>
      <c r="M152" s="371"/>
      <c r="N152" s="126"/>
      <c r="O152" s="126"/>
      <c r="P152" s="128"/>
      <c r="Q152" s="126"/>
      <c r="R152" s="126"/>
      <c r="S152" s="126"/>
      <c r="T152" s="126"/>
      <c r="U152" s="126"/>
      <c r="V152" s="126"/>
      <c r="W152" s="126"/>
      <c r="X152" s="126"/>
      <c r="Y152" s="126"/>
    </row>
    <row r="153" spans="1:25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23.832000000000001</v>
      </c>
      <c r="F153" s="104">
        <v>25.585000000000001</v>
      </c>
      <c r="G153" s="72">
        <f t="shared" si="8"/>
        <v>1.5072294000000002</v>
      </c>
      <c r="H153" s="103">
        <f t="shared" si="7"/>
        <v>0.11430045732461339</v>
      </c>
      <c r="I153" s="88">
        <f t="shared" si="6"/>
        <v>1.6215298573246135</v>
      </c>
      <c r="J153" s="25"/>
      <c r="K153" s="38"/>
      <c r="L153" s="197"/>
      <c r="M153" s="371"/>
      <c r="N153" s="126"/>
      <c r="O153" s="126"/>
      <c r="P153" s="128"/>
      <c r="Q153" s="126"/>
      <c r="R153" s="126"/>
      <c r="S153" s="126"/>
      <c r="T153" s="126"/>
      <c r="U153" s="126"/>
      <c r="V153" s="126"/>
      <c r="W153" s="126"/>
      <c r="X153" s="126"/>
      <c r="Y153" s="126"/>
    </row>
    <row r="154" spans="1:25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7.8382017522884331E-2</v>
      </c>
      <c r="I154" s="88">
        <f t="shared" si="6"/>
        <v>7.8382017522884331E-2</v>
      </c>
      <c r="J154" s="25"/>
      <c r="K154" s="38"/>
      <c r="L154" s="197"/>
      <c r="M154" s="126"/>
      <c r="N154" s="246"/>
      <c r="O154" s="246"/>
      <c r="P154" s="128"/>
      <c r="Q154" s="126"/>
      <c r="R154" s="126"/>
      <c r="S154" s="126"/>
      <c r="T154" s="126"/>
      <c r="U154" s="126"/>
      <c r="V154" s="126"/>
      <c r="W154" s="126"/>
      <c r="X154" s="126"/>
      <c r="Y154" s="126"/>
    </row>
    <row r="155" spans="1:25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18.148</v>
      </c>
      <c r="F155" s="104">
        <v>19.533999999999999</v>
      </c>
      <c r="G155" s="72">
        <f t="shared" si="8"/>
        <v>1.1916827999999993</v>
      </c>
      <c r="H155" s="103">
        <f t="shared" si="7"/>
        <v>0.15532729745369947</v>
      </c>
      <c r="I155" s="88">
        <f t="shared" si="6"/>
        <v>1.3470100974536987</v>
      </c>
      <c r="J155" s="25"/>
      <c r="K155" s="38"/>
      <c r="L155" s="197"/>
      <c r="M155" s="126"/>
      <c r="N155" s="126"/>
      <c r="O155" s="126"/>
      <c r="P155" s="128"/>
      <c r="Q155" s="126"/>
      <c r="R155" s="126"/>
      <c r="S155" s="126"/>
      <c r="T155" s="126"/>
      <c r="U155" s="126"/>
      <c r="V155" s="126"/>
      <c r="W155" s="126"/>
      <c r="X155" s="126"/>
      <c r="Y155" s="126"/>
    </row>
    <row r="156" spans="1:25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28.582000000000001</v>
      </c>
      <c r="F156" s="104">
        <v>29.946000000000002</v>
      </c>
      <c r="G156" s="72">
        <f t="shared" si="8"/>
        <v>1.1727672000000007</v>
      </c>
      <c r="H156" s="103">
        <f t="shared" si="7"/>
        <v>0.12292088287702838</v>
      </c>
      <c r="I156" s="88">
        <f t="shared" si="6"/>
        <v>1.295688082877029</v>
      </c>
      <c r="J156" s="25"/>
      <c r="K156" s="38"/>
      <c r="L156" s="197"/>
      <c r="M156" s="371"/>
      <c r="N156" s="126"/>
      <c r="O156" s="126"/>
      <c r="P156" s="128"/>
      <c r="Q156" s="126"/>
      <c r="R156" s="126"/>
      <c r="S156" s="126"/>
      <c r="T156" s="126"/>
      <c r="U156" s="126"/>
      <c r="V156" s="126"/>
      <c r="W156" s="126"/>
      <c r="X156" s="126"/>
      <c r="Y156" s="126"/>
    </row>
    <row r="157" spans="1:25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11.773999999999999</v>
      </c>
      <c r="F157" s="104">
        <v>12.129</v>
      </c>
      <c r="G157" s="72">
        <f t="shared" si="8"/>
        <v>0.30522900000000036</v>
      </c>
      <c r="H157" s="103">
        <f t="shared" si="7"/>
        <v>7.1198329562538507E-2</v>
      </c>
      <c r="I157" s="88">
        <f t="shared" si="6"/>
        <v>0.37642732956253888</v>
      </c>
      <c r="J157" s="25"/>
      <c r="K157" s="38"/>
      <c r="L157" s="369"/>
      <c r="M157" s="151"/>
    </row>
    <row r="158" spans="1:25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0.11573719491668255</v>
      </c>
      <c r="I158" s="88">
        <f t="shared" si="6"/>
        <v>0.11573719491668255</v>
      </c>
      <c r="J158" s="25"/>
      <c r="K158" s="38"/>
      <c r="L158" s="369"/>
      <c r="M158" s="365"/>
      <c r="P158"/>
    </row>
    <row r="159" spans="1:25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14433</v>
      </c>
      <c r="F159" s="129">
        <v>15194</v>
      </c>
      <c r="G159" s="72">
        <f>(F159-E159)*0.00086</f>
        <v>0.65445999999999993</v>
      </c>
      <c r="H159" s="103">
        <f t="shared" si="7"/>
        <v>7.8222380012654413E-2</v>
      </c>
      <c r="I159" s="88">
        <f t="shared" si="6"/>
        <v>0.73268238001265429</v>
      </c>
      <c r="J159" s="25"/>
      <c r="K159" s="38"/>
      <c r="L159" s="369"/>
      <c r="M159" s="365"/>
      <c r="P159"/>
    </row>
    <row r="160" spans="1:25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32.148000000000003</v>
      </c>
      <c r="F160" s="104">
        <v>34.244</v>
      </c>
      <c r="G160" s="72">
        <f t="shared" si="8"/>
        <v>1.802140799999997</v>
      </c>
      <c r="H160" s="103">
        <f t="shared" si="7"/>
        <v>0.15468874741277985</v>
      </c>
      <c r="I160" s="88">
        <f>G160+H160</f>
        <v>1.9568295474127768</v>
      </c>
      <c r="J160" s="25"/>
      <c r="K160" s="38"/>
      <c r="L160" s="369"/>
      <c r="M160" s="365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27.256</v>
      </c>
      <c r="F161" s="104">
        <v>28.555</v>
      </c>
      <c r="G161" s="72">
        <f t="shared" si="8"/>
        <v>1.1168801999999995</v>
      </c>
      <c r="H161" s="103">
        <f t="shared" si="7"/>
        <v>0.17368561113013878</v>
      </c>
      <c r="I161" s="88">
        <f t="shared" si="6"/>
        <v>1.2905658111301384</v>
      </c>
      <c r="J161" s="25"/>
      <c r="K161" s="38"/>
      <c r="L161" s="369"/>
      <c r="M161" s="365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20.015000000000001</v>
      </c>
      <c r="F162" s="104">
        <v>20.544</v>
      </c>
      <c r="G162" s="88">
        <f t="shared" si="8"/>
        <v>0.45483419999999991</v>
      </c>
      <c r="H162" s="103">
        <f t="shared" si="7"/>
        <v>6.9601954460239437E-2</v>
      </c>
      <c r="I162" s="88">
        <f t="shared" si="6"/>
        <v>0.52443615446023939</v>
      </c>
      <c r="J162" s="25"/>
      <c r="K162" s="38"/>
      <c r="L162" s="369"/>
      <c r="M162" s="365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30.59</v>
      </c>
      <c r="F163" s="104">
        <v>32.468000000000004</v>
      </c>
      <c r="G163" s="72">
        <f t="shared" si="8"/>
        <v>1.6147044000000033</v>
      </c>
      <c r="H163" s="103">
        <f t="shared" si="7"/>
        <v>0.10552039426196851</v>
      </c>
      <c r="I163" s="88">
        <f>G163+H163</f>
        <v>1.7202247942619717</v>
      </c>
      <c r="J163" s="25"/>
      <c r="K163" s="38"/>
      <c r="L163" s="369"/>
      <c r="M163" s="365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21.155000000000001</v>
      </c>
      <c r="F164" s="135">
        <v>21.882000000000001</v>
      </c>
      <c r="G164" s="86">
        <f t="shared" si="8"/>
        <v>0.62507460000000026</v>
      </c>
      <c r="H164" s="109">
        <f t="shared" si="7"/>
        <v>0.17081213594600048</v>
      </c>
      <c r="I164" s="73">
        <f t="shared" si="6"/>
        <v>0.79588673594600068</v>
      </c>
      <c r="J164" s="25"/>
      <c r="K164" s="38"/>
      <c r="L164" s="369"/>
      <c r="M164" s="365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7.0080866990929164E-2</v>
      </c>
      <c r="I165" s="88">
        <f>G165+H165</f>
        <v>7.0080866990929164E-2</v>
      </c>
      <c r="J165" s="25"/>
      <c r="K165" s="38"/>
      <c r="L165" s="369"/>
      <c r="M165" s="365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0.10472220671081897</v>
      </c>
      <c r="I166" s="88">
        <f>G166+H166</f>
        <v>0.10472220671081897</v>
      </c>
      <c r="J166" s="25"/>
      <c r="K166" s="38"/>
      <c r="L166" s="38"/>
      <c r="M166" s="365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29.873000000000001</v>
      </c>
      <c r="F167" s="104">
        <v>31.016999999999999</v>
      </c>
      <c r="G167" s="72">
        <f t="shared" si="8"/>
        <v>0.98361119999999858</v>
      </c>
      <c r="H167" s="103">
        <f t="shared" si="7"/>
        <v>0.17352597361990887</v>
      </c>
      <c r="I167" s="88">
        <f t="shared" si="6"/>
        <v>1.1571371736199074</v>
      </c>
      <c r="J167" s="25"/>
      <c r="K167" s="40"/>
      <c r="L167" s="369"/>
      <c r="M167" s="365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7.851</v>
      </c>
      <c r="F168" s="104">
        <v>8.4789999999999992</v>
      </c>
      <c r="G168" s="72">
        <f t="shared" si="8"/>
        <v>0.53995439999999939</v>
      </c>
      <c r="H168" s="103">
        <f t="shared" si="7"/>
        <v>6.9442316950009533E-2</v>
      </c>
      <c r="I168" s="88">
        <f>G168+H168</f>
        <v>0.60939671695000897</v>
      </c>
      <c r="J168" s="25"/>
      <c r="K168" s="38"/>
      <c r="L168" s="369"/>
      <c r="M168" s="365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13.465</v>
      </c>
      <c r="F169" s="104">
        <v>13.587</v>
      </c>
      <c r="G169" s="72">
        <f t="shared" si="8"/>
        <v>0.10489559999999991</v>
      </c>
      <c r="H169" s="103">
        <f t="shared" si="7"/>
        <v>0.10504148173127878</v>
      </c>
      <c r="I169" s="88">
        <f t="shared" si="6"/>
        <v>0.20993708173127867</v>
      </c>
      <c r="J169" s="25"/>
      <c r="K169" s="38"/>
      <c r="L169" s="369"/>
      <c r="M169" s="365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36.777000000000001</v>
      </c>
      <c r="F170" s="104">
        <v>39.216999999999999</v>
      </c>
      <c r="G170" s="72">
        <f t="shared" si="8"/>
        <v>2.0979119999999982</v>
      </c>
      <c r="H170" s="103">
        <f t="shared" si="7"/>
        <v>0.17352597361990887</v>
      </c>
      <c r="I170" s="88">
        <f t="shared" si="6"/>
        <v>2.2714379736199071</v>
      </c>
      <c r="J170" s="25"/>
      <c r="K170" s="38"/>
      <c r="L170" s="369"/>
      <c r="M170" s="365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18.504999999999999</v>
      </c>
      <c r="F171" s="104">
        <v>19.603000000000002</v>
      </c>
      <c r="G171" s="72">
        <f t="shared" si="8"/>
        <v>0.94406040000000213</v>
      </c>
      <c r="H171" s="103">
        <f t="shared" si="7"/>
        <v>6.9442316950009533E-2</v>
      </c>
      <c r="I171" s="88">
        <f t="shared" si="6"/>
        <v>1.0135027169500117</v>
      </c>
      <c r="J171" s="25"/>
      <c r="K171" s="38"/>
      <c r="L171" s="369"/>
      <c r="M171" s="365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4.5049999999999999</v>
      </c>
      <c r="F172" s="104">
        <v>4.5190000000000001</v>
      </c>
      <c r="G172" s="72">
        <f t="shared" si="8"/>
        <v>1.2037200000000201E-2</v>
      </c>
      <c r="H172" s="103">
        <f t="shared" si="7"/>
        <v>0.10552039426196851</v>
      </c>
      <c r="I172" s="88">
        <f t="shared" si="6"/>
        <v>0.11755759426196871</v>
      </c>
      <c r="J172" s="25"/>
      <c r="K172" s="38"/>
      <c r="L172" s="369"/>
      <c r="M172" s="365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0.17368561113013878</v>
      </c>
      <c r="I173" s="88">
        <f t="shared" si="6"/>
        <v>0.17368561113013878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8.391</v>
      </c>
      <c r="F174" s="104">
        <v>9.0540000000000003</v>
      </c>
      <c r="G174" s="72">
        <f t="shared" si="8"/>
        <v>0.5700474000000002</v>
      </c>
      <c r="H174" s="103">
        <f t="shared" si="7"/>
        <v>6.8803766909089903E-2</v>
      </c>
      <c r="I174" s="88">
        <f t="shared" si="6"/>
        <v>0.63885116690909016</v>
      </c>
      <c r="J174" s="25"/>
      <c r="K174" s="38"/>
      <c r="L174" s="369"/>
      <c r="M174" s="365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25.692</v>
      </c>
      <c r="F175" s="104">
        <v>26.876999999999999</v>
      </c>
      <c r="G175" s="72">
        <f t="shared" si="8"/>
        <v>1.018862999999999</v>
      </c>
      <c r="H175" s="103">
        <f t="shared" si="7"/>
        <v>0.10552039426196851</v>
      </c>
      <c r="I175" s="88">
        <f>G175+H175</f>
        <v>1.1243833942619674</v>
      </c>
      <c r="J175" s="25"/>
      <c r="K175" s="38"/>
      <c r="L175" s="369"/>
      <c r="M175" s="365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22.259</v>
      </c>
      <c r="F176" s="104">
        <v>23.329000000000001</v>
      </c>
      <c r="G176" s="72">
        <f t="shared" si="8"/>
        <v>0.9199860000000003</v>
      </c>
      <c r="H176" s="103">
        <f t="shared" si="7"/>
        <v>0.17416452366082849</v>
      </c>
      <c r="I176" s="88">
        <f t="shared" si="6"/>
        <v>1.0941505236608289</v>
      </c>
      <c r="J176" s="25"/>
      <c r="K176" s="38"/>
      <c r="L176" s="369"/>
      <c r="M176" s="365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6.8803766909089903E-2</v>
      </c>
      <c r="I177" s="88">
        <f t="shared" si="6"/>
        <v>6.8803766909089903E-2</v>
      </c>
      <c r="J177" s="25"/>
      <c r="K177" s="38"/>
      <c r="L177" s="369"/>
      <c r="M177" s="365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9.3179999999999996</v>
      </c>
      <c r="F178" s="104">
        <v>10.113</v>
      </c>
      <c r="G178" s="72">
        <f t="shared" si="8"/>
        <v>0.68354099999999995</v>
      </c>
      <c r="H178" s="103">
        <f t="shared" si="7"/>
        <v>0.10504148173127878</v>
      </c>
      <c r="I178" s="88">
        <f>G178+H178</f>
        <v>0.78858248173127876</v>
      </c>
      <c r="J178" s="25"/>
      <c r="K178" s="38"/>
      <c r="L178" s="369"/>
      <c r="M178" s="365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23</v>
      </c>
      <c r="F179" s="104">
        <v>24.206</v>
      </c>
      <c r="G179" s="72">
        <f t="shared" si="8"/>
        <v>1.0369187999999996</v>
      </c>
      <c r="H179" s="103">
        <f t="shared" si="7"/>
        <v>0.17544162374266778</v>
      </c>
      <c r="I179" s="88">
        <f t="shared" si="6"/>
        <v>1.2123604237426673</v>
      </c>
      <c r="J179" s="25"/>
      <c r="K179" s="38"/>
      <c r="L179" s="369"/>
      <c r="M179" s="365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12.138999999999999</v>
      </c>
      <c r="F180" s="104">
        <v>14.311999999999999</v>
      </c>
      <c r="G180" s="72">
        <f t="shared" si="8"/>
        <v>1.8683454000000002</v>
      </c>
      <c r="H180" s="103">
        <f t="shared" si="7"/>
        <v>6.9921229480699246E-2</v>
      </c>
      <c r="I180" s="88">
        <f t="shared" si="6"/>
        <v>1.9382666294806994</v>
      </c>
      <c r="J180" s="25"/>
      <c r="K180" s="38"/>
      <c r="L180" s="369"/>
      <c r="M180" s="365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0.10520111924150871</v>
      </c>
      <c r="I181" s="88">
        <f t="shared" si="6"/>
        <v>0.10520111924150871</v>
      </c>
      <c r="J181" s="25"/>
      <c r="K181" s="38"/>
      <c r="L181" s="369"/>
      <c r="M181" s="365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40.488999999999997</v>
      </c>
      <c r="F182" s="104">
        <v>41.82</v>
      </c>
      <c r="G182" s="72">
        <f t="shared" si="8"/>
        <v>1.1443938000000027</v>
      </c>
      <c r="H182" s="103">
        <f t="shared" si="7"/>
        <v>0.17480307370174814</v>
      </c>
      <c r="I182" s="88">
        <f t="shared" si="6"/>
        <v>1.3191968737017508</v>
      </c>
      <c r="J182" s="25"/>
      <c r="K182" s="38"/>
      <c r="L182" s="369"/>
      <c r="M182" s="365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6.8803766909089903E-2</v>
      </c>
      <c r="I183" s="88">
        <f t="shared" si="6"/>
        <v>6.8803766909089903E-2</v>
      </c>
      <c r="J183" s="25"/>
      <c r="K183" s="38"/>
      <c r="L183" s="369"/>
      <c r="M183" s="365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19.085999999999999</v>
      </c>
      <c r="F184" s="104">
        <v>19.556000000000001</v>
      </c>
      <c r="G184" s="72">
        <f t="shared" si="8"/>
        <v>0.40410600000000207</v>
      </c>
      <c r="H184" s="103">
        <f t="shared" si="7"/>
        <v>0.1053607567517386</v>
      </c>
      <c r="I184" s="88">
        <f>G184+H184</f>
        <v>0.50946675675174069</v>
      </c>
      <c r="J184" s="25"/>
      <c r="K184" s="38"/>
      <c r="L184" s="369"/>
      <c r="M184" s="365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13.381</v>
      </c>
      <c r="G185" s="72">
        <f t="shared" si="8"/>
        <v>8.5979999999952347E-4</v>
      </c>
      <c r="H185" s="103">
        <f t="shared" si="7"/>
        <v>0.17496271121197804</v>
      </c>
      <c r="I185" s="88">
        <f>G185+H185</f>
        <v>0.17582251121197756</v>
      </c>
      <c r="J185" s="25"/>
      <c r="K185" s="38"/>
      <c r="L185" s="369"/>
      <c r="M185" s="365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18.452999999999999</v>
      </c>
      <c r="F186" s="104">
        <v>19.652000000000001</v>
      </c>
      <c r="G186" s="72">
        <f t="shared" si="8"/>
        <v>1.0309002000000014</v>
      </c>
      <c r="H186" s="103">
        <f t="shared" si="7"/>
        <v>6.8644129398859999E-2</v>
      </c>
      <c r="I186" s="88">
        <f t="shared" si="6"/>
        <v>1.0995443293988614</v>
      </c>
      <c r="J186" s="25"/>
      <c r="K186" s="38"/>
      <c r="L186" s="369"/>
      <c r="M186" s="365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19.977</v>
      </c>
      <c r="F187" s="104">
        <v>21.045000000000002</v>
      </c>
      <c r="G187" s="72">
        <f t="shared" si="8"/>
        <v>0.91826640000000126</v>
      </c>
      <c r="H187" s="103">
        <f t="shared" si="7"/>
        <v>0.10520111924150871</v>
      </c>
      <c r="I187" s="88">
        <f t="shared" si="6"/>
        <v>1.0234675192415099</v>
      </c>
      <c r="J187" s="25"/>
      <c r="K187" s="38"/>
      <c r="L187" s="369"/>
      <c r="M187" s="365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21177</v>
      </c>
      <c r="F188" s="129">
        <v>22850</v>
      </c>
      <c r="G188" s="72">
        <f>(F188-E188)* 0.00086</f>
        <v>1.4387799999999999</v>
      </c>
      <c r="H188" s="103">
        <f t="shared" si="7"/>
        <v>0.17560126125289768</v>
      </c>
      <c r="I188" s="88">
        <f>G188+H188</f>
        <v>1.6143812612528976</v>
      </c>
      <c r="J188" s="25"/>
      <c r="K188" s="38"/>
      <c r="L188" s="369"/>
      <c r="M188" s="365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6.8324854378400177E-2</v>
      </c>
      <c r="I189" s="88">
        <f>G189+H189</f>
        <v>6.8324854378400177E-2</v>
      </c>
      <c r="J189" s="25"/>
      <c r="K189" s="38"/>
      <c r="L189" s="369"/>
      <c r="M189" s="365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8075</v>
      </c>
      <c r="F190" s="129">
        <v>8465</v>
      </c>
      <c r="G190" s="72">
        <f t="shared" ref="G190:G207" si="9">(F190-E190)* 0.00086</f>
        <v>0.33539999999999998</v>
      </c>
      <c r="H190" s="103">
        <f t="shared" si="7"/>
        <v>0.10552039426196851</v>
      </c>
      <c r="I190" s="88">
        <f t="shared" si="6"/>
        <v>0.4409203942619685</v>
      </c>
      <c r="J190" s="358"/>
      <c r="K190" s="359"/>
      <c r="L190" s="369"/>
      <c r="M190" s="365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30054</v>
      </c>
      <c r="F191" s="129">
        <v>31545</v>
      </c>
      <c r="G191" s="72">
        <f t="shared" si="9"/>
        <v>1.28226</v>
      </c>
      <c r="H191" s="103">
        <f t="shared" si="7"/>
        <v>0.17544162374266778</v>
      </c>
      <c r="I191" s="88">
        <f t="shared" si="6"/>
        <v>1.4577016237426677</v>
      </c>
      <c r="J191" s="229"/>
      <c r="K191" s="229"/>
      <c r="L191" s="369"/>
      <c r="M191" s="365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5053</v>
      </c>
      <c r="F192" s="129">
        <v>5435</v>
      </c>
      <c r="G192" s="72">
        <f t="shared" si="9"/>
        <v>0.32851999999999998</v>
      </c>
      <c r="H192" s="103">
        <f t="shared" si="7"/>
        <v>6.8803766909089903E-2</v>
      </c>
      <c r="I192" s="88">
        <f t="shared" si="6"/>
        <v>0.39732376690908988</v>
      </c>
      <c r="J192" s="229"/>
      <c r="K192" s="229"/>
      <c r="L192" s="369"/>
      <c r="M192" s="365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0.10504148173127878</v>
      </c>
      <c r="I193" s="88">
        <f t="shared" si="6"/>
        <v>0.10504148173127878</v>
      </c>
      <c r="J193" s="229"/>
      <c r="K193" s="229"/>
      <c r="L193" s="369"/>
      <c r="M193" s="365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24953</v>
      </c>
      <c r="F194" s="129">
        <v>26572</v>
      </c>
      <c r="G194" s="72">
        <f t="shared" si="9"/>
        <v>1.3923399999999999</v>
      </c>
      <c r="H194" s="103">
        <f t="shared" si="7"/>
        <v>0.17240851104829955</v>
      </c>
      <c r="I194" s="88">
        <f t="shared" si="6"/>
        <v>1.5647485110482995</v>
      </c>
      <c r="J194" s="229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4777</v>
      </c>
      <c r="F195" s="129">
        <v>4777</v>
      </c>
      <c r="G195" s="72">
        <f t="shared" si="9"/>
        <v>0</v>
      </c>
      <c r="H195" s="103">
        <f t="shared" si="7"/>
        <v>6.8644129398859999E-2</v>
      </c>
      <c r="I195" s="88">
        <f>G195+H195</f>
        <v>6.8644129398859999E-2</v>
      </c>
      <c r="J195" s="229"/>
      <c r="K195" s="229"/>
      <c r="L195" s="369">
        <v>89511319999</v>
      </c>
      <c r="M195" s="365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16787</v>
      </c>
      <c r="F196" s="129">
        <v>18274</v>
      </c>
      <c r="G196" s="72">
        <f t="shared" si="9"/>
        <v>1.2788200000000001</v>
      </c>
      <c r="H196" s="103">
        <f t="shared" si="7"/>
        <v>0.10583966928242831</v>
      </c>
      <c r="I196" s="88">
        <f>G196+H196</f>
        <v>1.3846596692824285</v>
      </c>
      <c r="J196" s="229"/>
      <c r="K196" s="229"/>
      <c r="L196" s="681"/>
      <c r="M196" s="682"/>
      <c r="N196" s="682"/>
      <c r="O196" s="682"/>
      <c r="P196" s="128"/>
      <c r="Q196" s="126"/>
      <c r="R196" s="126"/>
      <c r="S196" s="126"/>
      <c r="T196" s="126"/>
      <c r="U196" s="126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0.17703799884496685</v>
      </c>
      <c r="I197" s="88">
        <f t="shared" si="6"/>
        <v>0.17703799884496685</v>
      </c>
      <c r="J197" s="229"/>
      <c r="K197" s="229"/>
      <c r="L197" s="197"/>
      <c r="M197" s="371"/>
      <c r="N197" s="126"/>
      <c r="O197" s="126"/>
      <c r="P197" s="128"/>
      <c r="Q197" s="126"/>
      <c r="R197" s="126"/>
      <c r="S197" s="126"/>
      <c r="T197" s="126"/>
      <c r="U197" s="126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16895</v>
      </c>
      <c r="F198" s="129">
        <v>17882</v>
      </c>
      <c r="G198" s="72">
        <f t="shared" si="9"/>
        <v>0.84882000000000002</v>
      </c>
      <c r="H198" s="103">
        <f t="shared" si="7"/>
        <v>6.8005579357940368E-2</v>
      </c>
      <c r="I198" s="88">
        <f>G198+H198</f>
        <v>0.9168255793579404</v>
      </c>
      <c r="J198" s="229"/>
      <c r="K198" s="229"/>
      <c r="L198" s="197"/>
      <c r="M198" s="371"/>
      <c r="N198" s="126"/>
      <c r="O198" s="126"/>
      <c r="P198" s="250"/>
      <c r="Q198" s="126"/>
      <c r="R198" s="126"/>
      <c r="S198" s="126"/>
      <c r="T198" s="126"/>
      <c r="U198" s="126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18175</v>
      </c>
      <c r="F199" s="129">
        <v>18506</v>
      </c>
      <c r="G199" s="72">
        <f t="shared" si="9"/>
        <v>0.28465999999999997</v>
      </c>
      <c r="H199" s="103">
        <f t="shared" si="7"/>
        <v>0.10424329418012925</v>
      </c>
      <c r="I199" s="88">
        <f t="shared" si="6"/>
        <v>0.3889032941801292</v>
      </c>
      <c r="J199" s="229"/>
      <c r="K199" s="229"/>
      <c r="L199" s="369"/>
      <c r="M199" s="365"/>
      <c r="P199" s="203"/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30177</v>
      </c>
      <c r="F200" s="129">
        <v>32239</v>
      </c>
      <c r="G200" s="72">
        <f t="shared" si="9"/>
        <v>1.77332</v>
      </c>
      <c r="H200" s="103">
        <f t="shared" si="7"/>
        <v>0.17560126125289768</v>
      </c>
      <c r="I200" s="88">
        <f t="shared" si="6"/>
        <v>1.9489212612528977</v>
      </c>
      <c r="J200" s="358"/>
      <c r="K200" s="359"/>
      <c r="L200" s="369"/>
      <c r="M200" s="365"/>
      <c r="P200" s="172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10662</v>
      </c>
      <c r="F201" s="129">
        <v>11157</v>
      </c>
      <c r="G201" s="72">
        <f t="shared" si="9"/>
        <v>0.42569999999999997</v>
      </c>
      <c r="H201" s="103">
        <f t="shared" si="7"/>
        <v>6.8005579357940368E-2</v>
      </c>
      <c r="I201" s="88">
        <f>G201+H201</f>
        <v>0.49370557935794035</v>
      </c>
      <c r="J201" s="25"/>
      <c r="K201" s="38"/>
      <c r="L201" s="369"/>
      <c r="M201" s="365"/>
      <c r="P201" s="172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25529</v>
      </c>
      <c r="F202" s="129">
        <v>26443</v>
      </c>
      <c r="G202" s="72">
        <f t="shared" si="9"/>
        <v>0.78603999999999996</v>
      </c>
      <c r="H202" s="103">
        <f t="shared" si="7"/>
        <v>0.10424329418012925</v>
      </c>
      <c r="I202" s="88">
        <f>G202+H202</f>
        <v>0.89028329418012919</v>
      </c>
      <c r="J202" s="25"/>
      <c r="K202" s="38"/>
      <c r="L202" s="369"/>
      <c r="M202" s="365"/>
      <c r="P202" s="172"/>
      <c r="Q202" s="173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32744</v>
      </c>
      <c r="F203" s="129">
        <v>34055</v>
      </c>
      <c r="G203" s="72">
        <f t="shared" si="9"/>
        <v>1.1274599999999999</v>
      </c>
      <c r="H203" s="103">
        <f t="shared" si="7"/>
        <v>0.17544162374266778</v>
      </c>
      <c r="I203" s="88">
        <f>G203+H203</f>
        <v>1.3029016237426676</v>
      </c>
      <c r="J203" s="25"/>
      <c r="K203" s="38"/>
      <c r="L203" s="40"/>
      <c r="M203" s="246"/>
      <c r="P203" s="172"/>
      <c r="Q203" s="173"/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12985</v>
      </c>
      <c r="F204" s="129">
        <v>13701</v>
      </c>
      <c r="G204" s="72">
        <f t="shared" si="9"/>
        <v>0.61575999999999997</v>
      </c>
      <c r="H204" s="103">
        <f t="shared" si="7"/>
        <v>6.8324854378400177E-2</v>
      </c>
      <c r="I204" s="88">
        <f>G204+H204</f>
        <v>0.68408485437840016</v>
      </c>
      <c r="J204" s="25"/>
      <c r="K204" s="38"/>
      <c r="L204" s="40"/>
      <c r="M204" s="360"/>
      <c r="P204" s="172"/>
      <c r="Q204" s="173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4510</v>
      </c>
      <c r="F205" s="129">
        <v>4510</v>
      </c>
      <c r="G205" s="72">
        <f t="shared" si="9"/>
        <v>0</v>
      </c>
      <c r="H205" s="103">
        <f t="shared" si="7"/>
        <v>0.10456256920058907</v>
      </c>
      <c r="I205" s="88">
        <f t="shared" si="6"/>
        <v>0.10456256920058907</v>
      </c>
      <c r="J205" s="215"/>
      <c r="K205" s="38"/>
      <c r="L205" s="40"/>
      <c r="M205" s="371"/>
      <c r="P205" s="172"/>
      <c r="Q205" s="173"/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24102</v>
      </c>
      <c r="F206" s="130">
        <v>25480</v>
      </c>
      <c r="G206" s="86">
        <f t="shared" si="9"/>
        <v>1.1850799999999999</v>
      </c>
      <c r="H206" s="109">
        <f t="shared" si="7"/>
        <v>0.17480307370174814</v>
      </c>
      <c r="I206" s="73">
        <f t="shared" si="6"/>
        <v>1.359883073701748</v>
      </c>
      <c r="J206" s="215"/>
      <c r="K206" s="38"/>
      <c r="L206" s="197"/>
      <c r="M206" s="371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14053</v>
      </c>
      <c r="F207" s="130">
        <v>14598</v>
      </c>
      <c r="G207" s="72">
        <f t="shared" si="9"/>
        <v>0.46870000000000001</v>
      </c>
      <c r="H207" s="103">
        <f t="shared" si="7"/>
        <v>6.8644129398859999E-2</v>
      </c>
      <c r="I207" s="88">
        <f t="shared" si="6"/>
        <v>0.53734412939886</v>
      </c>
      <c r="J207" s="215"/>
      <c r="K207" s="38"/>
      <c r="L207" s="197"/>
      <c r="M207" s="371"/>
      <c r="N207" s="368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22327</v>
      </c>
      <c r="F208" s="130">
        <v>23580</v>
      </c>
      <c r="G208" s="72">
        <f>(F208-E208)* 0.00086</f>
        <v>1.07758</v>
      </c>
      <c r="H208" s="103">
        <f t="shared" si="7"/>
        <v>0.10424329418012925</v>
      </c>
      <c r="I208" s="88">
        <f t="shared" si="6"/>
        <v>1.1818232941801292</v>
      </c>
      <c r="J208" s="215"/>
      <c r="K208" s="38"/>
      <c r="L208" s="197"/>
      <c r="M208" s="371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11.481999999999999</v>
      </c>
      <c r="F209" s="104">
        <v>11.875999999999999</v>
      </c>
      <c r="G209" s="72">
        <f>(F209-E209)*0.8598</f>
        <v>0.3387612000000001</v>
      </c>
      <c r="H209" s="103">
        <f t="shared" si="7"/>
        <v>8.4288605401390881E-2</v>
      </c>
      <c r="I209" s="88">
        <f t="shared" ref="I209:I272" si="10">G209+H209</f>
        <v>0.42304980540139098</v>
      </c>
      <c r="J209" s="215"/>
      <c r="K209" s="38"/>
      <c r="L209" s="369"/>
      <c r="M209" s="365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18.152000000000001</v>
      </c>
      <c r="F210" s="104">
        <v>19.016999999999999</v>
      </c>
      <c r="G210" s="72">
        <f t="shared" ref="G210:G273" si="11">(F210-E210)*0.8598</f>
        <v>0.74372699999999869</v>
      </c>
      <c r="H210" s="103">
        <f t="shared" ref="H210:H273" si="12">$G$11/$C$303*C210</f>
        <v>8.1734405237712374E-2</v>
      </c>
      <c r="I210" s="88">
        <f t="shared" si="10"/>
        <v>0.82546140523771105</v>
      </c>
      <c r="J210" s="25"/>
      <c r="K210" s="38"/>
      <c r="L210" s="369"/>
      <c r="M210" s="365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54.488</v>
      </c>
      <c r="F211" s="104">
        <v>56.837000000000003</v>
      </c>
      <c r="G211" s="72">
        <f t="shared" si="11"/>
        <v>2.0196702000000033</v>
      </c>
      <c r="H211" s="103">
        <f t="shared" si="12"/>
        <v>0.18134821162117432</v>
      </c>
      <c r="I211" s="88">
        <f t="shared" si="10"/>
        <v>2.2010184116211775</v>
      </c>
      <c r="J211" s="25"/>
      <c r="K211" s="38"/>
      <c r="L211" s="369"/>
      <c r="M211" s="365"/>
      <c r="N211" s="366"/>
      <c r="O211" s="372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31.937000000000001</v>
      </c>
      <c r="F212" s="135">
        <v>33.5</v>
      </c>
      <c r="G212" s="86">
        <f t="shared" si="11"/>
        <v>1.343867399999999</v>
      </c>
      <c r="H212" s="109">
        <f t="shared" si="12"/>
        <v>0.17033322341531074</v>
      </c>
      <c r="I212" s="73">
        <f t="shared" si="10"/>
        <v>1.5142006234153098</v>
      </c>
      <c r="J212" s="25"/>
      <c r="K212" s="38"/>
      <c r="L212" s="369"/>
      <c r="M212" s="365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11.829000000000001</v>
      </c>
      <c r="F213" s="104">
        <v>12.632</v>
      </c>
      <c r="G213" s="72">
        <f t="shared" si="11"/>
        <v>0.69041939999999924</v>
      </c>
      <c r="H213" s="103">
        <f t="shared" si="12"/>
        <v>0.14798397198312377</v>
      </c>
      <c r="I213" s="88">
        <f t="shared" si="10"/>
        <v>0.83840337198312298</v>
      </c>
      <c r="J213" s="25"/>
      <c r="K213" s="38"/>
      <c r="L213" s="369"/>
      <c r="M213" s="365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29.111999999999998</v>
      </c>
      <c r="F214" s="104">
        <v>30.626999999999999</v>
      </c>
      <c r="G214" s="72">
        <f t="shared" si="11"/>
        <v>1.3025970000000004</v>
      </c>
      <c r="H214" s="103">
        <f t="shared" si="12"/>
        <v>0.13058348336806391</v>
      </c>
      <c r="I214" s="88">
        <f t="shared" si="10"/>
        <v>1.4331804833680644</v>
      </c>
      <c r="J214" s="25"/>
      <c r="K214" s="38"/>
      <c r="L214" s="369"/>
      <c r="M214" s="365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7.819</v>
      </c>
      <c r="F215" s="104">
        <v>8.3819999999999997</v>
      </c>
      <c r="G215" s="72">
        <f t="shared" si="11"/>
        <v>0.48406739999999976</v>
      </c>
      <c r="H215" s="103">
        <f t="shared" si="12"/>
        <v>8.3490417850241347E-2</v>
      </c>
      <c r="I215" s="88">
        <f t="shared" si="10"/>
        <v>0.56755781785024106</v>
      </c>
      <c r="J215" s="25"/>
      <c r="K215" s="38"/>
      <c r="L215" s="369"/>
      <c r="M215" s="365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15.353</v>
      </c>
      <c r="F216" s="104">
        <v>16.321000000000002</v>
      </c>
      <c r="G216" s="72">
        <f t="shared" si="11"/>
        <v>0.83228640000000154</v>
      </c>
      <c r="H216" s="103">
        <f t="shared" si="12"/>
        <v>8.1894042747942278E-2</v>
      </c>
      <c r="I216" s="88">
        <f t="shared" si="10"/>
        <v>0.91418044274794386</v>
      </c>
      <c r="J216" s="25"/>
      <c r="K216" s="38"/>
      <c r="L216" s="369"/>
      <c r="M216" s="365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57.363999999999997</v>
      </c>
      <c r="F217" s="104">
        <v>59.764000000000003</v>
      </c>
      <c r="G217" s="72">
        <f t="shared" si="11"/>
        <v>2.0635200000000049</v>
      </c>
      <c r="H217" s="103">
        <f t="shared" si="12"/>
        <v>0.18150784913140425</v>
      </c>
      <c r="I217" s="88">
        <f t="shared" si="10"/>
        <v>2.2450278491314091</v>
      </c>
      <c r="J217" s="25"/>
      <c r="K217" s="38"/>
      <c r="L217" s="369"/>
      <c r="M217" s="365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21.613</v>
      </c>
      <c r="F218" s="104">
        <v>21.934000000000001</v>
      </c>
      <c r="G218" s="72">
        <f t="shared" si="11"/>
        <v>0.27599580000000129</v>
      </c>
      <c r="H218" s="103">
        <f t="shared" si="12"/>
        <v>0.17081213594600048</v>
      </c>
      <c r="I218" s="88">
        <f t="shared" si="10"/>
        <v>0.44680793594600177</v>
      </c>
      <c r="J218" s="25"/>
      <c r="K218" s="38"/>
      <c r="L218" s="369"/>
      <c r="M218" s="365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24.555</v>
      </c>
      <c r="F219" s="104">
        <v>25.085999999999999</v>
      </c>
      <c r="G219" s="72">
        <f t="shared" si="11"/>
        <v>0.45655379999999895</v>
      </c>
      <c r="H219" s="103">
        <f t="shared" si="12"/>
        <v>0.14798397198312377</v>
      </c>
      <c r="I219" s="88">
        <f t="shared" si="10"/>
        <v>0.60453777198312275</v>
      </c>
      <c r="J219" s="25"/>
      <c r="K219" s="38"/>
      <c r="L219" s="369"/>
      <c r="M219" s="365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25.744</v>
      </c>
      <c r="F220" s="104">
        <v>27.472999999999999</v>
      </c>
      <c r="G220" s="72">
        <f t="shared" si="11"/>
        <v>1.4865941999999994</v>
      </c>
      <c r="H220" s="103">
        <f t="shared" si="12"/>
        <v>0.12930638328622465</v>
      </c>
      <c r="I220" s="88">
        <f t="shared" si="10"/>
        <v>1.6159005832862241</v>
      </c>
      <c r="J220" s="25"/>
      <c r="K220" s="38"/>
      <c r="L220" s="369"/>
      <c r="M220" s="365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10.239000000000001</v>
      </c>
      <c r="F221" s="104">
        <v>10.669</v>
      </c>
      <c r="G221" s="72">
        <f t="shared" si="11"/>
        <v>0.36971399999999977</v>
      </c>
      <c r="H221" s="103">
        <f t="shared" si="12"/>
        <v>8.4927155442310512E-2</v>
      </c>
      <c r="I221" s="88">
        <f t="shared" si="10"/>
        <v>0.45464115544231026</v>
      </c>
      <c r="J221" s="25"/>
      <c r="K221" s="38"/>
      <c r="L221" s="369"/>
      <c r="M221" s="365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26.417000000000002</v>
      </c>
      <c r="F222" s="104">
        <v>27.713000000000001</v>
      </c>
      <c r="G222" s="72">
        <f t="shared" si="11"/>
        <v>1.1143007999999994</v>
      </c>
      <c r="H222" s="103">
        <f t="shared" si="12"/>
        <v>8.157476772748247E-2</v>
      </c>
      <c r="I222" s="88">
        <f t="shared" si="10"/>
        <v>1.1958755677274819</v>
      </c>
      <c r="J222" s="25"/>
      <c r="K222" s="38"/>
      <c r="L222" s="369"/>
      <c r="M222" s="365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37.628999999999998</v>
      </c>
      <c r="F223" s="104">
        <v>38.905999999999999</v>
      </c>
      <c r="G223" s="72">
        <f t="shared" si="11"/>
        <v>1.097964600000001</v>
      </c>
      <c r="H223" s="103">
        <f t="shared" si="12"/>
        <v>0.18166748664163412</v>
      </c>
      <c r="I223" s="88">
        <f t="shared" si="10"/>
        <v>1.2796320866416351</v>
      </c>
      <c r="J223" s="25"/>
      <c r="K223" s="38"/>
      <c r="L223" s="197"/>
      <c r="M223" s="371"/>
      <c r="N223" s="126"/>
      <c r="O223" s="126"/>
      <c r="P223" s="128"/>
      <c r="Q223" s="126"/>
      <c r="R223" s="126"/>
      <c r="S223" s="126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5.9889999999999999</v>
      </c>
      <c r="F224" s="135">
        <v>7.0960000000000001</v>
      </c>
      <c r="G224" s="72">
        <f t="shared" si="11"/>
        <v>0.95179860000000016</v>
      </c>
      <c r="H224" s="109">
        <f t="shared" si="12"/>
        <v>0.17065249843577057</v>
      </c>
      <c r="I224" s="73">
        <f t="shared" si="10"/>
        <v>1.1224510984357707</v>
      </c>
      <c r="J224" s="25"/>
      <c r="K224" s="38"/>
      <c r="L224" s="683"/>
      <c r="M224" s="683"/>
      <c r="N224" s="683"/>
      <c r="O224" s="683"/>
      <c r="P224" s="683"/>
      <c r="Q224" s="683"/>
      <c r="R224" s="683"/>
      <c r="S224" s="683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24</v>
      </c>
      <c r="F225" s="104">
        <v>24.859000000000002</v>
      </c>
      <c r="G225" s="72">
        <f t="shared" si="11"/>
        <v>0.73856820000000156</v>
      </c>
      <c r="H225" s="103">
        <f t="shared" si="12"/>
        <v>0.14878215953427332</v>
      </c>
      <c r="I225" s="88">
        <f t="shared" si="10"/>
        <v>0.88735035953427488</v>
      </c>
      <c r="J225" s="25"/>
      <c r="K225" s="38"/>
      <c r="L225" s="369"/>
      <c r="M225" s="365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0.12882747075553494</v>
      </c>
      <c r="I226" s="88">
        <f t="shared" si="10"/>
        <v>0.12882747075553494</v>
      </c>
      <c r="J226" s="25"/>
      <c r="K226" s="38"/>
      <c r="L226" s="369"/>
      <c r="M226" s="365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14.491</v>
      </c>
      <c r="F227" s="104">
        <v>15.454000000000001</v>
      </c>
      <c r="G227" s="72">
        <f t="shared" si="11"/>
        <v>0.82798740000000082</v>
      </c>
      <c r="H227" s="103">
        <f t="shared" si="12"/>
        <v>8.3809692870701155E-2</v>
      </c>
      <c r="I227" s="88">
        <f t="shared" si="10"/>
        <v>0.91179709287070199</v>
      </c>
      <c r="J227" s="25"/>
      <c r="K227" s="38"/>
      <c r="L227" s="369"/>
      <c r="M227" s="365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1"/>
        <v>0</v>
      </c>
      <c r="H228" s="103">
        <f t="shared" si="12"/>
        <v>8.1415130217252552E-2</v>
      </c>
      <c r="I228" s="88">
        <f t="shared" si="10"/>
        <v>8.1415130217252552E-2</v>
      </c>
      <c r="K228" s="38"/>
      <c r="L228" s="369"/>
      <c r="M228" s="365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63.152000000000001</v>
      </c>
      <c r="F229" s="104">
        <v>66.305999999999997</v>
      </c>
      <c r="G229" s="72">
        <f t="shared" si="11"/>
        <v>2.7118091999999967</v>
      </c>
      <c r="H229" s="103">
        <f t="shared" si="12"/>
        <v>0.18182712415186406</v>
      </c>
      <c r="I229" s="88">
        <f t="shared" si="10"/>
        <v>2.8936363241518608</v>
      </c>
      <c r="J229" s="25"/>
      <c r="K229" s="38"/>
      <c r="L229" s="369"/>
      <c r="M229" s="365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16.315000000000001</v>
      </c>
      <c r="F230" s="104">
        <v>16.721</v>
      </c>
      <c r="G230" s="72">
        <f t="shared" si="11"/>
        <v>0.34907879999999897</v>
      </c>
      <c r="H230" s="103">
        <f t="shared" si="12"/>
        <v>0.17001394839485093</v>
      </c>
      <c r="I230" s="88">
        <f t="shared" si="10"/>
        <v>0.51909274839484987</v>
      </c>
      <c r="J230" s="25"/>
      <c r="K230" s="38"/>
      <c r="L230" s="369"/>
      <c r="M230" s="365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22.49</v>
      </c>
      <c r="F231" s="104">
        <v>24.465</v>
      </c>
      <c r="G231" s="72">
        <f t="shared" si="11"/>
        <v>1.6981050000000013</v>
      </c>
      <c r="H231" s="103">
        <f t="shared" si="12"/>
        <v>0.14782433447289384</v>
      </c>
      <c r="I231" s="88">
        <f t="shared" si="10"/>
        <v>1.8459293344728951</v>
      </c>
      <c r="J231" s="25"/>
      <c r="K231" s="38"/>
      <c r="L231" s="369"/>
      <c r="M231" s="365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20.501999999999999</v>
      </c>
      <c r="F232" s="104">
        <v>21.66</v>
      </c>
      <c r="G232" s="72">
        <f t="shared" si="11"/>
        <v>0.9956484000000011</v>
      </c>
      <c r="H232" s="103">
        <f t="shared" si="12"/>
        <v>0.1299449333271443</v>
      </c>
      <c r="I232" s="88">
        <f t="shared" si="10"/>
        <v>1.1255933333271453</v>
      </c>
      <c r="J232" s="25"/>
      <c r="K232" s="38"/>
      <c r="L232" s="369"/>
      <c r="M232" s="365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11.957000000000001</v>
      </c>
      <c r="F233" s="104">
        <v>11.999000000000001</v>
      </c>
      <c r="G233" s="72">
        <f t="shared" si="11"/>
        <v>3.6111599999999841E-2</v>
      </c>
      <c r="H233" s="103">
        <f t="shared" si="12"/>
        <v>8.4448242911620786E-2</v>
      </c>
      <c r="I233" s="88">
        <f t="shared" si="10"/>
        <v>0.12055984291162063</v>
      </c>
      <c r="J233" s="25"/>
      <c r="K233" s="38"/>
      <c r="L233" s="369"/>
      <c r="M233" s="365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19.853000000000002</v>
      </c>
      <c r="F234" s="135">
        <v>20.715</v>
      </c>
      <c r="G234" s="86">
        <f t="shared" si="11"/>
        <v>0.74114759999999857</v>
      </c>
      <c r="H234" s="109">
        <f t="shared" si="12"/>
        <v>8.2053680258172182E-2</v>
      </c>
      <c r="I234" s="73">
        <f t="shared" si="10"/>
        <v>0.82320128025817074</v>
      </c>
      <c r="J234" s="25"/>
      <c r="K234" s="38"/>
      <c r="L234" s="369"/>
      <c r="M234" s="365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8.0410000000000004</v>
      </c>
      <c r="F235" s="135">
        <v>8.0410000000000004</v>
      </c>
      <c r="G235" s="86">
        <f t="shared" si="11"/>
        <v>0</v>
      </c>
      <c r="H235" s="109">
        <f t="shared" si="12"/>
        <v>0.18358313676439303</v>
      </c>
      <c r="I235" s="73">
        <f t="shared" si="10"/>
        <v>0.18358313676439303</v>
      </c>
      <c r="J235" s="215"/>
      <c r="K235" s="38"/>
      <c r="L235" s="369"/>
      <c r="M235" s="365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20.762</v>
      </c>
      <c r="F236" s="135">
        <v>21.068999999999999</v>
      </c>
      <c r="G236" s="86">
        <f t="shared" si="11"/>
        <v>0.26395859999999882</v>
      </c>
      <c r="H236" s="109">
        <f t="shared" si="12"/>
        <v>0.17033322341531074</v>
      </c>
      <c r="I236" s="73">
        <f t="shared" si="10"/>
        <v>0.43429182341530959</v>
      </c>
      <c r="J236" s="215"/>
      <c r="K236" s="227"/>
      <c r="L236" s="369"/>
      <c r="M236" s="365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14.836</v>
      </c>
      <c r="F237" s="135">
        <v>14.836</v>
      </c>
      <c r="G237" s="86">
        <f t="shared" si="11"/>
        <v>0</v>
      </c>
      <c r="H237" s="109">
        <f t="shared" si="12"/>
        <v>0.14750505945243406</v>
      </c>
      <c r="I237" s="73">
        <f t="shared" si="10"/>
        <v>0.14750505945243406</v>
      </c>
      <c r="J237" s="215"/>
      <c r="K237" s="227"/>
      <c r="L237" s="36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18.530999999999999</v>
      </c>
      <c r="F238" s="135">
        <v>19.353999999999999</v>
      </c>
      <c r="G238" s="86">
        <f t="shared" si="11"/>
        <v>0.70761540000000034</v>
      </c>
      <c r="H238" s="109">
        <f t="shared" si="12"/>
        <v>0.12962565830668446</v>
      </c>
      <c r="I238" s="73">
        <f t="shared" si="10"/>
        <v>0.83724105830668483</v>
      </c>
      <c r="J238" s="215"/>
      <c r="K238" s="227"/>
      <c r="L238" s="369"/>
      <c r="M238" s="365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8.7889999999999997</v>
      </c>
      <c r="F239" s="135">
        <v>9.2479999999999993</v>
      </c>
      <c r="G239" s="86">
        <f t="shared" si="11"/>
        <v>0.39464819999999967</v>
      </c>
      <c r="H239" s="109">
        <f t="shared" si="12"/>
        <v>8.4128967891160977E-2</v>
      </c>
      <c r="I239" s="73">
        <f t="shared" si="10"/>
        <v>0.47877716789116065</v>
      </c>
      <c r="J239" s="215"/>
      <c r="K239" s="38"/>
      <c r="L239" s="369"/>
      <c r="M239" s="365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10.667</v>
      </c>
      <c r="F240" s="135">
        <v>11.548999999999999</v>
      </c>
      <c r="G240" s="86">
        <f t="shared" si="11"/>
        <v>0.75834359999999967</v>
      </c>
      <c r="H240" s="109">
        <f t="shared" si="12"/>
        <v>8.2213317768402086E-2</v>
      </c>
      <c r="I240" s="73">
        <f t="shared" si="10"/>
        <v>0.8405569177684018</v>
      </c>
      <c r="J240" s="215"/>
      <c r="K240" s="38"/>
      <c r="L240" s="369"/>
      <c r="M240" s="365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52.35</v>
      </c>
      <c r="F241" s="135">
        <v>54.286999999999999</v>
      </c>
      <c r="G241" s="86">
        <f t="shared" si="11"/>
        <v>1.6654325999999979</v>
      </c>
      <c r="H241" s="109">
        <f t="shared" si="12"/>
        <v>0.18118857411094441</v>
      </c>
      <c r="I241" s="73">
        <f t="shared" si="10"/>
        <v>1.8466211741109424</v>
      </c>
      <c r="J241" s="215"/>
      <c r="K241" s="38"/>
      <c r="L241" s="369"/>
      <c r="M241" s="365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25.786999999999999</v>
      </c>
      <c r="F242" s="135">
        <v>26.835999999999999</v>
      </c>
      <c r="G242" s="86">
        <f t="shared" si="11"/>
        <v>0.90193019999999957</v>
      </c>
      <c r="H242" s="109">
        <f t="shared" si="12"/>
        <v>0.17145068598692009</v>
      </c>
      <c r="I242" s="73">
        <f t="shared" si="10"/>
        <v>1.0733808859869196</v>
      </c>
      <c r="J242" s="215"/>
      <c r="K242" s="38"/>
      <c r="L242" s="369"/>
      <c r="M242" s="365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18.78</v>
      </c>
      <c r="F243" s="135">
        <v>19.016999999999999</v>
      </c>
      <c r="G243" s="86">
        <f t="shared" si="11"/>
        <v>0.20377259999999855</v>
      </c>
      <c r="H243" s="109">
        <f t="shared" si="12"/>
        <v>0.14846288451381348</v>
      </c>
      <c r="I243" s="73">
        <f t="shared" si="10"/>
        <v>0.35223548451381204</v>
      </c>
      <c r="J243" s="25"/>
      <c r="K243" s="38"/>
      <c r="L243" s="369"/>
      <c r="M243" s="365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28.31</v>
      </c>
      <c r="F244" s="135">
        <v>29.402999999999999</v>
      </c>
      <c r="G244" s="86">
        <f t="shared" si="11"/>
        <v>0.93976139999999997</v>
      </c>
      <c r="H244" s="109">
        <f t="shared" si="12"/>
        <v>0.12914674577599475</v>
      </c>
      <c r="I244" s="73">
        <f t="shared" si="10"/>
        <v>1.0689081457759948</v>
      </c>
      <c r="J244" s="25"/>
      <c r="K244" s="38"/>
      <c r="L244" s="369"/>
      <c r="M244" s="365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20.212</v>
      </c>
      <c r="F245" s="135">
        <v>20.65</v>
      </c>
      <c r="G245" s="86">
        <f t="shared" si="11"/>
        <v>0.37659239999999899</v>
      </c>
      <c r="H245" s="109">
        <f t="shared" si="12"/>
        <v>8.3809692870701155E-2</v>
      </c>
      <c r="I245" s="73">
        <f t="shared" si="10"/>
        <v>0.46040209287070016</v>
      </c>
      <c r="J245" s="25"/>
      <c r="K245" s="38"/>
      <c r="L245" s="369"/>
      <c r="M245" s="365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17.934000000000001</v>
      </c>
      <c r="F246" s="104">
        <v>19.187000000000001</v>
      </c>
      <c r="G246" s="72">
        <f t="shared" si="11"/>
        <v>1.0773294000000002</v>
      </c>
      <c r="H246" s="103">
        <f t="shared" si="12"/>
        <v>8.0936217686562839E-2</v>
      </c>
      <c r="I246" s="88">
        <f t="shared" si="10"/>
        <v>1.1582656176865631</v>
      </c>
      <c r="J246" s="25"/>
      <c r="K246" s="38"/>
      <c r="L246" s="369"/>
      <c r="M246" s="365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31.542999999999999</v>
      </c>
      <c r="F247" s="104">
        <v>32.962000000000003</v>
      </c>
      <c r="G247" s="72">
        <f t="shared" si="11"/>
        <v>1.2200562000000035</v>
      </c>
      <c r="H247" s="103">
        <f t="shared" si="12"/>
        <v>0.18166748664163412</v>
      </c>
      <c r="I247" s="88">
        <f t="shared" si="10"/>
        <v>1.4017236866416376</v>
      </c>
      <c r="J247" s="25"/>
      <c r="K247" s="38"/>
      <c r="L247" s="369"/>
      <c r="M247" s="365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23.163</v>
      </c>
      <c r="F248" s="104">
        <v>24.547999999999998</v>
      </c>
      <c r="G248" s="72">
        <f t="shared" si="11"/>
        <v>1.1908229999999984</v>
      </c>
      <c r="H248" s="103">
        <f t="shared" si="12"/>
        <v>0.16985431088462102</v>
      </c>
      <c r="I248" s="88">
        <f t="shared" si="10"/>
        <v>1.3606773108846195</v>
      </c>
      <c r="J248" s="25"/>
      <c r="K248" s="38"/>
      <c r="L248" s="369"/>
      <c r="M248" s="365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22.509</v>
      </c>
      <c r="F249" s="104">
        <v>23.72</v>
      </c>
      <c r="G249" s="72">
        <f t="shared" si="11"/>
        <v>1.0412177999999987</v>
      </c>
      <c r="H249" s="103">
        <f t="shared" si="12"/>
        <v>0.14926107206496303</v>
      </c>
      <c r="I249" s="88">
        <f t="shared" si="10"/>
        <v>1.1904788720649617</v>
      </c>
      <c r="J249" s="25"/>
      <c r="K249" s="38"/>
      <c r="L249" s="369"/>
      <c r="M249" s="365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9.0389999999999997</v>
      </c>
      <c r="F250" s="104">
        <v>9.609</v>
      </c>
      <c r="G250" s="72">
        <f t="shared" si="11"/>
        <v>0.49008600000000024</v>
      </c>
      <c r="H250" s="103">
        <f t="shared" si="12"/>
        <v>0.1281889207146153</v>
      </c>
      <c r="I250" s="88">
        <f t="shared" si="10"/>
        <v>0.61827492071461554</v>
      </c>
      <c r="J250" s="25"/>
      <c r="K250" s="38"/>
      <c r="L250" s="369"/>
      <c r="M250" s="365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11.19</v>
      </c>
      <c r="F251" s="104">
        <v>11.276999999999999</v>
      </c>
      <c r="G251" s="72">
        <f t="shared" si="11"/>
        <v>7.4802599999999775E-2</v>
      </c>
      <c r="H251" s="103">
        <f t="shared" si="12"/>
        <v>8.3650055360471251E-2</v>
      </c>
      <c r="I251" s="88">
        <f t="shared" si="10"/>
        <v>0.15845265536047104</v>
      </c>
      <c r="J251" s="25"/>
      <c r="K251" s="38"/>
      <c r="L251" s="369"/>
      <c r="M251" s="365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20.105</v>
      </c>
      <c r="F252" s="104">
        <v>21.552</v>
      </c>
      <c r="G252" s="72">
        <f t="shared" si="11"/>
        <v>1.2441305999999992</v>
      </c>
      <c r="H252" s="103">
        <f t="shared" si="12"/>
        <v>8.1255492707022647E-2</v>
      </c>
      <c r="I252" s="88">
        <f t="shared" si="10"/>
        <v>1.3253860927070218</v>
      </c>
      <c r="J252" s="25"/>
      <c r="K252" s="38"/>
      <c r="L252" s="369"/>
      <c r="M252" s="365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50.01</v>
      </c>
      <c r="F253" s="104">
        <v>52.951000000000001</v>
      </c>
      <c r="G253" s="72">
        <f t="shared" si="11"/>
        <v>2.5286718000000024</v>
      </c>
      <c r="H253" s="103">
        <f t="shared" si="12"/>
        <v>0.18278494921324348</v>
      </c>
      <c r="I253" s="88">
        <f t="shared" si="10"/>
        <v>2.7114567492132458</v>
      </c>
      <c r="J253" s="215"/>
      <c r="K253" s="38"/>
      <c r="L253" s="369"/>
      <c r="M253" s="365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15.079000000000001</v>
      </c>
      <c r="F254" s="104">
        <v>15.85</v>
      </c>
      <c r="G254" s="72">
        <f>(F254-E254)*0.8598</f>
        <v>0.66290579999999921</v>
      </c>
      <c r="H254" s="103">
        <f t="shared" si="12"/>
        <v>0.17001394839485093</v>
      </c>
      <c r="I254" s="88">
        <f t="shared" si="10"/>
        <v>0.83291974839485017</v>
      </c>
      <c r="J254" s="215"/>
      <c r="K254" s="38"/>
      <c r="L254" s="369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28.567</v>
      </c>
      <c r="F255" s="104">
        <v>30.053999999999998</v>
      </c>
      <c r="G255" s="72">
        <f>(F255-E255)*0.8598</f>
        <v>1.2785225999999985</v>
      </c>
      <c r="H255" s="103">
        <f t="shared" si="12"/>
        <v>0.14926107206496303</v>
      </c>
      <c r="I255" s="88">
        <f t="shared" si="10"/>
        <v>1.4277836720649615</v>
      </c>
      <c r="J255" s="215"/>
      <c r="K255" s="38"/>
      <c r="L255" s="369"/>
      <c r="M255" s="365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8.1159999999999997</v>
      </c>
      <c r="F256" s="104">
        <v>8.3469999999999995</v>
      </c>
      <c r="G256" s="72">
        <f t="shared" si="11"/>
        <v>0.1986137999999999</v>
      </c>
      <c r="H256" s="103">
        <f t="shared" si="12"/>
        <v>0.1285081957350751</v>
      </c>
      <c r="I256" s="88">
        <f t="shared" si="10"/>
        <v>0.327121995735075</v>
      </c>
      <c r="J256" s="215"/>
      <c r="K256" s="38"/>
      <c r="L256" s="369"/>
      <c r="M256" s="365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9.7319999999999993</v>
      </c>
      <c r="F257" s="104">
        <v>10.473000000000001</v>
      </c>
      <c r="G257" s="72">
        <f t="shared" si="11"/>
        <v>0.63711180000000123</v>
      </c>
      <c r="H257" s="103">
        <f t="shared" si="12"/>
        <v>8.4128967891160977E-2</v>
      </c>
      <c r="I257" s="88">
        <f t="shared" si="10"/>
        <v>0.7212407678911622</v>
      </c>
      <c r="J257" s="215"/>
      <c r="K257" s="38"/>
      <c r="L257" s="369"/>
      <c r="M257" s="365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04">
        <v>8.4640000000000004</v>
      </c>
      <c r="G258" s="72">
        <f t="shared" si="11"/>
        <v>0</v>
      </c>
      <c r="H258" s="103">
        <f t="shared" si="12"/>
        <v>8.0297667645643209E-2</v>
      </c>
      <c r="I258" s="88">
        <f t="shared" si="10"/>
        <v>8.0297667645643209E-2</v>
      </c>
      <c r="J258" s="215"/>
      <c r="K258" s="38"/>
      <c r="L258" s="369"/>
      <c r="M258" s="365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35.819000000000003</v>
      </c>
      <c r="F259" s="104">
        <v>35.82</v>
      </c>
      <c r="G259" s="72">
        <f t="shared" si="11"/>
        <v>8.5979999999799615E-4</v>
      </c>
      <c r="H259" s="103">
        <f t="shared" si="12"/>
        <v>0.18182712415186406</v>
      </c>
      <c r="I259" s="88">
        <f t="shared" si="10"/>
        <v>0.18268692415186205</v>
      </c>
      <c r="J259" s="215"/>
      <c r="K259" s="38"/>
      <c r="L259" s="369"/>
      <c r="M259" s="365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23.786000000000001</v>
      </c>
      <c r="F260" s="104">
        <v>25.190999999999999</v>
      </c>
      <c r="G260" s="72">
        <f t="shared" si="11"/>
        <v>1.208018999999998</v>
      </c>
      <c r="H260" s="103">
        <f t="shared" si="12"/>
        <v>0.16969467337439112</v>
      </c>
      <c r="I260" s="88">
        <f t="shared" si="10"/>
        <v>1.3777136733743891</v>
      </c>
      <c r="J260" s="25"/>
      <c r="K260" s="40"/>
      <c r="L260" s="369"/>
      <c r="M260" s="365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23.617000000000001</v>
      </c>
      <c r="F261" s="104">
        <v>25.172000000000001</v>
      </c>
      <c r="G261" s="72">
        <f t="shared" si="11"/>
        <v>1.3369889999999998</v>
      </c>
      <c r="H261" s="103">
        <f t="shared" si="12"/>
        <v>0.14766469696266396</v>
      </c>
      <c r="I261" s="88">
        <f t="shared" si="10"/>
        <v>1.4846536969626638</v>
      </c>
      <c r="J261" s="25"/>
      <c r="K261" s="38"/>
      <c r="L261" s="369"/>
      <c r="M261" s="365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14.959</v>
      </c>
      <c r="F262" s="104">
        <v>15.66</v>
      </c>
      <c r="G262" s="72">
        <f t="shared" si="11"/>
        <v>0.60271980000000047</v>
      </c>
      <c r="H262" s="103">
        <f t="shared" si="12"/>
        <v>0.13585152120565083</v>
      </c>
      <c r="I262" s="88">
        <f t="shared" si="10"/>
        <v>0.73857132120565128</v>
      </c>
      <c r="J262" s="25"/>
      <c r="K262" s="38"/>
      <c r="L262" s="369"/>
      <c r="M262" s="365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22.027000000000001</v>
      </c>
      <c r="F263" s="104">
        <v>23.222000000000001</v>
      </c>
      <c r="G263" s="72">
        <f t="shared" si="11"/>
        <v>1.0274610000000002</v>
      </c>
      <c r="H263" s="103">
        <f t="shared" si="12"/>
        <v>8.3650055360471251E-2</v>
      </c>
      <c r="I263" s="88">
        <f t="shared" si="10"/>
        <v>1.1111110553604715</v>
      </c>
      <c r="J263" s="25"/>
      <c r="K263" s="38"/>
      <c r="L263" s="369"/>
      <c r="M263" s="365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22.652999999999999</v>
      </c>
      <c r="F264" s="104">
        <v>24.126000000000001</v>
      </c>
      <c r="G264" s="72">
        <f t="shared" si="11"/>
        <v>1.2664854000000021</v>
      </c>
      <c r="H264" s="103">
        <f t="shared" si="12"/>
        <v>8.1255492707022647E-2</v>
      </c>
      <c r="I264" s="88">
        <f t="shared" si="10"/>
        <v>1.3477408927070247</v>
      </c>
      <c r="J264" s="25"/>
      <c r="K264" s="38"/>
      <c r="L264" s="369"/>
      <c r="M264" s="365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33.244</v>
      </c>
      <c r="F265" s="104">
        <v>34.165999999999997</v>
      </c>
      <c r="G265" s="72">
        <f t="shared" si="11"/>
        <v>0.79273559999999743</v>
      </c>
      <c r="H265" s="103">
        <f t="shared" si="12"/>
        <v>0.18182712415186406</v>
      </c>
      <c r="I265" s="88">
        <f t="shared" si="10"/>
        <v>0.97456272415186151</v>
      </c>
      <c r="J265" s="25"/>
      <c r="K265" s="38"/>
      <c r="L265" s="369"/>
      <c r="M265" s="365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6.3879999999999999</v>
      </c>
      <c r="G266" s="72">
        <f t="shared" si="11"/>
        <v>0.17539919999999978</v>
      </c>
      <c r="H266" s="103">
        <f t="shared" si="12"/>
        <v>0.17049286092554064</v>
      </c>
      <c r="I266" s="88">
        <f t="shared" si="10"/>
        <v>0.34589206092554042</v>
      </c>
      <c r="J266" s="25"/>
      <c r="K266" s="38"/>
      <c r="L266" s="369"/>
      <c r="M266" s="365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0.14766469696266396</v>
      </c>
      <c r="I267" s="88">
        <f t="shared" si="10"/>
        <v>0.14766469696266396</v>
      </c>
      <c r="J267" s="25"/>
      <c r="K267" s="38"/>
      <c r="L267" s="369"/>
      <c r="M267" s="365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15.27</v>
      </c>
      <c r="F268" s="104">
        <v>15.685</v>
      </c>
      <c r="G268" s="72">
        <f t="shared" si="11"/>
        <v>0.35681700000000077</v>
      </c>
      <c r="H268" s="103">
        <f t="shared" si="12"/>
        <v>0.12930638328622465</v>
      </c>
      <c r="I268" s="88">
        <f t="shared" si="10"/>
        <v>0.4861233832862254</v>
      </c>
      <c r="J268" s="25"/>
      <c r="K268" s="38"/>
      <c r="L268" s="369"/>
      <c r="M268" s="365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11.675000000000001</v>
      </c>
      <c r="F269" s="104">
        <v>12.26</v>
      </c>
      <c r="G269" s="72">
        <f t="shared" si="11"/>
        <v>0.50298299999999918</v>
      </c>
      <c r="H269" s="103">
        <f t="shared" si="12"/>
        <v>8.3330780340011443E-2</v>
      </c>
      <c r="I269" s="88">
        <f t="shared" si="10"/>
        <v>0.58631378034001058</v>
      </c>
      <c r="J269" s="25"/>
      <c r="K269" s="38"/>
      <c r="L269" s="369"/>
      <c r="M269" s="365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13.291</v>
      </c>
      <c r="F270" s="104">
        <v>14.314</v>
      </c>
      <c r="G270" s="72">
        <f t="shared" si="11"/>
        <v>0.87957539999999979</v>
      </c>
      <c r="H270" s="103">
        <f t="shared" si="12"/>
        <v>8.0936217686562839E-2</v>
      </c>
      <c r="I270" s="88">
        <f t="shared" si="10"/>
        <v>0.96051161768656268</v>
      </c>
      <c r="J270" s="25"/>
      <c r="K270" s="38"/>
      <c r="L270" s="369"/>
      <c r="M270" s="365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32.026000000000003</v>
      </c>
      <c r="F271" s="104">
        <v>33.353000000000002</v>
      </c>
      <c r="G271" s="72">
        <f t="shared" si="11"/>
        <v>1.1409545999999984</v>
      </c>
      <c r="H271" s="103">
        <f t="shared" si="12"/>
        <v>0.18182712415186406</v>
      </c>
      <c r="I271" s="88">
        <f t="shared" si="10"/>
        <v>1.3227817241518625</v>
      </c>
      <c r="J271" s="25"/>
      <c r="K271" s="38"/>
      <c r="L271" s="369"/>
      <c r="M271" s="365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11.018000000000001</v>
      </c>
      <c r="F272" s="104">
        <v>11.032</v>
      </c>
      <c r="G272" s="72">
        <f t="shared" si="11"/>
        <v>1.2037199999999438E-2</v>
      </c>
      <c r="H272" s="103">
        <f t="shared" si="12"/>
        <v>0.17065249843577057</v>
      </c>
      <c r="I272" s="88">
        <f t="shared" si="10"/>
        <v>0.18268969843577001</v>
      </c>
      <c r="J272" s="25"/>
      <c r="K272" s="38"/>
      <c r="L272" s="369"/>
      <c r="M272" s="365"/>
    </row>
    <row r="273" spans="1:23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10.055999999999999</v>
      </c>
      <c r="F273" s="104">
        <v>11.061999999999999</v>
      </c>
      <c r="G273" s="72">
        <f t="shared" si="11"/>
        <v>0.86495880000000025</v>
      </c>
      <c r="H273" s="103">
        <f t="shared" si="12"/>
        <v>0.14766469696266396</v>
      </c>
      <c r="I273" s="88">
        <f t="shared" ref="I273:I280" si="13">G273+H273</f>
        <v>1.0126234969626642</v>
      </c>
      <c r="J273" s="25"/>
      <c r="K273" s="38"/>
      <c r="L273" s="369"/>
      <c r="M273" s="365"/>
    </row>
    <row r="274" spans="1:23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29.991</v>
      </c>
      <c r="F274" s="104">
        <v>31.687999999999999</v>
      </c>
      <c r="G274" s="72">
        <f t="shared" ref="G274:G301" si="14">(F274-E274)*0.8598</f>
        <v>1.4590805999999994</v>
      </c>
      <c r="H274" s="103">
        <f t="shared" ref="H274:H301" si="15">$G$11/$C$303*C274</f>
        <v>0.12914674577599475</v>
      </c>
      <c r="I274" s="88">
        <f t="shared" si="13"/>
        <v>1.5882273457759941</v>
      </c>
      <c r="J274" s="25"/>
      <c r="K274" s="38"/>
      <c r="L274" s="369"/>
      <c r="M274" s="365"/>
    </row>
    <row r="275" spans="1:23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3.0760000000000001</v>
      </c>
      <c r="F275" s="104">
        <v>3.0779999999999998</v>
      </c>
      <c r="G275" s="72">
        <f t="shared" si="14"/>
        <v>1.7195999999998106E-3</v>
      </c>
      <c r="H275" s="103">
        <f t="shared" si="15"/>
        <v>8.3171142829781539E-2</v>
      </c>
      <c r="I275" s="88">
        <f t="shared" si="13"/>
        <v>8.4890742829781346E-2</v>
      </c>
      <c r="J275" s="25"/>
      <c r="K275" s="40"/>
      <c r="L275" s="197"/>
      <c r="M275" s="371"/>
      <c r="P275" s="128"/>
    </row>
    <row r="276" spans="1:23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3.903</v>
      </c>
      <c r="F276" s="104">
        <v>4.0339999999999998</v>
      </c>
      <c r="G276" s="72">
        <f t="shared" si="14"/>
        <v>0.11263379999999981</v>
      </c>
      <c r="H276" s="103">
        <f t="shared" si="15"/>
        <v>8.0776580176332935E-2</v>
      </c>
      <c r="I276" s="88">
        <f t="shared" si="13"/>
        <v>0.19341038017633275</v>
      </c>
      <c r="J276" s="25"/>
      <c r="K276" s="38"/>
      <c r="L276" s="369"/>
      <c r="M276" s="365"/>
    </row>
    <row r="277" spans="1:23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37.527000000000001</v>
      </c>
      <c r="F277" s="104">
        <v>40.146999999999998</v>
      </c>
      <c r="G277" s="72">
        <f t="shared" si="14"/>
        <v>2.2526759999999979</v>
      </c>
      <c r="H277" s="103">
        <f t="shared" si="15"/>
        <v>0.18246567419278367</v>
      </c>
      <c r="I277" s="88">
        <f t="shared" si="13"/>
        <v>2.4351416741927814</v>
      </c>
      <c r="J277" s="25"/>
      <c r="K277" s="38"/>
      <c r="L277" s="369"/>
      <c r="M277" s="365"/>
    </row>
    <row r="278" spans="1:23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25.448</v>
      </c>
      <c r="F278" s="104">
        <v>26.776</v>
      </c>
      <c r="G278" s="72">
        <f t="shared" si="14"/>
        <v>1.1418143999999995</v>
      </c>
      <c r="H278" s="103">
        <f t="shared" si="15"/>
        <v>0.17081213594600048</v>
      </c>
      <c r="I278" s="88">
        <f t="shared" si="13"/>
        <v>1.3126265359459999</v>
      </c>
      <c r="J278" s="25"/>
      <c r="K278" s="38"/>
      <c r="L278" s="369"/>
      <c r="M278" s="365"/>
    </row>
    <row r="279" spans="1:23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25.398</v>
      </c>
      <c r="F279" s="104">
        <v>27.23</v>
      </c>
      <c r="G279" s="72">
        <f t="shared" si="14"/>
        <v>1.5751536000000006</v>
      </c>
      <c r="H279" s="103">
        <f t="shared" si="15"/>
        <v>0.14814360949335367</v>
      </c>
      <c r="I279" s="88">
        <f t="shared" si="13"/>
        <v>1.7232972094933543</v>
      </c>
      <c r="J279" s="25"/>
      <c r="K279" s="38"/>
      <c r="L279" s="369"/>
      <c r="M279" s="365"/>
    </row>
    <row r="280" spans="1:23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16.186</v>
      </c>
      <c r="F280" s="104">
        <v>16.852</v>
      </c>
      <c r="G280" s="72">
        <f>(F280-E280)*0.8598</f>
        <v>0.57262680000000032</v>
      </c>
      <c r="H280" s="103">
        <f t="shared" si="15"/>
        <v>0.1281889207146153</v>
      </c>
      <c r="I280" s="88">
        <f t="shared" si="13"/>
        <v>0.70081572071461562</v>
      </c>
      <c r="J280" s="25"/>
      <c r="K280" s="38"/>
      <c r="L280" s="369"/>
      <c r="M280" s="365"/>
    </row>
    <row r="281" spans="1:23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6.3550000000000004</v>
      </c>
      <c r="F281" s="104">
        <v>7.056</v>
      </c>
      <c r="G281" s="72">
        <f>(F281-E281)*0.8598</f>
        <v>0.60271979999999969</v>
      </c>
      <c r="H281" s="103">
        <f t="shared" si="15"/>
        <v>8.3011505319551621E-2</v>
      </c>
      <c r="I281" s="88">
        <f>G281+H281</f>
        <v>0.68573130531955129</v>
      </c>
      <c r="K281" s="25"/>
      <c r="L281" s="369"/>
      <c r="M281" s="365"/>
    </row>
    <row r="282" spans="1:23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10.06</v>
      </c>
      <c r="F282" s="104">
        <v>10.803000000000001</v>
      </c>
      <c r="G282" s="72">
        <f t="shared" si="14"/>
        <v>0.63883140000000027</v>
      </c>
      <c r="H282" s="103">
        <f t="shared" si="15"/>
        <v>8.0457305155873113E-2</v>
      </c>
      <c r="I282" s="88">
        <f t="shared" ref="I282:I301" si="16">G282+H282</f>
        <v>0.7192887051558734</v>
      </c>
      <c r="J282" s="25"/>
      <c r="K282" s="38"/>
      <c r="L282" s="369"/>
      <c r="M282" s="365"/>
    </row>
    <row r="283" spans="1:23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24.79</v>
      </c>
      <c r="F283" s="104">
        <v>25.030999999999999</v>
      </c>
      <c r="G283" s="72">
        <f t="shared" si="14"/>
        <v>0.2072117999999997</v>
      </c>
      <c r="H283" s="103">
        <f t="shared" si="15"/>
        <v>0.18102893660071451</v>
      </c>
      <c r="I283" s="88">
        <f t="shared" si="16"/>
        <v>0.38824073660071423</v>
      </c>
      <c r="J283" s="25"/>
      <c r="K283" s="38"/>
      <c r="L283" s="369"/>
      <c r="M283" s="365"/>
    </row>
    <row r="284" spans="1:23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12.983000000000001</v>
      </c>
      <c r="G284" s="72">
        <f t="shared" si="14"/>
        <v>0</v>
      </c>
      <c r="H284" s="103">
        <f t="shared" si="15"/>
        <v>0.16953503586416122</v>
      </c>
      <c r="I284" s="88">
        <f t="shared" si="16"/>
        <v>0.16953503586416122</v>
      </c>
      <c r="J284" s="25"/>
      <c r="K284" s="38"/>
      <c r="L284" s="369"/>
      <c r="M284" s="365"/>
      <c r="N284" s="369"/>
    </row>
    <row r="285" spans="1:23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13.336</v>
      </c>
      <c r="G285" s="72">
        <f t="shared" si="14"/>
        <v>0</v>
      </c>
      <c r="H285" s="103">
        <f t="shared" si="15"/>
        <v>0.14798397198312377</v>
      </c>
      <c r="I285" s="88">
        <f t="shared" si="16"/>
        <v>0.14798397198312377</v>
      </c>
      <c r="J285" s="25"/>
      <c r="K285" s="40"/>
      <c r="L285" s="681"/>
      <c r="M285" s="681"/>
      <c r="N285" s="681"/>
      <c r="O285" s="681"/>
      <c r="P285" s="681"/>
      <c r="Q285" s="681"/>
      <c r="R285" s="126"/>
      <c r="S285" s="126"/>
      <c r="T285" s="126"/>
      <c r="U285" s="126"/>
      <c r="V285" s="126"/>
      <c r="W285" s="126"/>
    </row>
    <row r="286" spans="1:23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25.059000000000001</v>
      </c>
      <c r="F286" s="104">
        <v>26.690999999999999</v>
      </c>
      <c r="G286" s="72">
        <f t="shared" si="14"/>
        <v>1.4031935999999983</v>
      </c>
      <c r="H286" s="103">
        <f t="shared" si="15"/>
        <v>0.13010457083737417</v>
      </c>
      <c r="I286" s="88">
        <f t="shared" si="16"/>
        <v>1.5332981708373725</v>
      </c>
      <c r="J286" s="25"/>
      <c r="K286" s="40"/>
      <c r="L286" s="197"/>
      <c r="M286" s="371"/>
      <c r="N286" s="126"/>
      <c r="O286" s="126"/>
      <c r="P286" s="128"/>
      <c r="Q286" s="126"/>
      <c r="R286" s="126"/>
      <c r="S286" s="126"/>
      <c r="T286" s="126"/>
      <c r="U286" s="126"/>
      <c r="V286" s="126"/>
      <c r="W286" s="126"/>
    </row>
    <row r="287" spans="1:23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21.962</v>
      </c>
      <c r="F287" s="104">
        <v>23.065000000000001</v>
      </c>
      <c r="G287" s="72">
        <f t="shared" si="14"/>
        <v>0.9483594000000013</v>
      </c>
      <c r="H287" s="103">
        <f t="shared" si="15"/>
        <v>8.3011505319551621E-2</v>
      </c>
      <c r="I287" s="88">
        <f t="shared" si="16"/>
        <v>1.031370905319553</v>
      </c>
      <c r="J287" s="25"/>
      <c r="K287" s="40"/>
      <c r="L287" s="301"/>
      <c r="M287" s="371"/>
      <c r="N287" s="126"/>
      <c r="O287" s="126"/>
      <c r="P287" s="247"/>
      <c r="Q287" s="126"/>
      <c r="R287" s="126"/>
      <c r="S287" s="126"/>
      <c r="T287" s="247"/>
      <c r="U287" s="126"/>
      <c r="V287" s="247"/>
      <c r="W287" s="126"/>
    </row>
    <row r="288" spans="1:23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21.587</v>
      </c>
      <c r="F288" s="104">
        <v>22.78</v>
      </c>
      <c r="G288" s="72">
        <f t="shared" si="14"/>
        <v>1.0257414000000011</v>
      </c>
      <c r="H288" s="103">
        <f t="shared" si="15"/>
        <v>7.99783926251834E-2</v>
      </c>
      <c r="I288" s="88">
        <f t="shared" si="16"/>
        <v>1.1057197926251845</v>
      </c>
      <c r="J288" s="25"/>
      <c r="K288" s="40"/>
      <c r="L288" s="301"/>
      <c r="M288" s="371"/>
      <c r="N288" s="126"/>
      <c r="O288" s="126"/>
      <c r="P288" s="247"/>
      <c r="Q288" s="126"/>
      <c r="R288" s="126"/>
      <c r="S288" s="126"/>
      <c r="T288" s="247"/>
      <c r="U288" s="126"/>
      <c r="V288" s="247"/>
      <c r="W288" s="126"/>
    </row>
    <row r="289" spans="1:2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37.902999999999999</v>
      </c>
      <c r="F289" s="104">
        <v>40.622999999999998</v>
      </c>
      <c r="G289" s="72">
        <f t="shared" si="14"/>
        <v>2.338655999999999</v>
      </c>
      <c r="H289" s="103">
        <f t="shared" si="15"/>
        <v>0.18182712415186406</v>
      </c>
      <c r="I289" s="88">
        <f t="shared" si="16"/>
        <v>2.520483124151863</v>
      </c>
      <c r="J289" s="25"/>
      <c r="K289" s="40"/>
      <c r="L289" s="301"/>
      <c r="M289" s="371"/>
      <c r="N289" s="126"/>
      <c r="O289" s="126"/>
      <c r="P289" s="247"/>
      <c r="Q289" s="126"/>
      <c r="R289" s="126"/>
      <c r="S289" s="126"/>
      <c r="T289" s="247"/>
      <c r="U289" s="126"/>
      <c r="V289" s="247"/>
      <c r="W289" s="126"/>
    </row>
    <row r="290" spans="1:2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37.829000000000001</v>
      </c>
      <c r="F290" s="104">
        <v>39.177999999999997</v>
      </c>
      <c r="G290" s="72">
        <f t="shared" si="14"/>
        <v>1.1598701999999972</v>
      </c>
      <c r="H290" s="103">
        <f t="shared" si="15"/>
        <v>0.17145068598692009</v>
      </c>
      <c r="I290" s="88">
        <f t="shared" si="16"/>
        <v>1.3313208859869172</v>
      </c>
      <c r="J290" s="25"/>
      <c r="K290" s="40"/>
      <c r="L290" s="301"/>
      <c r="M290" s="371"/>
      <c r="N290" s="126"/>
      <c r="O290" s="126"/>
      <c r="P290" s="247"/>
      <c r="Q290" s="126"/>
      <c r="R290" s="126"/>
      <c r="S290" s="126"/>
      <c r="T290" s="247"/>
      <c r="U290" s="126"/>
      <c r="V290" s="247"/>
      <c r="W290" s="126"/>
    </row>
    <row r="291" spans="1:2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309">
        <v>9.5596898503527949</v>
      </c>
      <c r="G291" s="72">
        <f t="shared" si="14"/>
        <v>0</v>
      </c>
      <c r="H291" s="103">
        <f t="shared" si="15"/>
        <v>0.14782433447289384</v>
      </c>
      <c r="I291" s="88">
        <f t="shared" si="16"/>
        <v>0.14782433447289384</v>
      </c>
      <c r="J291" s="25"/>
      <c r="K291" s="40"/>
      <c r="L291" s="361"/>
      <c r="M291" s="371"/>
      <c r="N291" s="352"/>
      <c r="O291" s="126"/>
      <c r="P291" s="362"/>
      <c r="Q291" s="126"/>
      <c r="R291" s="352"/>
      <c r="S291" s="126"/>
      <c r="T291" s="362"/>
      <c r="U291" s="126"/>
      <c r="V291" s="362"/>
      <c r="W291" s="126"/>
    </row>
    <row r="292" spans="1:2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309">
        <v>15.331672326897728</v>
      </c>
      <c r="G292" s="72">
        <f t="shared" si="14"/>
        <v>0</v>
      </c>
      <c r="H292" s="103">
        <f t="shared" si="15"/>
        <v>0.1285081957350751</v>
      </c>
      <c r="I292" s="88">
        <f t="shared" si="16"/>
        <v>0.1285081957350751</v>
      </c>
      <c r="J292" s="25"/>
      <c r="K292" s="40"/>
      <c r="L292" s="301"/>
      <c r="M292" s="371"/>
      <c r="N292" s="126"/>
      <c r="O292" s="126"/>
      <c r="P292" s="247"/>
      <c r="Q292" s="126"/>
      <c r="R292" s="126"/>
      <c r="S292" s="126"/>
      <c r="T292" s="247"/>
      <c r="U292" s="126"/>
      <c r="V292" s="247"/>
      <c r="W292" s="126"/>
    </row>
    <row r="293" spans="1:2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12.257</v>
      </c>
      <c r="F293" s="104">
        <v>12.779</v>
      </c>
      <c r="G293" s="72">
        <f t="shared" si="14"/>
        <v>0.4488156000000002</v>
      </c>
      <c r="H293" s="103">
        <f t="shared" si="15"/>
        <v>8.3011505319551621E-2</v>
      </c>
      <c r="I293" s="88">
        <f t="shared" si="16"/>
        <v>0.5318271053195518</v>
      </c>
      <c r="J293" s="25"/>
      <c r="K293" s="40"/>
      <c r="L293" s="301"/>
      <c r="M293" s="371"/>
      <c r="N293" s="126"/>
      <c r="O293" s="126"/>
      <c r="P293" s="247"/>
      <c r="Q293" s="126"/>
      <c r="R293" s="363"/>
      <c r="S293" s="126"/>
      <c r="T293" s="247"/>
      <c r="U293" s="126"/>
      <c r="V293" s="247"/>
      <c r="W293" s="126"/>
    </row>
    <row r="294" spans="1:2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18.864999999999998</v>
      </c>
      <c r="F294" s="104">
        <v>19.864999999999998</v>
      </c>
      <c r="G294" s="72">
        <f t="shared" si="14"/>
        <v>0.85980000000000001</v>
      </c>
      <c r="H294" s="103">
        <f t="shared" si="15"/>
        <v>8.0457305155873113E-2</v>
      </c>
      <c r="I294" s="88">
        <f t="shared" si="16"/>
        <v>0.94025730515587314</v>
      </c>
      <c r="J294" s="25"/>
      <c r="K294" s="40"/>
      <c r="L294" s="301"/>
      <c r="M294" s="371"/>
      <c r="N294" s="363"/>
      <c r="O294" s="126"/>
      <c r="P294" s="128"/>
      <c r="Q294" s="126"/>
      <c r="R294" s="126"/>
      <c r="S294" s="126"/>
      <c r="T294" s="126"/>
      <c r="U294" s="126"/>
      <c r="V294" s="126"/>
      <c r="W294" s="126"/>
    </row>
    <row r="295" spans="1:2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45.366</v>
      </c>
      <c r="F295" s="104">
        <v>47.683</v>
      </c>
      <c r="G295" s="72">
        <f t="shared" si="14"/>
        <v>1.9921566000000002</v>
      </c>
      <c r="H295" s="103">
        <f>$G$11/$C$303*C295</f>
        <v>0.18150784913140425</v>
      </c>
      <c r="I295" s="88">
        <f t="shared" si="16"/>
        <v>2.1736644491314046</v>
      </c>
      <c r="J295" s="25"/>
      <c r="K295" s="40"/>
      <c r="L295" s="197"/>
      <c r="M295" s="371"/>
      <c r="N295" s="126"/>
      <c r="O295" s="126"/>
      <c r="P295" s="128"/>
      <c r="Q295" s="126"/>
      <c r="R295" s="126"/>
      <c r="S295" s="126"/>
      <c r="T295" s="126"/>
      <c r="U295" s="126"/>
      <c r="V295" s="126"/>
      <c r="W295" s="126"/>
    </row>
    <row r="296" spans="1:2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12.292</v>
      </c>
      <c r="F296" s="104">
        <v>13.097</v>
      </c>
      <c r="G296" s="72">
        <f t="shared" si="14"/>
        <v>0.69213899999999973</v>
      </c>
      <c r="H296" s="103">
        <f t="shared" si="15"/>
        <v>0.16953503586416122</v>
      </c>
      <c r="I296" s="88">
        <f t="shared" si="16"/>
        <v>0.86167403586416091</v>
      </c>
      <c r="J296" s="25"/>
      <c r="K296" s="40"/>
      <c r="L296" s="197"/>
      <c r="M296" s="371"/>
      <c r="N296" s="126"/>
      <c r="O296" s="126"/>
      <c r="P296" s="128"/>
      <c r="Q296" s="126"/>
      <c r="R296" s="126"/>
      <c r="S296" s="126"/>
      <c r="T296" s="126"/>
      <c r="U296" s="126"/>
      <c r="V296" s="126"/>
      <c r="W296" s="126"/>
    </row>
    <row r="297" spans="1:2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0.14686650941151441</v>
      </c>
      <c r="I297" s="88">
        <f t="shared" si="16"/>
        <v>0.14686650941151441</v>
      </c>
      <c r="J297" s="25"/>
      <c r="K297" s="38"/>
      <c r="L297" s="369"/>
      <c r="M297" s="365"/>
    </row>
    <row r="298" spans="1:2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21.177</v>
      </c>
      <c r="F298" s="104">
        <v>22.683</v>
      </c>
      <c r="G298" s="72">
        <f t="shared" si="14"/>
        <v>1.2948588000000003</v>
      </c>
      <c r="H298" s="103">
        <f>$G$11/$C$303*C298</f>
        <v>0.12723109565323587</v>
      </c>
      <c r="I298" s="88">
        <f t="shared" si="16"/>
        <v>1.4220898956532362</v>
      </c>
      <c r="J298" s="25"/>
      <c r="K298" s="38"/>
      <c r="L298" s="369"/>
      <c r="M298" s="365"/>
    </row>
    <row r="299" spans="1:2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9.5259999999999998</v>
      </c>
      <c r="F299" s="104">
        <v>9.9109999999999996</v>
      </c>
      <c r="G299" s="72">
        <f t="shared" si="14"/>
        <v>0.33102299999999985</v>
      </c>
      <c r="H299" s="103">
        <f t="shared" si="15"/>
        <v>8.2053680258172182E-2</v>
      </c>
      <c r="I299" s="88">
        <f>G299+H299</f>
        <v>0.41307668025817201</v>
      </c>
      <c r="J299" s="25"/>
      <c r="K299" s="38"/>
      <c r="L299" s="369"/>
      <c r="M299" s="365"/>
    </row>
    <row r="300" spans="1:2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11.688000000000001</v>
      </c>
      <c r="F300" s="104">
        <v>12.375</v>
      </c>
      <c r="G300" s="72">
        <f t="shared" si="14"/>
        <v>0.5906825999999995</v>
      </c>
      <c r="H300" s="103">
        <f t="shared" si="15"/>
        <v>8.0297667645643209E-2</v>
      </c>
      <c r="I300" s="88">
        <f t="shared" si="16"/>
        <v>0.67098026764564267</v>
      </c>
      <c r="J300" s="25"/>
      <c r="K300" s="38"/>
      <c r="L300" s="369"/>
      <c r="M300" s="365"/>
    </row>
    <row r="301" spans="1:2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0.18326386174393319</v>
      </c>
      <c r="I301" s="88">
        <f t="shared" si="16"/>
        <v>0.18326386174393319</v>
      </c>
      <c r="J301" s="25"/>
      <c r="K301" s="38"/>
      <c r="L301" s="369"/>
      <c r="M301" s="365"/>
    </row>
    <row r="302" spans="1:2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66.978999999999999</v>
      </c>
      <c r="F302" s="104">
        <v>69.847999999999999</v>
      </c>
      <c r="G302" s="72">
        <f>(F302-E302)*0.8598</f>
        <v>2.4667661999999999</v>
      </c>
      <c r="H302" s="103">
        <f>$G$11/$C$303*C302</f>
        <v>0.47388394911747889</v>
      </c>
      <c r="I302" s="88">
        <f>G302+H302</f>
        <v>2.940650149117479</v>
      </c>
      <c r="J302" s="25" t="s">
        <v>445</v>
      </c>
      <c r="K302" s="38"/>
      <c r="L302" s="369"/>
      <c r="M302" s="365"/>
    </row>
    <row r="303" spans="1:2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213.40007060000005</v>
      </c>
      <c r="H303" s="73">
        <f>SUM(H17:H302)</f>
        <v>32.672929399999923</v>
      </c>
      <c r="I303" s="73">
        <f>SUM(I17:I302)</f>
        <v>246.07300000000021</v>
      </c>
      <c r="J303" s="25"/>
      <c r="K303" s="38"/>
      <c r="M303" s="38"/>
    </row>
    <row r="304" spans="1:2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24.11.19</v>
      </c>
      <c r="F305" s="270" t="str">
        <f>F16</f>
        <v>Показания  на 24.12.19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370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370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370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/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N314" s="60"/>
      <c r="O314" s="60"/>
      <c r="P314" s="60"/>
    </row>
    <row r="315" spans="1:18" x14ac:dyDescent="0.25">
      <c r="N315" s="60"/>
      <c r="O315" s="60"/>
    </row>
  </sheetData>
  <mergeCells count="29">
    <mergeCell ref="M107:N107"/>
    <mergeCell ref="L196:O196"/>
    <mergeCell ref="L224:S224"/>
    <mergeCell ref="L285:Q285"/>
    <mergeCell ref="A303:B303"/>
    <mergeCell ref="A309:B309"/>
    <mergeCell ref="A13:D13"/>
    <mergeCell ref="E13:F13"/>
    <mergeCell ref="A14:D14"/>
    <mergeCell ref="E14:F14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9"/>
  <sheetViews>
    <sheetView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H15" sqref="H15"/>
    </sheetView>
  </sheetViews>
  <sheetFormatPr defaultRowHeight="15" x14ac:dyDescent="0.25"/>
  <cols>
    <col min="1" max="1" width="7.7109375" style="414" customWidth="1"/>
    <col min="2" max="2" width="16.28515625" style="50" customWidth="1"/>
    <col min="3" max="3" width="8.5703125" style="50" customWidth="1"/>
    <col min="4" max="4" width="9.5703125" style="50" customWidth="1"/>
    <col min="5" max="5" width="10.5703125" style="50" customWidth="1"/>
    <col min="6" max="6" width="10.85546875" style="25" customWidth="1"/>
    <col min="7" max="7" width="11.42578125" style="76" customWidth="1"/>
    <col min="8" max="8" width="10.7109375" style="27" customWidth="1"/>
    <col min="9" max="9" width="11.28515625" style="25" customWidth="1"/>
    <col min="10" max="10" width="15.7109375" style="40" customWidth="1"/>
    <col min="11" max="11" width="9.42578125" style="50" customWidth="1"/>
    <col min="12" max="12" width="12" style="50" bestFit="1" customWidth="1"/>
    <col min="13" max="13" width="12" style="127" bestFit="1" customWidth="1"/>
    <col min="14" max="14" width="9.140625" style="126"/>
    <col min="15" max="15" width="11.42578125" style="126" bestFit="1" customWidth="1"/>
    <col min="16" max="16" width="14.140625" style="128" customWidth="1"/>
    <col min="17" max="16384" width="9.140625" style="126"/>
  </cols>
  <sheetData>
    <row r="1" spans="1:16" ht="20.25" x14ac:dyDescent="0.3">
      <c r="A1" s="686" t="s">
        <v>10</v>
      </c>
      <c r="B1" s="686"/>
      <c r="C1" s="686"/>
      <c r="D1" s="686"/>
      <c r="E1" s="686"/>
      <c r="F1" s="686"/>
      <c r="G1" s="686"/>
      <c r="H1" s="686"/>
      <c r="I1" s="686"/>
      <c r="J1" s="686"/>
      <c r="K1" s="391"/>
      <c r="L1" s="391"/>
    </row>
    <row r="2" spans="1:16" ht="20.25" x14ac:dyDescent="0.3">
      <c r="A2" s="392"/>
      <c r="B2" s="48"/>
      <c r="C2" s="48"/>
      <c r="D2" s="48"/>
      <c r="E2" s="48"/>
      <c r="F2" s="393"/>
      <c r="G2" s="394"/>
      <c r="H2" s="395"/>
      <c r="I2" s="393"/>
      <c r="J2" s="396"/>
      <c r="K2" s="48"/>
      <c r="L2" s="48"/>
    </row>
    <row r="3" spans="1:16" ht="45" customHeight="1" x14ac:dyDescent="0.25">
      <c r="A3" s="687" t="s">
        <v>527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  <c r="L3" s="398"/>
    </row>
    <row r="4" spans="1:16" ht="18.75" x14ac:dyDescent="0.25">
      <c r="A4" s="49"/>
      <c r="B4" s="49"/>
      <c r="C4" s="49"/>
      <c r="D4" s="49"/>
      <c r="E4" s="49"/>
      <c r="F4" s="399"/>
      <c r="G4" s="400"/>
      <c r="H4" s="399"/>
      <c r="I4" s="399"/>
      <c r="J4" s="401"/>
      <c r="K4" s="49"/>
      <c r="L4" s="49"/>
    </row>
    <row r="5" spans="1:16" ht="18.75" x14ac:dyDescent="0.25">
      <c r="A5" s="688" t="s">
        <v>11</v>
      </c>
      <c r="B5" s="689"/>
      <c r="C5" s="689"/>
      <c r="D5" s="689"/>
      <c r="E5" s="689"/>
      <c r="F5" s="689"/>
      <c r="G5" s="690"/>
      <c r="H5" s="402"/>
      <c r="I5" s="691" t="s">
        <v>15</v>
      </c>
      <c r="J5" s="692"/>
      <c r="K5" s="49"/>
      <c r="L5" s="126"/>
    </row>
    <row r="6" spans="1:16" ht="36" x14ac:dyDescent="0.25">
      <c r="A6" s="697" t="s">
        <v>4</v>
      </c>
      <c r="B6" s="697"/>
      <c r="C6" s="697"/>
      <c r="D6" s="697"/>
      <c r="E6" s="697" t="s">
        <v>5</v>
      </c>
      <c r="F6" s="697"/>
      <c r="G6" s="403" t="s">
        <v>528</v>
      </c>
      <c r="H6" s="404"/>
      <c r="I6" s="693"/>
      <c r="J6" s="694"/>
      <c r="K6" s="49"/>
      <c r="L6" s="126"/>
    </row>
    <row r="7" spans="1:16" ht="18.75" x14ac:dyDescent="0.25">
      <c r="A7" s="698" t="s">
        <v>38</v>
      </c>
      <c r="B7" s="698"/>
      <c r="C7" s="698"/>
      <c r="D7" s="698"/>
      <c r="E7" s="697" t="s">
        <v>6</v>
      </c>
      <c r="F7" s="697"/>
      <c r="G7" s="47"/>
      <c r="H7" s="405"/>
      <c r="I7" s="693"/>
      <c r="J7" s="694"/>
      <c r="K7" s="49"/>
      <c r="L7" s="126"/>
    </row>
    <row r="8" spans="1:16" ht="18.75" x14ac:dyDescent="0.25">
      <c r="A8" s="699" t="s">
        <v>7</v>
      </c>
      <c r="B8" s="700"/>
      <c r="C8" s="700"/>
      <c r="D8" s="701"/>
      <c r="E8" s="697"/>
      <c r="F8" s="697"/>
      <c r="G8" s="47"/>
      <c r="H8" s="405"/>
      <c r="I8" s="693"/>
      <c r="J8" s="694"/>
      <c r="K8" s="49"/>
      <c r="L8" s="126"/>
    </row>
    <row r="9" spans="1:16" ht="18.75" x14ac:dyDescent="0.25">
      <c r="A9" s="698" t="s">
        <v>39</v>
      </c>
      <c r="B9" s="698"/>
      <c r="C9" s="698"/>
      <c r="D9" s="698"/>
      <c r="E9" s="697" t="s">
        <v>8</v>
      </c>
      <c r="F9" s="697"/>
      <c r="G9" s="47">
        <v>276.214</v>
      </c>
      <c r="H9" s="405"/>
      <c r="I9" s="695"/>
      <c r="J9" s="696"/>
      <c r="K9" s="49"/>
      <c r="L9" s="126"/>
    </row>
    <row r="10" spans="1:16" ht="18.75" x14ac:dyDescent="0.25">
      <c r="A10" s="702" t="s">
        <v>7</v>
      </c>
      <c r="B10" s="703"/>
      <c r="C10" s="703"/>
      <c r="D10" s="704"/>
      <c r="E10" s="697" t="s">
        <v>12</v>
      </c>
      <c r="F10" s="697"/>
      <c r="G10" s="406">
        <f>G303</f>
        <v>214.1755021999999</v>
      </c>
      <c r="H10" s="405"/>
      <c r="I10" s="407"/>
      <c r="J10" s="408"/>
      <c r="K10" s="49"/>
      <c r="L10" s="126"/>
    </row>
    <row r="11" spans="1:16" ht="18.75" x14ac:dyDescent="0.25">
      <c r="A11" s="705"/>
      <c r="B11" s="706"/>
      <c r="C11" s="706"/>
      <c r="D11" s="707"/>
      <c r="E11" s="697" t="s">
        <v>13</v>
      </c>
      <c r="F11" s="697"/>
      <c r="G11" s="406">
        <f>G9-G10</f>
        <v>62.038497800000101</v>
      </c>
      <c r="H11" s="405"/>
      <c r="I11" s="409" t="s">
        <v>363</v>
      </c>
      <c r="J11" s="408"/>
      <c r="K11" s="49"/>
      <c r="L11" s="126"/>
    </row>
    <row r="12" spans="1:16" ht="18.75" x14ac:dyDescent="0.25">
      <c r="A12" s="698" t="s">
        <v>42</v>
      </c>
      <c r="B12" s="698"/>
      <c r="C12" s="698"/>
      <c r="D12" s="698"/>
      <c r="E12" s="688" t="s">
        <v>40</v>
      </c>
      <c r="F12" s="690"/>
      <c r="G12" s="410"/>
      <c r="H12" s="405"/>
      <c r="I12" s="409" t="s">
        <v>362</v>
      </c>
      <c r="J12" s="408"/>
      <c r="K12" s="49"/>
      <c r="L12" s="126"/>
    </row>
    <row r="13" spans="1:16" x14ac:dyDescent="0.25">
      <c r="A13" s="698" t="s">
        <v>43</v>
      </c>
      <c r="B13" s="698"/>
      <c r="C13" s="698"/>
      <c r="D13" s="698"/>
      <c r="E13" s="688" t="s">
        <v>41</v>
      </c>
      <c r="F13" s="690"/>
      <c r="G13" s="411"/>
      <c r="H13" s="412"/>
      <c r="L13" s="126"/>
      <c r="P13" s="247"/>
    </row>
    <row r="14" spans="1:16" x14ac:dyDescent="0.25">
      <c r="A14" s="708"/>
      <c r="B14" s="708"/>
      <c r="C14" s="708"/>
      <c r="D14" s="708"/>
      <c r="E14" s="697" t="s">
        <v>14</v>
      </c>
      <c r="F14" s="697"/>
      <c r="G14" s="47"/>
      <c r="H14" s="405"/>
      <c r="I14" s="409" t="s">
        <v>510</v>
      </c>
      <c r="J14" s="409"/>
      <c r="K14" s="409"/>
      <c r="L14" s="413"/>
      <c r="P14" s="126"/>
    </row>
    <row r="15" spans="1:16" x14ac:dyDescent="0.25">
      <c r="G15" s="415"/>
      <c r="H15" s="25"/>
      <c r="M15" s="376"/>
      <c r="N15" s="377"/>
      <c r="O15" s="378"/>
      <c r="P15" s="379"/>
    </row>
    <row r="16" spans="1:16" ht="36" x14ac:dyDescent="0.25">
      <c r="A16" s="9" t="s">
        <v>0</v>
      </c>
      <c r="B16" s="416" t="s">
        <v>1</v>
      </c>
      <c r="C16" s="9" t="s">
        <v>2</v>
      </c>
      <c r="D16" s="9" t="s">
        <v>357</v>
      </c>
      <c r="E16" s="22" t="s">
        <v>526</v>
      </c>
      <c r="F16" s="22" t="s">
        <v>529</v>
      </c>
      <c r="G16" s="71" t="s">
        <v>23</v>
      </c>
      <c r="H16" s="417" t="s">
        <v>9</v>
      </c>
      <c r="I16" s="418" t="s">
        <v>26</v>
      </c>
      <c r="J16" s="25"/>
      <c r="K16" s="40"/>
      <c r="L16" s="419"/>
      <c r="M16" s="376"/>
      <c r="N16" s="380"/>
      <c r="O16" s="381"/>
      <c r="P16" s="382"/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17.428999999999998</v>
      </c>
      <c r="F17" s="104">
        <v>18.687000000000001</v>
      </c>
      <c r="G17" s="72">
        <f>(F17-E17)*0.8598</f>
        <v>1.0816284000000023</v>
      </c>
      <c r="H17" s="103">
        <f>$G$11/$C$303*C17</f>
        <v>0.19490326641439026</v>
      </c>
      <c r="I17" s="88">
        <f t="shared" ref="I17:I80" si="0">G17+H17</f>
        <v>1.2765316664143924</v>
      </c>
      <c r="J17" s="25"/>
      <c r="K17" s="40"/>
      <c r="L17" s="197"/>
      <c r="M17" s="383"/>
      <c r="N17" s="384"/>
      <c r="O17" s="709"/>
      <c r="P17" s="709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33.918999999999997</v>
      </c>
      <c r="F18" s="104">
        <v>34.204000000000001</v>
      </c>
      <c r="G18" s="72">
        <f t="shared" ref="G18:G80" si="1">(F18-E18)*0.8598</f>
        <v>0.24504300000000317</v>
      </c>
      <c r="H18" s="103">
        <f t="shared" ref="H18:H81" si="2">$G$11/$C$303*C18</f>
        <v>0.13064278044261621</v>
      </c>
      <c r="I18" s="88">
        <f t="shared" si="0"/>
        <v>0.37568578044261935</v>
      </c>
      <c r="J18" s="25"/>
      <c r="K18" s="40"/>
      <c r="L18" s="197"/>
      <c r="M18" s="383"/>
      <c r="N18" s="384"/>
      <c r="O18" s="385"/>
      <c r="P18" s="38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25.132000000000001</v>
      </c>
      <c r="F19" s="104">
        <v>26.782</v>
      </c>
      <c r="G19" s="72">
        <f t="shared" si="1"/>
        <v>1.4186699999999988</v>
      </c>
      <c r="H19" s="103">
        <f t="shared" si="2"/>
        <v>0.13670509043995338</v>
      </c>
      <c r="I19" s="88">
        <f t="shared" si="0"/>
        <v>1.5553750904399521</v>
      </c>
      <c r="J19" s="25"/>
      <c r="K19" s="40"/>
      <c r="L19" s="197"/>
      <c r="M19" s="373"/>
      <c r="N19" s="300"/>
      <c r="O19" s="300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61.752000000000002</v>
      </c>
      <c r="F20" s="104">
        <v>63.988999999999997</v>
      </c>
      <c r="G20" s="72">
        <f>(F20-E20)*0.8598</f>
        <v>1.9233725999999955</v>
      </c>
      <c r="H20" s="103">
        <f t="shared" si="2"/>
        <v>0.21187773440693439</v>
      </c>
      <c r="I20" s="88">
        <f t="shared" si="0"/>
        <v>2.1352503344069298</v>
      </c>
      <c r="J20" s="25"/>
      <c r="K20" s="40"/>
      <c r="L20" s="197"/>
      <c r="M20" s="373"/>
      <c r="N20" s="300"/>
      <c r="O20" s="420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04">
        <v>27.8</v>
      </c>
      <c r="F21" s="104">
        <v>28.869</v>
      </c>
      <c r="G21" s="72">
        <f t="shared" si="1"/>
        <v>0.91912619999999923</v>
      </c>
      <c r="H21" s="103">
        <f t="shared" si="2"/>
        <v>0.19520638191425715</v>
      </c>
      <c r="I21" s="88">
        <f t="shared" si="0"/>
        <v>1.1143325819142564</v>
      </c>
      <c r="J21" s="25"/>
      <c r="K21" s="40"/>
      <c r="L21" s="197"/>
      <c r="M21" s="373"/>
      <c r="N21" s="300"/>
      <c r="O21" s="301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04">
        <v>11.936</v>
      </c>
      <c r="F22" s="104">
        <v>12.398999999999999</v>
      </c>
      <c r="G22" s="72">
        <f t="shared" si="1"/>
        <v>0.39808739999999931</v>
      </c>
      <c r="H22" s="103">
        <f t="shared" si="2"/>
        <v>0.13003654944288248</v>
      </c>
      <c r="I22" s="88">
        <f t="shared" si="0"/>
        <v>0.52812394944288177</v>
      </c>
      <c r="J22" s="25"/>
      <c r="K22" s="40"/>
      <c r="L22" s="197"/>
      <c r="M22" s="373"/>
      <c r="N22" s="300"/>
      <c r="O22" s="300"/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04">
        <v>17.498999999999999</v>
      </c>
      <c r="F23" s="104">
        <v>18.411999999999999</v>
      </c>
      <c r="G23" s="72">
        <f t="shared" si="1"/>
        <v>0.78499740000000018</v>
      </c>
      <c r="H23" s="103">
        <f t="shared" si="2"/>
        <v>0.13518951294061907</v>
      </c>
      <c r="I23" s="88">
        <f t="shared" si="0"/>
        <v>0.92018691294061927</v>
      </c>
      <c r="J23" s="25"/>
      <c r="K23" s="40"/>
      <c r="L23" s="197"/>
      <c r="M23" s="373"/>
      <c r="N23" s="300"/>
      <c r="O23" s="300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04">
        <v>15.811999999999999</v>
      </c>
      <c r="F24" s="104">
        <v>16.588999999999999</v>
      </c>
      <c r="G24" s="72">
        <f t="shared" si="1"/>
        <v>0.66806459999999934</v>
      </c>
      <c r="H24" s="103">
        <f t="shared" si="2"/>
        <v>0.21187773440693439</v>
      </c>
      <c r="I24" s="88">
        <f t="shared" si="0"/>
        <v>0.8799423344069337</v>
      </c>
      <c r="J24" s="25"/>
      <c r="K24" s="40"/>
      <c r="L24" s="197"/>
      <c r="M24" s="373"/>
      <c r="N24" s="300"/>
      <c r="O24" s="300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21.140999999999998</v>
      </c>
      <c r="F25" s="104">
        <v>21.96</v>
      </c>
      <c r="G25" s="72">
        <f t="shared" si="1"/>
        <v>0.70417620000000225</v>
      </c>
      <c r="H25" s="103">
        <f t="shared" si="2"/>
        <v>0.19460015091452343</v>
      </c>
      <c r="I25" s="88">
        <f t="shared" si="0"/>
        <v>0.89877635091452568</v>
      </c>
      <c r="J25" s="25"/>
      <c r="K25" s="40"/>
      <c r="L25" s="197"/>
      <c r="M25" s="373"/>
      <c r="N25" s="300"/>
      <c r="O25" s="300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15.694000000000001</v>
      </c>
      <c r="F26" s="104">
        <v>16.427</v>
      </c>
      <c r="G26" s="72">
        <f t="shared" si="1"/>
        <v>0.63023339999999894</v>
      </c>
      <c r="H26" s="103">
        <f t="shared" si="2"/>
        <v>0.12912720294328189</v>
      </c>
      <c r="I26" s="88">
        <f t="shared" si="0"/>
        <v>0.75936060294328089</v>
      </c>
      <c r="J26" s="25"/>
      <c r="K26" s="40"/>
      <c r="L26" s="197"/>
      <c r="M26" s="373"/>
      <c r="N26" s="300"/>
      <c r="O26" s="300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22.091000000000001</v>
      </c>
      <c r="F27" s="104">
        <v>23.106000000000002</v>
      </c>
      <c r="G27" s="72">
        <f t="shared" si="1"/>
        <v>0.8726970000000005</v>
      </c>
      <c r="H27" s="103">
        <f t="shared" si="2"/>
        <v>0.13518951294061907</v>
      </c>
      <c r="I27" s="88">
        <f t="shared" si="0"/>
        <v>1.0078865129406196</v>
      </c>
      <c r="J27" s="25"/>
      <c r="K27" s="40"/>
      <c r="L27" s="197"/>
      <c r="M27" s="373"/>
      <c r="N27" s="300"/>
      <c r="O27" s="300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29.337</v>
      </c>
      <c r="F28" s="104">
        <v>30.754999999999999</v>
      </c>
      <c r="G28" s="72">
        <f t="shared" si="1"/>
        <v>1.2191963999999993</v>
      </c>
      <c r="H28" s="103">
        <f t="shared" si="2"/>
        <v>0.21187773440693439</v>
      </c>
      <c r="I28" s="88">
        <f t="shared" si="0"/>
        <v>1.4310741344069338</v>
      </c>
      <c r="J28" s="25"/>
      <c r="K28" s="40"/>
      <c r="L28" s="197"/>
      <c r="M28" s="373"/>
      <c r="N28" s="300"/>
      <c r="O28" s="300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29.791</v>
      </c>
      <c r="F29" s="104">
        <v>30.399000000000001</v>
      </c>
      <c r="G29" s="72">
        <f t="shared" si="1"/>
        <v>0.52275840000000051</v>
      </c>
      <c r="H29" s="103">
        <f t="shared" si="2"/>
        <v>0.19672195941359144</v>
      </c>
      <c r="I29" s="88">
        <f t="shared" si="0"/>
        <v>0.7194803594135919</v>
      </c>
      <c r="J29" s="25"/>
      <c r="K29" s="40"/>
      <c r="L29" s="197"/>
      <c r="M29" s="373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12.212999999999999</v>
      </c>
      <c r="F30" s="104">
        <v>12.786</v>
      </c>
      <c r="G30" s="72">
        <f t="shared" si="1"/>
        <v>0.49266540000000036</v>
      </c>
      <c r="H30" s="103">
        <f t="shared" si="2"/>
        <v>0.12852097194354817</v>
      </c>
      <c r="I30" s="88">
        <f t="shared" si="0"/>
        <v>0.62118637194354853</v>
      </c>
      <c r="J30" s="25"/>
      <c r="K30" s="40"/>
      <c r="L30" s="197"/>
      <c r="M30" s="373"/>
    </row>
    <row r="31" spans="1:16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11.407999999999999</v>
      </c>
      <c r="F31" s="104">
        <v>11.776</v>
      </c>
      <c r="G31" s="72">
        <f t="shared" si="1"/>
        <v>0.31640640000000031</v>
      </c>
      <c r="H31" s="103">
        <f t="shared" si="2"/>
        <v>0.13640197494008652</v>
      </c>
      <c r="I31" s="88">
        <f t="shared" si="0"/>
        <v>0.45280837494008686</v>
      </c>
      <c r="J31" s="25"/>
      <c r="K31" s="40"/>
      <c r="L31" s="197"/>
      <c r="M31" s="373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25.155000000000001</v>
      </c>
      <c r="F32" s="104">
        <v>26.582999999999998</v>
      </c>
      <c r="G32" s="72">
        <f t="shared" si="1"/>
        <v>1.2277943999999976</v>
      </c>
      <c r="H32" s="103">
        <f t="shared" si="2"/>
        <v>0.21218084990680125</v>
      </c>
      <c r="I32" s="88">
        <f t="shared" si="0"/>
        <v>1.4399752499067988</v>
      </c>
      <c r="J32" s="25"/>
      <c r="K32" s="40"/>
      <c r="L32" s="197"/>
      <c r="M32" s="37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25.97</v>
      </c>
      <c r="F33" s="104">
        <v>27.716000000000001</v>
      </c>
      <c r="G33" s="72">
        <f t="shared" si="1"/>
        <v>1.501210800000002</v>
      </c>
      <c r="H33" s="103">
        <f t="shared" si="2"/>
        <v>0.19581261291399085</v>
      </c>
      <c r="I33" s="88">
        <f t="shared" si="0"/>
        <v>1.6970234129139927</v>
      </c>
      <c r="J33" s="25"/>
      <c r="K33" s="40"/>
      <c r="L33" s="197"/>
      <c r="M33" s="37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16.704999999999998</v>
      </c>
      <c r="F34" s="104">
        <v>17.779</v>
      </c>
      <c r="G34" s="72">
        <f t="shared" si="1"/>
        <v>0.92342520000000139</v>
      </c>
      <c r="H34" s="103">
        <f t="shared" si="2"/>
        <v>0.12882408744341503</v>
      </c>
      <c r="I34" s="88">
        <f t="shared" si="0"/>
        <v>1.0522492874434164</v>
      </c>
      <c r="J34" s="25"/>
      <c r="K34" s="40"/>
      <c r="L34" s="197"/>
      <c r="M34" s="37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7.5650000000000004</v>
      </c>
      <c r="F35" s="104">
        <v>7.7969999999999997</v>
      </c>
      <c r="G35" s="72">
        <f t="shared" si="1"/>
        <v>0.19947359999999942</v>
      </c>
      <c r="H35" s="103">
        <f t="shared" si="2"/>
        <v>0.13518951294061907</v>
      </c>
      <c r="I35" s="88">
        <f t="shared" si="0"/>
        <v>0.33466311294061846</v>
      </c>
      <c r="J35" s="25"/>
      <c r="K35" s="40"/>
      <c r="L35" s="197"/>
      <c r="M35" s="37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18.966000000000001</v>
      </c>
      <c r="F36" s="104">
        <v>20.123000000000001</v>
      </c>
      <c r="G36" s="72">
        <f t="shared" si="1"/>
        <v>0.99478860000000002</v>
      </c>
      <c r="H36" s="103">
        <f t="shared" si="2"/>
        <v>0.21127150340720066</v>
      </c>
      <c r="I36" s="88">
        <f t="shared" si="0"/>
        <v>1.2060601034072007</v>
      </c>
      <c r="J36" s="25"/>
      <c r="K36" s="40"/>
      <c r="L36" s="197"/>
      <c r="M36" s="37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33.956000000000003</v>
      </c>
      <c r="F37" s="104">
        <v>36.087000000000003</v>
      </c>
      <c r="G37" s="72">
        <f t="shared" si="1"/>
        <v>1.8322338000000002</v>
      </c>
      <c r="H37" s="103">
        <f t="shared" si="2"/>
        <v>0.19460015091452343</v>
      </c>
      <c r="I37" s="88">
        <f t="shared" si="0"/>
        <v>2.0268339509145239</v>
      </c>
      <c r="J37" s="25"/>
      <c r="K37" s="40"/>
      <c r="L37" s="197"/>
      <c r="M37" s="37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13.423</v>
      </c>
      <c r="F38" s="104">
        <v>14.236000000000001</v>
      </c>
      <c r="G38" s="72">
        <f t="shared" si="1"/>
        <v>0.69901740000000057</v>
      </c>
      <c r="H38" s="103">
        <f t="shared" si="2"/>
        <v>0.12821785644368131</v>
      </c>
      <c r="I38" s="88">
        <f t="shared" si="0"/>
        <v>0.8272352564436819</v>
      </c>
      <c r="J38" s="25"/>
      <c r="K38" s="40"/>
      <c r="L38" s="197"/>
      <c r="M38" s="37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14.35</v>
      </c>
      <c r="F39" s="104">
        <v>15.026</v>
      </c>
      <c r="G39" s="72">
        <f t="shared" si="1"/>
        <v>0.5812248000000001</v>
      </c>
      <c r="H39" s="103">
        <f t="shared" si="2"/>
        <v>0.1348863974407522</v>
      </c>
      <c r="I39" s="88">
        <f t="shared" si="0"/>
        <v>0.71611119744075236</v>
      </c>
      <c r="K39" s="25"/>
      <c r="L39" s="197"/>
      <c r="M39" s="37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25.712</v>
      </c>
      <c r="F40" s="104">
        <v>27.091000000000001</v>
      </c>
      <c r="G40" s="72">
        <f t="shared" si="1"/>
        <v>1.1856642000000011</v>
      </c>
      <c r="H40" s="103">
        <f t="shared" si="2"/>
        <v>0.2103621569076001</v>
      </c>
      <c r="I40" s="88">
        <f t="shared" si="0"/>
        <v>1.3960263569076012</v>
      </c>
      <c r="J40" s="25"/>
      <c r="K40" s="40"/>
      <c r="L40" s="197"/>
      <c r="M40" s="37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0.19490326641439026</v>
      </c>
      <c r="I41" s="88">
        <f t="shared" si="0"/>
        <v>0.19490326641439026</v>
      </c>
      <c r="J41" s="25"/>
      <c r="K41" s="40"/>
      <c r="L41" s="197"/>
      <c r="M41" s="37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15.272</v>
      </c>
      <c r="F42" s="104">
        <v>15.906000000000001</v>
      </c>
      <c r="G42" s="72">
        <f t="shared" si="1"/>
        <v>0.5451132000000003</v>
      </c>
      <c r="H42" s="103">
        <f t="shared" si="2"/>
        <v>0.12973343394301562</v>
      </c>
      <c r="I42" s="88">
        <f t="shared" si="0"/>
        <v>0.67484663394301592</v>
      </c>
      <c r="J42" s="25"/>
      <c r="K42" s="40"/>
      <c r="L42" s="197"/>
      <c r="M42" s="37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11.917999999999999</v>
      </c>
      <c r="F43" s="104">
        <v>12.699</v>
      </c>
      <c r="G43" s="72">
        <f t="shared" si="1"/>
        <v>0.67150380000000054</v>
      </c>
      <c r="H43" s="103">
        <f t="shared" si="2"/>
        <v>0.13731132143968708</v>
      </c>
      <c r="I43" s="88">
        <f t="shared" si="0"/>
        <v>0.80881512143968759</v>
      </c>
      <c r="J43" s="25"/>
      <c r="K43" s="40"/>
      <c r="L43" s="197"/>
      <c r="M43" s="37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30.928999999999998</v>
      </c>
      <c r="F44" s="104">
        <v>31.838999999999999</v>
      </c>
      <c r="G44" s="72">
        <f t="shared" si="1"/>
        <v>0.78241800000000017</v>
      </c>
      <c r="H44" s="103">
        <f t="shared" si="2"/>
        <v>0.2109683879073338</v>
      </c>
      <c r="I44" s="88">
        <f t="shared" si="0"/>
        <v>0.99338638790733391</v>
      </c>
      <c r="J44" s="25"/>
      <c r="K44" s="40"/>
      <c r="L44" s="197"/>
      <c r="M44" s="37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9.4480000000000004</v>
      </c>
      <c r="F45" s="104">
        <v>9.4689999999999994</v>
      </c>
      <c r="G45" s="72">
        <f t="shared" si="1"/>
        <v>1.8055799999999157E-2</v>
      </c>
      <c r="H45" s="103">
        <f t="shared" si="2"/>
        <v>0.19187211141572169</v>
      </c>
      <c r="I45" s="88">
        <f t="shared" si="0"/>
        <v>0.20992791141572084</v>
      </c>
      <c r="J45" s="25"/>
      <c r="K45" s="40"/>
      <c r="L45" s="197"/>
      <c r="M45" s="37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8.1690000000000005</v>
      </c>
      <c r="F46" s="104">
        <v>8.6199999999999992</v>
      </c>
      <c r="G46" s="72">
        <f t="shared" si="1"/>
        <v>0.38776979999999894</v>
      </c>
      <c r="H46" s="103">
        <f t="shared" si="2"/>
        <v>0.12882408744341503</v>
      </c>
      <c r="I46" s="88">
        <f t="shared" si="0"/>
        <v>0.51659388744341395</v>
      </c>
      <c r="J46" s="25"/>
      <c r="K46" s="40"/>
      <c r="L46" s="197"/>
      <c r="M46" s="37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15.778</v>
      </c>
      <c r="F47" s="104">
        <v>16.273</v>
      </c>
      <c r="G47" s="72">
        <f t="shared" si="1"/>
        <v>0.42560099999999934</v>
      </c>
      <c r="H47" s="103">
        <f t="shared" si="2"/>
        <v>0.1348863974407522</v>
      </c>
      <c r="I47" s="88">
        <f t="shared" si="0"/>
        <v>0.5604873974407516</v>
      </c>
      <c r="J47" s="25"/>
      <c r="K47" s="40"/>
      <c r="L47" s="197"/>
      <c r="M47" s="373"/>
    </row>
    <row r="48" spans="1:13" x14ac:dyDescent="0.25">
      <c r="A48" s="44">
        <v>32</v>
      </c>
      <c r="B48" s="56" t="s">
        <v>75</v>
      </c>
      <c r="C48" s="51">
        <v>69.900000000000006</v>
      </c>
      <c r="D48" s="65" t="s">
        <v>358</v>
      </c>
      <c r="E48" s="104">
        <v>1.9830000000000001</v>
      </c>
      <c r="F48" s="104">
        <v>2.1360000000000001</v>
      </c>
      <c r="G48" s="72">
        <f t="shared" si="1"/>
        <v>0.13154940000000001</v>
      </c>
      <c r="H48" s="103">
        <f t="shared" si="2"/>
        <v>0.21187773440693439</v>
      </c>
      <c r="I48" s="88">
        <f t="shared" si="0"/>
        <v>0.3434271344069344</v>
      </c>
      <c r="J48" s="25"/>
      <c r="K48" s="40"/>
      <c r="L48" s="197"/>
      <c r="M48" s="37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24.196999999999999</v>
      </c>
      <c r="F49" s="104">
        <v>25.817</v>
      </c>
      <c r="G49" s="72">
        <f t="shared" si="1"/>
        <v>1.3928760000000009</v>
      </c>
      <c r="H49" s="103">
        <f t="shared" si="2"/>
        <v>0.19641884391372458</v>
      </c>
      <c r="I49" s="88">
        <f t="shared" si="0"/>
        <v>1.5892948439137256</v>
      </c>
      <c r="J49" s="25"/>
      <c r="K49" s="40"/>
      <c r="L49" s="197"/>
      <c r="M49" s="37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6.774</v>
      </c>
      <c r="F50" s="104">
        <v>6.8419999999999996</v>
      </c>
      <c r="G50" s="72">
        <f>(F50-E50)*0.8598</f>
        <v>5.8466399999999669E-2</v>
      </c>
      <c r="H50" s="103">
        <f t="shared" si="2"/>
        <v>0.12943031844314876</v>
      </c>
      <c r="I50" s="88">
        <f t="shared" si="0"/>
        <v>0.18789671844314842</v>
      </c>
      <c r="J50" s="25"/>
      <c r="K50" s="40"/>
      <c r="L50" s="197"/>
      <c r="M50" s="37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19.116</v>
      </c>
      <c r="F51" s="104">
        <v>20.172000000000001</v>
      </c>
      <c r="G51" s="72">
        <f>(F51-E51)*0.8598</f>
        <v>0.90794880000000078</v>
      </c>
      <c r="H51" s="103">
        <f t="shared" si="2"/>
        <v>0.13458328194088534</v>
      </c>
      <c r="I51" s="88">
        <f t="shared" si="0"/>
        <v>1.0425320819408861</v>
      </c>
      <c r="K51" s="25"/>
      <c r="L51" s="197"/>
      <c r="M51" s="37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16.364999999999998</v>
      </c>
      <c r="F52" s="104">
        <v>17.067</v>
      </c>
      <c r="G52" s="72">
        <f t="shared" si="1"/>
        <v>0.60357960000000155</v>
      </c>
      <c r="H52" s="103">
        <f t="shared" si="2"/>
        <v>0.20914969490813265</v>
      </c>
      <c r="I52" s="88">
        <f t="shared" si="0"/>
        <v>0.81272929490813417</v>
      </c>
      <c r="J52" s="25"/>
      <c r="K52" s="40"/>
      <c r="L52" s="197"/>
      <c r="M52" s="37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17.864000000000001</v>
      </c>
      <c r="F53" s="104">
        <v>19.202999999999999</v>
      </c>
      <c r="G53" s="72">
        <f t="shared" si="1"/>
        <v>1.1512721999999989</v>
      </c>
      <c r="H53" s="103">
        <f t="shared" si="2"/>
        <v>0.19550949741412399</v>
      </c>
      <c r="I53" s="88">
        <f t="shared" si="0"/>
        <v>1.3467816974141229</v>
      </c>
      <c r="J53" s="25"/>
      <c r="K53" s="40"/>
      <c r="L53" s="197"/>
      <c r="M53" s="37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24.359000000000002</v>
      </c>
      <c r="F54" s="104">
        <v>25.448</v>
      </c>
      <c r="G54" s="72">
        <f t="shared" si="1"/>
        <v>0.93632219999999888</v>
      </c>
      <c r="H54" s="103">
        <f t="shared" si="2"/>
        <v>0.12730850994408074</v>
      </c>
      <c r="I54" s="88">
        <f t="shared" si="0"/>
        <v>1.0636307099440796</v>
      </c>
      <c r="J54" s="25"/>
      <c r="K54" s="40"/>
      <c r="L54" s="197"/>
      <c r="M54" s="37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0.13458328194088534</v>
      </c>
      <c r="I55" s="88">
        <f t="shared" si="0"/>
        <v>0.13458328194088534</v>
      </c>
      <c r="J55" s="25"/>
      <c r="K55" s="40"/>
      <c r="L55" s="197"/>
      <c r="M55" s="37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26.213999999999999</v>
      </c>
      <c r="F56" s="104">
        <v>27.463999999999999</v>
      </c>
      <c r="G56" s="72">
        <f t="shared" si="1"/>
        <v>1.0747500000000001</v>
      </c>
      <c r="H56" s="103">
        <f t="shared" si="2"/>
        <v>0.20975592590786638</v>
      </c>
      <c r="I56" s="88">
        <f t="shared" si="0"/>
        <v>1.2845059259078664</v>
      </c>
      <c r="J56" s="25"/>
      <c r="K56" s="40"/>
      <c r="L56" s="197"/>
      <c r="M56" s="37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24.364000000000001</v>
      </c>
      <c r="F57" s="104">
        <v>25.51</v>
      </c>
      <c r="G57" s="72">
        <f t="shared" si="1"/>
        <v>0.98533080000000073</v>
      </c>
      <c r="H57" s="103">
        <f t="shared" si="2"/>
        <v>0.19611572841385772</v>
      </c>
      <c r="I57" s="88">
        <f t="shared" si="0"/>
        <v>1.1814465284138584</v>
      </c>
      <c r="J57" s="25"/>
      <c r="K57" s="40"/>
      <c r="L57" s="197"/>
      <c r="M57" s="37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2.8769999999999998</v>
      </c>
      <c r="F58" s="104">
        <v>2.931</v>
      </c>
      <c r="G58" s="72">
        <f t="shared" si="1"/>
        <v>4.6429200000000233E-2</v>
      </c>
      <c r="H58" s="103">
        <f t="shared" si="2"/>
        <v>0.12882408744341503</v>
      </c>
      <c r="I58" s="88">
        <f t="shared" si="0"/>
        <v>0.17525328744341526</v>
      </c>
      <c r="J58" s="25"/>
      <c r="K58" s="40"/>
      <c r="L58" s="197"/>
      <c r="M58" s="37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20.731000000000002</v>
      </c>
      <c r="F59" s="104">
        <v>22.055</v>
      </c>
      <c r="G59" s="72">
        <f t="shared" si="1"/>
        <v>1.1383751999999983</v>
      </c>
      <c r="H59" s="103">
        <f t="shared" si="2"/>
        <v>0.1348863974407522</v>
      </c>
      <c r="I59" s="88">
        <f t="shared" si="0"/>
        <v>1.2732615974407504</v>
      </c>
      <c r="J59" s="25"/>
      <c r="K59" s="40"/>
      <c r="L59" s="197"/>
      <c r="M59" s="37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18.167999999999999</v>
      </c>
      <c r="F60" s="104">
        <v>18.957000000000001</v>
      </c>
      <c r="G60" s="72">
        <f t="shared" si="1"/>
        <v>0.67838220000000127</v>
      </c>
      <c r="H60" s="103">
        <f t="shared" si="2"/>
        <v>0.2109683879073338</v>
      </c>
      <c r="I60" s="88">
        <f t="shared" si="0"/>
        <v>0.88935058790733512</v>
      </c>
      <c r="J60" s="25"/>
      <c r="K60" s="40"/>
      <c r="L60" s="197"/>
      <c r="M60" s="37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21.535</v>
      </c>
      <c r="F61" s="104">
        <v>22.9</v>
      </c>
      <c r="G61" s="72">
        <f t="shared" si="1"/>
        <v>1.1736269999999986</v>
      </c>
      <c r="H61" s="103">
        <f t="shared" si="2"/>
        <v>0.19641884391372458</v>
      </c>
      <c r="I61" s="88">
        <f t="shared" si="0"/>
        <v>1.3700458439137233</v>
      </c>
      <c r="K61" s="25"/>
      <c r="L61" s="197"/>
      <c r="M61" s="684"/>
      <c r="N61" s="685"/>
      <c r="O61" s="685"/>
      <c r="P61" s="685"/>
      <c r="Q61" s="685"/>
      <c r="R61" s="685"/>
      <c r="S61" s="685"/>
      <c r="T61" s="685"/>
      <c r="U61" s="685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8.8450000000000006</v>
      </c>
      <c r="F62" s="104">
        <v>9.173</v>
      </c>
      <c r="G62" s="72">
        <f t="shared" si="1"/>
        <v>0.2820143999999995</v>
      </c>
      <c r="H62" s="103">
        <f t="shared" si="2"/>
        <v>0.12912720294328189</v>
      </c>
      <c r="I62" s="88">
        <f t="shared" si="0"/>
        <v>0.41114160294328139</v>
      </c>
      <c r="K62" s="25"/>
      <c r="L62" s="197"/>
      <c r="M62" s="37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13.079000000000001</v>
      </c>
      <c r="F63" s="104">
        <v>13.654999999999999</v>
      </c>
      <c r="G63" s="72">
        <f t="shared" si="1"/>
        <v>0.49524479999999893</v>
      </c>
      <c r="H63" s="103">
        <f t="shared" si="2"/>
        <v>0.13397705094115164</v>
      </c>
      <c r="I63" s="88">
        <f t="shared" si="0"/>
        <v>0.62922185094115057</v>
      </c>
      <c r="K63" s="25"/>
      <c r="L63" s="197"/>
      <c r="M63" s="37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26.318000000000001</v>
      </c>
      <c r="F64" s="104">
        <v>27.724</v>
      </c>
      <c r="G64" s="72">
        <f t="shared" si="1"/>
        <v>1.208878799999999</v>
      </c>
      <c r="H64" s="103">
        <f t="shared" si="2"/>
        <v>0.20975592590786638</v>
      </c>
      <c r="I64" s="88">
        <f t="shared" si="0"/>
        <v>1.4186347259078653</v>
      </c>
      <c r="K64" s="25"/>
      <c r="L64" s="197"/>
      <c r="M64" s="37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17.248999999999999</v>
      </c>
      <c r="F65" s="104">
        <v>17.68</v>
      </c>
      <c r="G65" s="72">
        <f t="shared" si="1"/>
        <v>0.37057380000000079</v>
      </c>
      <c r="H65" s="103">
        <f t="shared" si="2"/>
        <v>0.19490326641439026</v>
      </c>
      <c r="I65" s="88">
        <f t="shared" si="0"/>
        <v>0.56547706641439111</v>
      </c>
      <c r="J65" s="25"/>
      <c r="K65" s="40"/>
      <c r="L65" s="197"/>
      <c r="M65" s="37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11.736000000000001</v>
      </c>
      <c r="F66" s="104">
        <v>12.358000000000001</v>
      </c>
      <c r="G66" s="72">
        <f t="shared" si="1"/>
        <v>0.53479559999999993</v>
      </c>
      <c r="H66" s="103">
        <f t="shared" si="2"/>
        <v>0.12882408744341503</v>
      </c>
      <c r="I66" s="88">
        <f t="shared" si="0"/>
        <v>0.66361968744341493</v>
      </c>
      <c r="J66" s="25"/>
      <c r="K66" s="40"/>
      <c r="L66" s="197"/>
      <c r="M66" s="37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6.2130000000000001</v>
      </c>
      <c r="F67" s="104">
        <v>6.2130000000000001</v>
      </c>
      <c r="G67" s="72">
        <f t="shared" si="1"/>
        <v>0</v>
      </c>
      <c r="H67" s="103">
        <f t="shared" si="2"/>
        <v>0.13276458894168419</v>
      </c>
      <c r="I67" s="88">
        <f t="shared" si="0"/>
        <v>0.13276458894168419</v>
      </c>
      <c r="J67" s="25"/>
      <c r="K67" s="40"/>
      <c r="L67" s="197"/>
      <c r="M67" s="37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21.637</v>
      </c>
      <c r="F68" s="104">
        <v>22.72</v>
      </c>
      <c r="G68" s="72">
        <f t="shared" si="1"/>
        <v>0.93116339999999864</v>
      </c>
      <c r="H68" s="103">
        <f t="shared" si="2"/>
        <v>0.21005904140773321</v>
      </c>
      <c r="I68" s="88">
        <f t="shared" si="0"/>
        <v>1.1412224414077319</v>
      </c>
      <c r="J68" s="25"/>
      <c r="K68" s="40"/>
      <c r="L68" s="197"/>
      <c r="M68" s="37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21.975000000000001</v>
      </c>
      <c r="F69" s="104">
        <v>23.597999999999999</v>
      </c>
      <c r="G69" s="72">
        <f t="shared" si="1"/>
        <v>1.3954553999999979</v>
      </c>
      <c r="H69" s="103">
        <f t="shared" si="2"/>
        <v>0.19308457341518914</v>
      </c>
      <c r="I69" s="88">
        <f t="shared" si="0"/>
        <v>1.588539973415187</v>
      </c>
      <c r="J69" s="25"/>
      <c r="K69" s="40"/>
      <c r="L69" s="197"/>
      <c r="M69" s="37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20.716000000000001</v>
      </c>
      <c r="F70" s="104">
        <v>21.515999999999998</v>
      </c>
      <c r="G70" s="72">
        <f t="shared" si="1"/>
        <v>0.68783999999999756</v>
      </c>
      <c r="H70" s="103">
        <f t="shared" si="2"/>
        <v>0.12852097194354817</v>
      </c>
      <c r="I70" s="88">
        <f t="shared" si="0"/>
        <v>0.81636097194354573</v>
      </c>
      <c r="J70" s="25"/>
      <c r="K70" s="40"/>
      <c r="L70" s="197"/>
      <c r="M70" s="37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21.481999999999999</v>
      </c>
      <c r="F71" s="104">
        <v>22.71</v>
      </c>
      <c r="G71" s="72">
        <f t="shared" si="1"/>
        <v>1.0558344000000013</v>
      </c>
      <c r="H71" s="103">
        <f t="shared" si="2"/>
        <v>0.13337081994141792</v>
      </c>
      <c r="I71" s="88">
        <f t="shared" si="0"/>
        <v>1.1892052199414191</v>
      </c>
      <c r="J71" s="25"/>
      <c r="K71" s="40"/>
      <c r="L71" s="197"/>
      <c r="M71" s="37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18.388999999999999</v>
      </c>
      <c r="F72" s="104">
        <v>19.196999999999999</v>
      </c>
      <c r="G72" s="72">
        <f t="shared" si="1"/>
        <v>0.69471839999999985</v>
      </c>
      <c r="H72" s="103">
        <f t="shared" si="2"/>
        <v>0.21066527240746694</v>
      </c>
      <c r="I72" s="88">
        <f t="shared" si="0"/>
        <v>0.90538367240746676</v>
      </c>
      <c r="J72" s="25"/>
      <c r="K72" s="40"/>
      <c r="L72" s="197"/>
      <c r="M72" s="37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10.08</v>
      </c>
      <c r="F73" s="104">
        <v>10.872</v>
      </c>
      <c r="G73" s="72">
        <f t="shared" si="1"/>
        <v>0.68096159999999983</v>
      </c>
      <c r="H73" s="103">
        <f t="shared" si="2"/>
        <v>0.19278145791532228</v>
      </c>
      <c r="I73" s="88">
        <f t="shared" si="0"/>
        <v>0.87374305791532214</v>
      </c>
      <c r="J73" s="25"/>
      <c r="K73" s="40"/>
      <c r="L73" s="197"/>
      <c r="M73" s="37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16.7</v>
      </c>
      <c r="F74" s="104">
        <v>17.686</v>
      </c>
      <c r="G74" s="72">
        <f t="shared" si="1"/>
        <v>0.84776280000000059</v>
      </c>
      <c r="H74" s="103">
        <f t="shared" si="2"/>
        <v>0.12912720294328189</v>
      </c>
      <c r="I74" s="88">
        <f t="shared" si="0"/>
        <v>0.97689000294328254</v>
      </c>
      <c r="J74" s="25"/>
      <c r="K74" s="40"/>
      <c r="L74" s="197"/>
      <c r="M74" s="37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21.585000000000001</v>
      </c>
      <c r="F75" s="104">
        <v>22.974</v>
      </c>
      <c r="G75" s="72">
        <f t="shared" si="1"/>
        <v>1.1942621999999994</v>
      </c>
      <c r="H75" s="103">
        <f t="shared" si="2"/>
        <v>0.13306770444155105</v>
      </c>
      <c r="I75" s="88">
        <f t="shared" si="0"/>
        <v>1.3273299044415505</v>
      </c>
      <c r="J75" s="25"/>
      <c r="K75" s="40"/>
      <c r="L75" s="197"/>
      <c r="M75" s="37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3.04</v>
      </c>
      <c r="G76" s="72">
        <f t="shared" si="1"/>
        <v>8.7699599999999892E-2</v>
      </c>
      <c r="H76" s="103">
        <f t="shared" si="2"/>
        <v>0.20884657940826581</v>
      </c>
      <c r="I76" s="88">
        <f t="shared" si="0"/>
        <v>0.29654617940826572</v>
      </c>
      <c r="J76" s="25"/>
      <c r="K76" s="40"/>
      <c r="L76" s="197"/>
      <c r="M76" s="37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36.725000000000001</v>
      </c>
      <c r="F77" s="104">
        <v>38.317</v>
      </c>
      <c r="G77" s="72">
        <f t="shared" si="1"/>
        <v>1.368801599999999</v>
      </c>
      <c r="H77" s="103">
        <f t="shared" si="2"/>
        <v>0.19308457341518914</v>
      </c>
      <c r="I77" s="88">
        <f t="shared" si="0"/>
        <v>1.5618861734151881</v>
      </c>
      <c r="J77" s="25"/>
      <c r="K77" s="40"/>
      <c r="L77" s="197"/>
      <c r="M77" s="37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26.943999999999999</v>
      </c>
      <c r="F78" s="104">
        <v>28.125</v>
      </c>
      <c r="G78" s="72">
        <f t="shared" si="1"/>
        <v>1.0154238000000009</v>
      </c>
      <c r="H78" s="103">
        <f t="shared" si="2"/>
        <v>0.12973343394301562</v>
      </c>
      <c r="I78" s="88">
        <f t="shared" si="0"/>
        <v>1.1451572339430165</v>
      </c>
      <c r="J78" s="25"/>
      <c r="K78" s="40"/>
      <c r="L78" s="197"/>
      <c r="M78" s="37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19.986000000000001</v>
      </c>
      <c r="F79" s="104">
        <v>20.702000000000002</v>
      </c>
      <c r="G79" s="72">
        <f t="shared" si="1"/>
        <v>0.61561680000000096</v>
      </c>
      <c r="H79" s="103">
        <f t="shared" si="2"/>
        <v>0.13428016644101848</v>
      </c>
      <c r="I79" s="88">
        <f t="shared" si="0"/>
        <v>0.74989696644101944</v>
      </c>
      <c r="J79" s="25"/>
      <c r="K79" s="40"/>
      <c r="L79" s="197"/>
      <c r="M79" s="37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21.484999999999999</v>
      </c>
      <c r="F80" s="104">
        <v>22.76</v>
      </c>
      <c r="G80" s="72">
        <f t="shared" si="1"/>
        <v>1.0962450000000019</v>
      </c>
      <c r="H80" s="103">
        <f t="shared" si="2"/>
        <v>0.20914969490813265</v>
      </c>
      <c r="I80" s="88">
        <f t="shared" si="0"/>
        <v>1.3053946949081345</v>
      </c>
      <c r="J80" s="25"/>
      <c r="K80" s="40"/>
      <c r="L80" s="197"/>
      <c r="M80" s="373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23.071000000000002</v>
      </c>
      <c r="F81" s="104">
        <v>23.288</v>
      </c>
      <c r="G81" s="72">
        <f>(F81-E81)*0.8598</f>
        <v>0.18657659999999893</v>
      </c>
      <c r="H81" s="103">
        <f t="shared" si="2"/>
        <v>0.23643008989614994</v>
      </c>
      <c r="I81" s="88">
        <f t="shared" ref="I81:I142" si="3">G81+H81</f>
        <v>0.42300668989614887</v>
      </c>
      <c r="J81" s="25"/>
      <c r="K81" s="40"/>
      <c r="L81" s="197"/>
      <c r="M81" s="373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16.056000000000001</v>
      </c>
      <c r="F82" s="104">
        <v>16.684999999999999</v>
      </c>
      <c r="G82" s="72">
        <f t="shared" ref="G82:G147" si="4">(F82-E82)*0.8598</f>
        <v>0.54081419999999814</v>
      </c>
      <c r="H82" s="103">
        <f t="shared" ref="H82:H145" si="5">$G$11/$C$303*C82</f>
        <v>0.13761443693955394</v>
      </c>
      <c r="I82" s="88">
        <f t="shared" si="3"/>
        <v>0.67842863693955202</v>
      </c>
      <c r="J82" s="25"/>
      <c r="K82" s="40"/>
      <c r="L82" s="197"/>
      <c r="M82" s="373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22.539000000000001</v>
      </c>
      <c r="F83" s="104">
        <v>24.015999999999998</v>
      </c>
      <c r="G83" s="72">
        <f t="shared" si="4"/>
        <v>1.2699245999999973</v>
      </c>
      <c r="H83" s="103">
        <f t="shared" si="5"/>
        <v>0.22309300790200814</v>
      </c>
      <c r="I83" s="88">
        <f t="shared" si="3"/>
        <v>1.4930176079020054</v>
      </c>
      <c r="J83" s="25"/>
      <c r="K83" s="40"/>
      <c r="L83" s="197"/>
      <c r="M83" s="373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0.15155774993342946</v>
      </c>
      <c r="I84" s="88">
        <f t="shared" si="3"/>
        <v>0.15155774993342946</v>
      </c>
      <c r="J84" s="25"/>
      <c r="K84" s="40"/>
      <c r="L84" s="197"/>
      <c r="M84" s="373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41.767000000000003</v>
      </c>
      <c r="F85" s="104">
        <v>43.866</v>
      </c>
      <c r="G85" s="72">
        <f t="shared" si="4"/>
        <v>1.8047201999999971</v>
      </c>
      <c r="H85" s="103">
        <f t="shared" si="5"/>
        <v>0.29190022637178514</v>
      </c>
      <c r="I85" s="88">
        <f t="shared" si="3"/>
        <v>2.096620426371782</v>
      </c>
      <c r="J85" s="25"/>
      <c r="K85" s="40"/>
      <c r="L85" s="197"/>
      <c r="M85" s="373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0.23612697439628311</v>
      </c>
      <c r="I86" s="88">
        <f t="shared" si="3"/>
        <v>0.23612697439628311</v>
      </c>
      <c r="J86" s="25"/>
      <c r="K86" s="40"/>
      <c r="L86" s="197"/>
      <c r="M86" s="373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12.081</v>
      </c>
      <c r="F87" s="104">
        <v>12.967000000000001</v>
      </c>
      <c r="G87" s="72">
        <f t="shared" si="4"/>
        <v>0.76178280000000087</v>
      </c>
      <c r="H87" s="103">
        <f t="shared" si="5"/>
        <v>0.13549262844048593</v>
      </c>
      <c r="I87" s="88">
        <f t="shared" si="3"/>
        <v>0.8972754284404868</v>
      </c>
      <c r="J87" s="25"/>
      <c r="K87" s="40"/>
      <c r="L87" s="197"/>
      <c r="M87" s="373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0.22309300790200814</v>
      </c>
      <c r="I88" s="88">
        <f t="shared" si="3"/>
        <v>0.22309300790200814</v>
      </c>
      <c r="J88" s="25"/>
      <c r="K88" s="40"/>
      <c r="L88" s="197"/>
      <c r="M88" s="373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5.9489999999999998</v>
      </c>
      <c r="F89" s="104">
        <v>5.976</v>
      </c>
      <c r="G89" s="72">
        <f t="shared" si="4"/>
        <v>2.3214600000000116E-2</v>
      </c>
      <c r="H89" s="103">
        <f t="shared" si="5"/>
        <v>0.14973905693422829</v>
      </c>
      <c r="I89" s="88">
        <f t="shared" si="3"/>
        <v>0.1729536569342284</v>
      </c>
      <c r="J89" s="25"/>
      <c r="K89" s="40"/>
      <c r="L89" s="197"/>
      <c r="M89" s="373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32.587000000000003</v>
      </c>
      <c r="F90" s="104">
        <v>33.912999999999997</v>
      </c>
      <c r="G90" s="72">
        <f t="shared" si="4"/>
        <v>1.1400947999999944</v>
      </c>
      <c r="H90" s="103">
        <f t="shared" si="5"/>
        <v>0.29129399537205142</v>
      </c>
      <c r="I90" s="88">
        <f t="shared" si="3"/>
        <v>1.4313887953720459</v>
      </c>
      <c r="J90" s="25"/>
      <c r="K90" s="40"/>
      <c r="L90" s="197"/>
      <c r="M90" s="373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14.29</v>
      </c>
      <c r="F91" s="104">
        <v>15.226000000000001</v>
      </c>
      <c r="G91" s="72">
        <f t="shared" si="4"/>
        <v>0.80477280000000151</v>
      </c>
      <c r="H91" s="103">
        <f t="shared" si="5"/>
        <v>0.23430828139708193</v>
      </c>
      <c r="I91" s="88">
        <f t="shared" si="3"/>
        <v>1.0390810813970834</v>
      </c>
      <c r="J91" s="25"/>
      <c r="K91" s="40"/>
      <c r="L91" s="197"/>
      <c r="M91" s="373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12.706</v>
      </c>
      <c r="F92" s="104">
        <v>13.566000000000001</v>
      </c>
      <c r="G92" s="72">
        <f t="shared" si="4"/>
        <v>0.73942800000000108</v>
      </c>
      <c r="H92" s="103">
        <f t="shared" si="5"/>
        <v>0.13670509043995338</v>
      </c>
      <c r="I92" s="88">
        <f t="shared" si="3"/>
        <v>0.87613309043995447</v>
      </c>
      <c r="J92" s="25"/>
      <c r="K92" s="40"/>
      <c r="L92" s="197"/>
      <c r="M92" s="373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16.542999999999999</v>
      </c>
      <c r="F93" s="104">
        <v>17.381</v>
      </c>
      <c r="G93" s="72">
        <f t="shared" si="4"/>
        <v>0.72051240000000083</v>
      </c>
      <c r="H93" s="103">
        <f t="shared" si="5"/>
        <v>0.22097119940294016</v>
      </c>
      <c r="I93" s="88">
        <f t="shared" si="3"/>
        <v>0.94148359940294102</v>
      </c>
      <c r="J93" s="25"/>
      <c r="K93" s="40"/>
      <c r="L93" s="197"/>
      <c r="M93" s="373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2.6970000000000001</v>
      </c>
      <c r="F94" s="104">
        <v>3.0219999999999998</v>
      </c>
      <c r="G94" s="72">
        <f>(F94-E94)*0.8598</f>
        <v>0.27943499999999977</v>
      </c>
      <c r="H94" s="103">
        <f t="shared" si="5"/>
        <v>0.14731413293529344</v>
      </c>
      <c r="I94" s="88">
        <f>G94+H94</f>
        <v>0.42674913293529321</v>
      </c>
      <c r="J94" s="25"/>
      <c r="K94" s="40"/>
      <c r="L94" s="197"/>
      <c r="M94" s="373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26.486999999999998</v>
      </c>
      <c r="F95" s="104">
        <v>27.427</v>
      </c>
      <c r="G95" s="72">
        <f t="shared" si="4"/>
        <v>0.80821200000000115</v>
      </c>
      <c r="H95" s="103">
        <f t="shared" si="5"/>
        <v>0.29371891937098632</v>
      </c>
      <c r="I95" s="88">
        <f t="shared" si="3"/>
        <v>1.1019309193709874</v>
      </c>
      <c r="J95" s="25"/>
      <c r="K95" s="40"/>
      <c r="L95" s="197"/>
      <c r="M95" s="373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19.076000000000001</v>
      </c>
      <c r="F96" s="104">
        <v>20.614999999999998</v>
      </c>
      <c r="G96" s="72">
        <f t="shared" si="4"/>
        <v>1.3232321999999983</v>
      </c>
      <c r="H96" s="103">
        <f t="shared" si="5"/>
        <v>0.23582385889641622</v>
      </c>
      <c r="I96" s="88">
        <f>G96+H96</f>
        <v>1.5590560588964144</v>
      </c>
      <c r="J96" s="25"/>
      <c r="K96" s="40"/>
      <c r="L96" s="197"/>
      <c r="M96" s="373"/>
    </row>
    <row r="97" spans="1:22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11.205</v>
      </c>
      <c r="F97" s="104">
        <v>11.72</v>
      </c>
      <c r="G97" s="72">
        <f t="shared" si="4"/>
        <v>0.4427970000000005</v>
      </c>
      <c r="H97" s="103">
        <f t="shared" si="5"/>
        <v>0.13609885944021965</v>
      </c>
      <c r="I97" s="88">
        <f t="shared" si="3"/>
        <v>0.57889585944022015</v>
      </c>
      <c r="J97" s="25"/>
      <c r="K97" s="40"/>
      <c r="L97" s="197"/>
      <c r="M97" s="373"/>
    </row>
    <row r="98" spans="1:22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24.815000000000001</v>
      </c>
      <c r="F98" s="104">
        <v>26.236000000000001</v>
      </c>
      <c r="G98" s="72">
        <f t="shared" si="4"/>
        <v>1.2217757999999994</v>
      </c>
      <c r="H98" s="103">
        <f t="shared" si="5"/>
        <v>0.22188054590254072</v>
      </c>
      <c r="I98" s="88">
        <f t="shared" si="3"/>
        <v>1.4436563459025402</v>
      </c>
      <c r="J98" s="25"/>
      <c r="K98" s="40"/>
      <c r="L98" s="197"/>
      <c r="M98" s="373"/>
      <c r="U98" s="128"/>
    </row>
    <row r="99" spans="1:22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17.535</v>
      </c>
      <c r="F99" s="104">
        <v>18.611999999999998</v>
      </c>
      <c r="G99" s="72">
        <f t="shared" si="4"/>
        <v>0.9260045999999984</v>
      </c>
      <c r="H99" s="103">
        <f t="shared" si="5"/>
        <v>0.14882971043462773</v>
      </c>
      <c r="I99" s="88">
        <f t="shared" si="3"/>
        <v>1.0748343104346261</v>
      </c>
      <c r="J99" s="25"/>
      <c r="L99" s="197"/>
      <c r="M99" s="351"/>
      <c r="N99" s="40"/>
      <c r="T99" s="250"/>
    </row>
    <row r="100" spans="1:22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20.376000000000001</v>
      </c>
      <c r="F100" s="104">
        <v>21.387</v>
      </c>
      <c r="G100" s="72">
        <f t="shared" si="4"/>
        <v>0.8692577999999993</v>
      </c>
      <c r="H100" s="103">
        <f t="shared" si="5"/>
        <v>0.29523449687032061</v>
      </c>
      <c r="I100" s="88">
        <f t="shared" si="3"/>
        <v>1.16449229687032</v>
      </c>
      <c r="J100" s="25"/>
      <c r="K100" s="40"/>
      <c r="L100" s="197"/>
      <c r="M100" s="373"/>
      <c r="T100" s="250"/>
      <c r="U100" s="202"/>
    </row>
    <row r="101" spans="1:22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8.7319999999999993</v>
      </c>
      <c r="F101" s="104">
        <v>8.9220000000000006</v>
      </c>
      <c r="G101" s="72">
        <f t="shared" si="4"/>
        <v>0.16336200000000109</v>
      </c>
      <c r="H101" s="103">
        <f t="shared" si="5"/>
        <v>0.23491451239681566</v>
      </c>
      <c r="I101" s="88">
        <f t="shared" si="3"/>
        <v>0.39827651239681672</v>
      </c>
      <c r="J101" s="25"/>
      <c r="K101" s="40"/>
      <c r="L101" s="197"/>
      <c r="M101" s="373"/>
      <c r="T101" s="250"/>
      <c r="U101" s="202"/>
    </row>
    <row r="102" spans="1:22" x14ac:dyDescent="0.25">
      <c r="A102" s="44">
        <v>86</v>
      </c>
      <c r="B102" s="56" t="s">
        <v>129</v>
      </c>
      <c r="C102" s="51">
        <v>45.7</v>
      </c>
      <c r="D102" s="65" t="s">
        <v>358</v>
      </c>
      <c r="E102" s="104">
        <v>19.366</v>
      </c>
      <c r="F102" s="104">
        <v>20.288</v>
      </c>
      <c r="G102" s="72">
        <f t="shared" si="4"/>
        <v>0.79273560000000054</v>
      </c>
      <c r="H102" s="103">
        <f t="shared" si="5"/>
        <v>0.13852378343915453</v>
      </c>
      <c r="I102" s="88">
        <f t="shared" si="3"/>
        <v>0.93125938343915504</v>
      </c>
      <c r="J102" s="25"/>
      <c r="K102" s="40"/>
      <c r="L102" s="197"/>
      <c r="M102" s="373"/>
      <c r="T102" s="250"/>
      <c r="U102" s="202"/>
      <c r="V102" s="352"/>
    </row>
    <row r="103" spans="1:22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18.954000000000001</v>
      </c>
      <c r="F103" s="104">
        <v>20.013000000000002</v>
      </c>
      <c r="G103" s="72">
        <f t="shared" si="4"/>
        <v>0.9105282000000009</v>
      </c>
      <c r="H103" s="103">
        <f t="shared" si="5"/>
        <v>0.2243054699014756</v>
      </c>
      <c r="I103" s="88">
        <f t="shared" si="3"/>
        <v>1.1348336699014765</v>
      </c>
      <c r="J103" s="25"/>
      <c r="K103" s="40"/>
      <c r="L103" s="197"/>
      <c r="M103" s="373"/>
      <c r="T103" s="250"/>
      <c r="U103" s="247"/>
    </row>
    <row r="104" spans="1:22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72">
        <f t="shared" si="4"/>
        <v>0</v>
      </c>
      <c r="H104" s="103">
        <f t="shared" si="5"/>
        <v>0.14579855543595915</v>
      </c>
      <c r="I104" s="88">
        <f t="shared" si="3"/>
        <v>0.14579855543595915</v>
      </c>
      <c r="J104" s="25"/>
      <c r="K104" s="40"/>
      <c r="L104" s="197"/>
      <c r="M104" s="373"/>
      <c r="T104" s="250"/>
      <c r="U104" s="247"/>
    </row>
    <row r="105" spans="1:22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25.611999999999998</v>
      </c>
      <c r="F105" s="104">
        <v>27.234999999999999</v>
      </c>
      <c r="G105" s="72">
        <f t="shared" si="4"/>
        <v>1.395455400000001</v>
      </c>
      <c r="H105" s="103">
        <f t="shared" si="5"/>
        <v>0.29371891937098632</v>
      </c>
      <c r="I105" s="88">
        <f>G105+H105</f>
        <v>1.6891743193709874</v>
      </c>
      <c r="J105" s="25"/>
      <c r="K105" s="40"/>
      <c r="L105" s="197"/>
      <c r="M105" s="373"/>
      <c r="T105" s="250"/>
      <c r="U105" s="247"/>
    </row>
    <row r="106" spans="1:22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17.57</v>
      </c>
      <c r="F106" s="104">
        <v>18.859000000000002</v>
      </c>
      <c r="G106" s="72">
        <f t="shared" si="4"/>
        <v>1.1082822000000012</v>
      </c>
      <c r="H106" s="103">
        <f t="shared" si="5"/>
        <v>0.23279270389774764</v>
      </c>
      <c r="I106" s="88">
        <f t="shared" si="3"/>
        <v>1.341074903897749</v>
      </c>
      <c r="J106" s="25"/>
      <c r="K106" s="40"/>
      <c r="L106" s="197"/>
      <c r="M106" s="373"/>
      <c r="T106" s="250"/>
      <c r="U106" s="247"/>
    </row>
    <row r="107" spans="1:22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12.709</v>
      </c>
      <c r="F107" s="104">
        <v>13.766999999999999</v>
      </c>
      <c r="G107" s="72">
        <f t="shared" si="4"/>
        <v>0.90966839999999982</v>
      </c>
      <c r="H107" s="103">
        <f t="shared" si="5"/>
        <v>0.13731132143968708</v>
      </c>
      <c r="I107" s="88">
        <f t="shared" si="3"/>
        <v>1.046979721439687</v>
      </c>
      <c r="J107" s="25"/>
      <c r="K107" s="40"/>
      <c r="L107" s="197"/>
      <c r="M107" s="684"/>
      <c r="N107" s="684"/>
    </row>
    <row r="108" spans="1:22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22.626999999999999</v>
      </c>
      <c r="F108" s="104">
        <v>23.844999999999999</v>
      </c>
      <c r="G108" s="72">
        <f t="shared" si="4"/>
        <v>1.0472364000000001</v>
      </c>
      <c r="H108" s="103">
        <f t="shared" si="5"/>
        <v>0.22157743040267386</v>
      </c>
      <c r="I108" s="88">
        <f>G108+H108</f>
        <v>1.2688138304026739</v>
      </c>
      <c r="J108" s="25"/>
      <c r="K108" s="40"/>
      <c r="L108" s="197"/>
      <c r="M108" s="373"/>
    </row>
    <row r="109" spans="1:22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8.9719999999999995</v>
      </c>
      <c r="F109" s="104">
        <v>9.7270000000000003</v>
      </c>
      <c r="G109" s="72">
        <f t="shared" si="4"/>
        <v>0.64914900000000064</v>
      </c>
      <c r="H109" s="103">
        <f t="shared" si="5"/>
        <v>0.14913282593449459</v>
      </c>
      <c r="I109" s="88">
        <f t="shared" si="3"/>
        <v>0.79828182593449526</v>
      </c>
      <c r="J109" s="25"/>
      <c r="K109" s="40"/>
      <c r="L109" s="197"/>
      <c r="M109" s="373"/>
    </row>
    <row r="110" spans="1:22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24.463999999999999</v>
      </c>
      <c r="F110" s="104">
        <v>26.213999999999999</v>
      </c>
      <c r="G110" s="72">
        <f t="shared" si="4"/>
        <v>1.50465</v>
      </c>
      <c r="H110" s="103">
        <f t="shared" si="5"/>
        <v>0.29462826587058688</v>
      </c>
      <c r="I110" s="88">
        <f t="shared" si="3"/>
        <v>1.799278265870587</v>
      </c>
      <c r="J110" s="25"/>
      <c r="K110" s="40"/>
      <c r="L110" s="197"/>
      <c r="M110" s="373"/>
    </row>
    <row r="111" spans="1:22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11.744999999999999</v>
      </c>
      <c r="F111" s="104">
        <v>12.226000000000001</v>
      </c>
      <c r="G111" s="72">
        <f t="shared" si="4"/>
        <v>0.41356380000000142</v>
      </c>
      <c r="H111" s="103">
        <f t="shared" si="5"/>
        <v>0.2306708953986796</v>
      </c>
      <c r="I111" s="88">
        <f t="shared" si="3"/>
        <v>0.64423469539868106</v>
      </c>
      <c r="J111" s="25"/>
      <c r="K111" s="40"/>
      <c r="L111" s="197"/>
      <c r="M111" s="373"/>
      <c r="Q111" s="377"/>
      <c r="R111" s="386"/>
      <c r="S111" s="377"/>
      <c r="T111" s="377"/>
    </row>
    <row r="112" spans="1:22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72">
        <f t="shared" si="4"/>
        <v>0</v>
      </c>
      <c r="H112" s="103">
        <f t="shared" si="5"/>
        <v>0.13670509043995338</v>
      </c>
      <c r="I112" s="88">
        <f t="shared" si="3"/>
        <v>0.13670509043995338</v>
      </c>
      <c r="J112" s="25"/>
      <c r="K112" s="40"/>
      <c r="L112" s="197"/>
      <c r="M112" s="373"/>
      <c r="Q112" s="421"/>
      <c r="R112" s="377"/>
      <c r="S112" s="377"/>
      <c r="T112" s="377"/>
    </row>
    <row r="113" spans="1:20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15.601000000000001</v>
      </c>
      <c r="F113" s="104">
        <v>16.350000000000001</v>
      </c>
      <c r="G113" s="72">
        <f t="shared" si="4"/>
        <v>0.64399020000000051</v>
      </c>
      <c r="H113" s="103">
        <f t="shared" si="5"/>
        <v>0.22157743040267386</v>
      </c>
      <c r="I113" s="88">
        <f>G113+H113</f>
        <v>0.86556763040267437</v>
      </c>
      <c r="J113" s="25"/>
      <c r="K113" s="40"/>
      <c r="L113" s="197"/>
      <c r="M113" s="373"/>
      <c r="Q113" s="421"/>
      <c r="R113" s="202"/>
      <c r="S113" s="377"/>
      <c r="T113" s="377"/>
    </row>
    <row r="114" spans="1:20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5.343</v>
      </c>
      <c r="F114" s="104">
        <v>5.8330000000000002</v>
      </c>
      <c r="G114" s="72">
        <f t="shared" si="4"/>
        <v>0.42130200000000018</v>
      </c>
      <c r="H114" s="103">
        <f t="shared" si="5"/>
        <v>0.14882971043462773</v>
      </c>
      <c r="I114" s="88">
        <f>G114+H114</f>
        <v>0.57013171043462796</v>
      </c>
      <c r="J114" s="25"/>
      <c r="K114" s="40"/>
      <c r="L114" s="197"/>
      <c r="M114" s="373"/>
      <c r="Q114" s="421"/>
      <c r="R114" s="202"/>
      <c r="S114" s="377"/>
      <c r="T114" s="377"/>
    </row>
    <row r="115" spans="1:20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10.294</v>
      </c>
      <c r="G115" s="72">
        <f t="shared" si="4"/>
        <v>0</v>
      </c>
      <c r="H115" s="103">
        <f t="shared" si="5"/>
        <v>0.29493138137045372</v>
      </c>
      <c r="I115" s="88">
        <f t="shared" si="3"/>
        <v>0.29493138137045372</v>
      </c>
      <c r="J115" s="25"/>
      <c r="K115" s="40"/>
      <c r="L115" s="197"/>
      <c r="M115" s="373"/>
      <c r="Q115" s="421"/>
      <c r="R115" s="202"/>
      <c r="S115" s="377"/>
      <c r="T115" s="377"/>
    </row>
    <row r="116" spans="1:20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16.587</v>
      </c>
      <c r="F116" s="104">
        <v>17.983000000000001</v>
      </c>
      <c r="G116" s="72">
        <f>(F116-E116)*0.8598</f>
        <v>1.2002808000000007</v>
      </c>
      <c r="H116" s="103">
        <f t="shared" si="5"/>
        <v>0.23127712639841333</v>
      </c>
      <c r="I116" s="88">
        <f t="shared" si="3"/>
        <v>1.4315579263984139</v>
      </c>
      <c r="J116" s="25"/>
      <c r="K116" s="40"/>
      <c r="L116" s="197"/>
      <c r="M116" s="373"/>
      <c r="Q116" s="421"/>
      <c r="R116" s="422"/>
      <c r="S116" s="377"/>
      <c r="T116" s="377"/>
    </row>
    <row r="117" spans="1:20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16.574000000000002</v>
      </c>
      <c r="F117" s="104">
        <v>17.683</v>
      </c>
      <c r="G117" s="72">
        <f t="shared" si="4"/>
        <v>0.95351819999999843</v>
      </c>
      <c r="H117" s="103">
        <f t="shared" si="5"/>
        <v>0.13518951294061907</v>
      </c>
      <c r="I117" s="88">
        <f>G117+H117</f>
        <v>1.0887077129406175</v>
      </c>
      <c r="K117" s="25"/>
      <c r="L117" s="197"/>
      <c r="M117" s="373"/>
      <c r="Q117" s="421"/>
      <c r="R117" s="422"/>
      <c r="S117" s="377"/>
      <c r="T117" s="377"/>
    </row>
    <row r="118" spans="1:20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19.760999999999999</v>
      </c>
      <c r="F118" s="104">
        <v>20.568999999999999</v>
      </c>
      <c r="G118" s="72">
        <f t="shared" si="4"/>
        <v>0.69471839999999985</v>
      </c>
      <c r="H118" s="103">
        <f t="shared" si="5"/>
        <v>0.22157743040267386</v>
      </c>
      <c r="I118" s="88">
        <f>G118+H118</f>
        <v>0.91629583040267371</v>
      </c>
      <c r="J118" s="25"/>
      <c r="K118" s="40"/>
      <c r="L118" s="197"/>
      <c r="M118" s="373"/>
      <c r="Q118" s="421"/>
      <c r="R118" s="422"/>
      <c r="S118" s="377"/>
      <c r="T118" s="377"/>
    </row>
    <row r="119" spans="1:20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4.9560000000000004</v>
      </c>
      <c r="F119" s="104">
        <v>4.9939999999999998</v>
      </c>
      <c r="G119" s="72">
        <f t="shared" si="4"/>
        <v>3.2672399999999456E-2</v>
      </c>
      <c r="H119" s="103">
        <f t="shared" si="5"/>
        <v>0.15004217243409515</v>
      </c>
      <c r="I119" s="88">
        <f>G119+H119</f>
        <v>0.18271457243409461</v>
      </c>
      <c r="J119" s="25"/>
      <c r="K119" s="40"/>
      <c r="L119" s="197"/>
      <c r="M119" s="373"/>
      <c r="Q119" s="421"/>
      <c r="R119" s="422"/>
      <c r="S119" s="377"/>
      <c r="T119" s="377"/>
    </row>
    <row r="120" spans="1:20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10.81</v>
      </c>
      <c r="F120" s="104">
        <v>11.169</v>
      </c>
      <c r="G120" s="72">
        <f t="shared" si="4"/>
        <v>0.3086682</v>
      </c>
      <c r="H120" s="103">
        <f t="shared" si="5"/>
        <v>0.29614384336992117</v>
      </c>
      <c r="I120" s="88">
        <f t="shared" si="3"/>
        <v>0.60481204336992112</v>
      </c>
      <c r="J120" s="25"/>
      <c r="K120" s="40"/>
      <c r="L120" s="197"/>
      <c r="M120" s="373"/>
      <c r="Q120" s="250"/>
      <c r="R120" s="247"/>
    </row>
    <row r="121" spans="1:20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16.95</v>
      </c>
      <c r="F121" s="104">
        <v>17.786000000000001</v>
      </c>
      <c r="G121" s="72">
        <f t="shared" si="4"/>
        <v>0.71879280000000179</v>
      </c>
      <c r="H121" s="103">
        <f t="shared" si="5"/>
        <v>0.23158024189828022</v>
      </c>
      <c r="I121" s="88">
        <f>G121+H121</f>
        <v>0.95037304189828198</v>
      </c>
      <c r="J121" s="25"/>
      <c r="K121" s="40"/>
      <c r="L121" s="197"/>
      <c r="M121" s="373"/>
    </row>
    <row r="122" spans="1:20" x14ac:dyDescent="0.25">
      <c r="A122" s="44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72">
        <f t="shared" si="4"/>
        <v>0</v>
      </c>
      <c r="H122" s="103">
        <f>$G$11/$C$303*C122</f>
        <v>0.13549262844048593</v>
      </c>
      <c r="I122" s="88">
        <f t="shared" si="3"/>
        <v>0.13549262844048593</v>
      </c>
      <c r="J122" s="25"/>
      <c r="K122" s="40"/>
      <c r="L122" s="197"/>
      <c r="M122" s="373"/>
    </row>
    <row r="123" spans="1:20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13.032999999999999</v>
      </c>
      <c r="F123" s="104">
        <v>13.848000000000001</v>
      </c>
      <c r="G123" s="72">
        <f t="shared" si="4"/>
        <v>0.70073700000000105</v>
      </c>
      <c r="H123" s="103">
        <f t="shared" si="5"/>
        <v>0.22066808390307327</v>
      </c>
      <c r="I123" s="88">
        <f t="shared" si="3"/>
        <v>0.9214050839030743</v>
      </c>
      <c r="J123" s="25"/>
      <c r="K123" s="40"/>
      <c r="L123" s="197"/>
      <c r="M123" s="373"/>
    </row>
    <row r="124" spans="1:20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4"/>
        <v>0</v>
      </c>
      <c r="H124" s="103">
        <f t="shared" si="5"/>
        <v>0.14973905693422829</v>
      </c>
      <c r="I124" s="88">
        <f>G124+H124</f>
        <v>0.14973905693422829</v>
      </c>
      <c r="J124" s="25"/>
      <c r="K124" s="40"/>
      <c r="L124" s="197"/>
      <c r="M124" s="373"/>
      <c r="P124" s="126"/>
    </row>
    <row r="125" spans="1:20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23.535</v>
      </c>
      <c r="F125" s="104">
        <v>25.253</v>
      </c>
      <c r="G125" s="72">
        <f t="shared" si="4"/>
        <v>1.4771364</v>
      </c>
      <c r="H125" s="103">
        <f t="shared" si="5"/>
        <v>0.29523449687032061</v>
      </c>
      <c r="I125" s="88">
        <f t="shared" si="3"/>
        <v>1.7723708968703207</v>
      </c>
      <c r="J125" s="25"/>
      <c r="K125" s="40"/>
      <c r="L125" s="197"/>
      <c r="M125" s="373"/>
      <c r="P125" s="126"/>
    </row>
    <row r="126" spans="1:20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14.141</v>
      </c>
      <c r="F126" s="104">
        <v>14.926</v>
      </c>
      <c r="G126" s="72">
        <f t="shared" si="4"/>
        <v>0.67494300000000018</v>
      </c>
      <c r="H126" s="103">
        <f t="shared" si="5"/>
        <v>0.23461139689694882</v>
      </c>
      <c r="I126" s="88">
        <f>G126+H126</f>
        <v>0.90955439689694906</v>
      </c>
      <c r="J126" s="25"/>
      <c r="K126" s="40"/>
      <c r="L126" s="197"/>
      <c r="M126" s="373"/>
      <c r="P126" s="126"/>
      <c r="R126" s="128"/>
    </row>
    <row r="127" spans="1:20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72">
        <f t="shared" si="4"/>
        <v>0</v>
      </c>
      <c r="H127" s="103">
        <f t="shared" si="5"/>
        <v>0.13518951294061907</v>
      </c>
      <c r="I127" s="88">
        <f t="shared" si="3"/>
        <v>0.13518951294061907</v>
      </c>
      <c r="J127" s="25"/>
      <c r="K127" s="40"/>
      <c r="L127" s="197"/>
      <c r="M127" s="373"/>
      <c r="Q127" s="250"/>
    </row>
    <row r="128" spans="1:20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28.376000000000001</v>
      </c>
      <c r="F128" s="104">
        <v>29.565999999999999</v>
      </c>
      <c r="G128" s="72">
        <f t="shared" si="4"/>
        <v>1.0231619999999981</v>
      </c>
      <c r="H128" s="103">
        <f t="shared" si="5"/>
        <v>0.22066808390307327</v>
      </c>
      <c r="I128" s="88">
        <f t="shared" si="3"/>
        <v>1.2438300839030714</v>
      </c>
      <c r="J128" s="25"/>
      <c r="K128" s="40"/>
      <c r="L128" s="197"/>
      <c r="M128" s="373"/>
      <c r="Q128" s="250"/>
      <c r="R128" s="202"/>
    </row>
    <row r="129" spans="1:22" x14ac:dyDescent="0.25">
      <c r="A129" s="44">
        <v>113</v>
      </c>
      <c r="B129" s="56" t="s">
        <v>156</v>
      </c>
      <c r="C129" s="51">
        <v>48.9</v>
      </c>
      <c r="D129" s="65" t="s">
        <v>358</v>
      </c>
      <c r="E129" s="104">
        <v>11.702999999999999</v>
      </c>
      <c r="F129" s="104">
        <v>12.32</v>
      </c>
      <c r="G129" s="72">
        <f t="shared" si="4"/>
        <v>0.53049660000000076</v>
      </c>
      <c r="H129" s="103">
        <f t="shared" si="5"/>
        <v>0.148223479434894</v>
      </c>
      <c r="I129" s="88">
        <f t="shared" si="3"/>
        <v>0.67872007943489476</v>
      </c>
      <c r="J129" s="25"/>
      <c r="K129" s="40"/>
      <c r="L129" s="197"/>
      <c r="M129" s="373"/>
      <c r="Q129" s="250"/>
      <c r="R129" s="202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30.571000000000002</v>
      </c>
      <c r="F130" s="104">
        <v>32.597000000000001</v>
      </c>
      <c r="G130" s="72">
        <f t="shared" si="4"/>
        <v>1.7419547999999998</v>
      </c>
      <c r="H130" s="103">
        <f t="shared" si="5"/>
        <v>0.29371891937098632</v>
      </c>
      <c r="I130" s="88">
        <f t="shared" si="3"/>
        <v>2.035673719370986</v>
      </c>
      <c r="J130" s="25"/>
      <c r="K130" s="40"/>
      <c r="L130" s="197"/>
      <c r="M130" s="373"/>
      <c r="O130" s="128"/>
      <c r="P130" s="126"/>
      <c r="Q130" s="250"/>
      <c r="R130" s="202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14.363</v>
      </c>
      <c r="F131" s="104">
        <v>15.407999999999999</v>
      </c>
      <c r="G131" s="72">
        <f t="shared" si="4"/>
        <v>0.89849099999999993</v>
      </c>
      <c r="H131" s="103">
        <f t="shared" si="5"/>
        <v>0.2337020503973482</v>
      </c>
      <c r="I131" s="88">
        <f t="shared" si="3"/>
        <v>1.1321930503973481</v>
      </c>
      <c r="J131" s="25"/>
      <c r="K131" s="40"/>
      <c r="L131" s="197"/>
      <c r="M131" s="373"/>
      <c r="N131" s="250"/>
      <c r="O131" s="127"/>
      <c r="P131" s="127"/>
      <c r="Q131" s="250"/>
      <c r="R131" s="247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12.682</v>
      </c>
      <c r="F132" s="104">
        <v>13.159000000000001</v>
      </c>
      <c r="G132" s="72">
        <f t="shared" si="4"/>
        <v>0.41012460000000028</v>
      </c>
      <c r="H132" s="103">
        <f t="shared" si="5"/>
        <v>0.13731132143968708</v>
      </c>
      <c r="I132" s="88">
        <f>G132+H132</f>
        <v>0.54743592143968733</v>
      </c>
      <c r="J132" s="25"/>
      <c r="K132" s="40"/>
      <c r="L132" s="197"/>
      <c r="M132" s="373"/>
      <c r="N132" s="250"/>
      <c r="O132" s="423"/>
      <c r="P132" s="423"/>
      <c r="Q132" s="250"/>
      <c r="R132" s="247"/>
      <c r="U132" s="374"/>
      <c r="V132" s="374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15.103</v>
      </c>
      <c r="F133" s="104">
        <v>16.061</v>
      </c>
      <c r="G133" s="72">
        <f t="shared" si="4"/>
        <v>0.82368840000000021</v>
      </c>
      <c r="H133" s="103">
        <f t="shared" si="5"/>
        <v>0.22460858540134243</v>
      </c>
      <c r="I133" s="88">
        <f t="shared" si="3"/>
        <v>1.0482969854013426</v>
      </c>
      <c r="J133" s="25"/>
      <c r="K133" s="40"/>
      <c r="L133" s="197"/>
      <c r="M133" s="373"/>
      <c r="N133" s="250"/>
      <c r="O133" s="423"/>
      <c r="P133" s="423"/>
      <c r="Q133" s="250"/>
      <c r="R133" s="247"/>
      <c r="U133" s="374"/>
      <c r="V133" s="374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2.82</v>
      </c>
      <c r="F134" s="104">
        <v>2.9740000000000002</v>
      </c>
      <c r="G134" s="72">
        <f t="shared" si="4"/>
        <v>0.13240920000000031</v>
      </c>
      <c r="H134" s="103">
        <f t="shared" si="5"/>
        <v>0.14792036393502714</v>
      </c>
      <c r="I134" s="88">
        <f>G134+H134</f>
        <v>0.28032956393502745</v>
      </c>
      <c r="J134" s="25"/>
      <c r="K134" s="40"/>
      <c r="L134" s="197"/>
      <c r="M134" s="373"/>
      <c r="N134" s="250"/>
      <c r="O134" s="423"/>
      <c r="P134" s="423"/>
      <c r="Q134" s="250"/>
      <c r="R134" s="247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17.260999999999999</v>
      </c>
      <c r="F135" s="104">
        <v>17.922000000000001</v>
      </c>
      <c r="G135" s="72">
        <f t="shared" si="4"/>
        <v>0.56832780000000116</v>
      </c>
      <c r="H135" s="103">
        <f t="shared" si="5"/>
        <v>0.29735630536938856</v>
      </c>
      <c r="I135" s="88">
        <f>G135+H135</f>
        <v>0.86568410536938978</v>
      </c>
      <c r="J135" s="25"/>
      <c r="K135" s="40"/>
      <c r="L135" s="197"/>
      <c r="M135" s="373"/>
      <c r="N135" s="250"/>
      <c r="O135" s="423"/>
      <c r="P135" s="423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19.984000000000002</v>
      </c>
      <c r="F136" s="104">
        <v>21.158000000000001</v>
      </c>
      <c r="G136" s="72">
        <f t="shared" si="4"/>
        <v>1.0094051999999996</v>
      </c>
      <c r="H136" s="103">
        <f t="shared" si="5"/>
        <v>0.23279270389774764</v>
      </c>
      <c r="I136" s="88">
        <f t="shared" si="3"/>
        <v>1.2421979038977473</v>
      </c>
      <c r="J136" s="25"/>
      <c r="K136" s="40"/>
      <c r="L136" s="197"/>
      <c r="M136" s="373"/>
      <c r="N136" s="250"/>
      <c r="O136" s="423"/>
      <c r="P136" s="423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7.8220000000000001</v>
      </c>
      <c r="F137" s="104">
        <v>8.4380000000000006</v>
      </c>
      <c r="G137" s="72">
        <f t="shared" si="4"/>
        <v>0.52963680000000046</v>
      </c>
      <c r="H137" s="103">
        <f t="shared" si="5"/>
        <v>0.13609885944021965</v>
      </c>
      <c r="I137" s="88">
        <f>G137+H137</f>
        <v>0.66573565944022017</v>
      </c>
      <c r="J137" s="25"/>
      <c r="K137" s="40"/>
      <c r="L137" s="197"/>
      <c r="M137" s="373"/>
      <c r="N137" s="250"/>
      <c r="O137" s="423"/>
      <c r="P137" s="423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16.486000000000001</v>
      </c>
      <c r="F138" s="104">
        <v>17.895</v>
      </c>
      <c r="G138" s="72">
        <f t="shared" si="4"/>
        <v>1.2114581999999992</v>
      </c>
      <c r="H138" s="103">
        <f t="shared" si="5"/>
        <v>0.22248677690227445</v>
      </c>
      <c r="I138" s="88">
        <f t="shared" si="3"/>
        <v>1.4339449769022736</v>
      </c>
      <c r="J138" s="25"/>
      <c r="K138" s="40"/>
      <c r="L138" s="197"/>
      <c r="M138" s="373"/>
      <c r="N138" s="250"/>
      <c r="O138" s="424"/>
      <c r="P138" s="423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12.234</v>
      </c>
      <c r="F139" s="104">
        <v>13.065</v>
      </c>
      <c r="G139" s="72">
        <f t="shared" si="4"/>
        <v>0.71449379999999962</v>
      </c>
      <c r="H139" s="103">
        <f t="shared" si="5"/>
        <v>0.1476172484351603</v>
      </c>
      <c r="I139" s="88">
        <f t="shared" si="3"/>
        <v>0.86211104843515995</v>
      </c>
      <c r="J139" s="25"/>
      <c r="K139" s="40"/>
      <c r="L139" s="197"/>
      <c r="M139" s="373"/>
      <c r="N139" s="250"/>
      <c r="O139" s="423"/>
      <c r="P139" s="423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12.416</v>
      </c>
      <c r="F140" s="104">
        <v>13.823</v>
      </c>
      <c r="G140" s="72">
        <f t="shared" si="4"/>
        <v>1.2097386000000001</v>
      </c>
      <c r="H140" s="103">
        <f t="shared" si="5"/>
        <v>0.29705318986952173</v>
      </c>
      <c r="I140" s="88">
        <f>G140+H140</f>
        <v>1.5067917898695218</v>
      </c>
      <c r="J140" s="25"/>
      <c r="K140" s="40"/>
      <c r="L140" s="197"/>
      <c r="M140" s="373"/>
      <c r="N140" s="250"/>
      <c r="O140" s="423"/>
      <c r="P140" s="423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18.693999999999999</v>
      </c>
      <c r="F141" s="104">
        <v>19.756</v>
      </c>
      <c r="G141" s="72">
        <f t="shared" si="4"/>
        <v>0.91310760000000102</v>
      </c>
      <c r="H141" s="103">
        <f t="shared" si="5"/>
        <v>0.23218647289801392</v>
      </c>
      <c r="I141" s="88">
        <f>G141+H141</f>
        <v>1.145294072898015</v>
      </c>
      <c r="J141" s="25"/>
      <c r="K141" s="40"/>
      <c r="L141" s="197"/>
      <c r="M141" s="37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5.516</v>
      </c>
      <c r="F142" s="104">
        <v>5.5979999999999999</v>
      </c>
      <c r="G142" s="72">
        <f t="shared" si="4"/>
        <v>7.0503599999999875E-2</v>
      </c>
      <c r="H142" s="103">
        <f t="shared" si="5"/>
        <v>0.13579574394035279</v>
      </c>
      <c r="I142" s="88">
        <f t="shared" si="3"/>
        <v>0.20629934394035265</v>
      </c>
      <c r="J142" s="25"/>
      <c r="K142" s="40"/>
      <c r="L142" s="197"/>
      <c r="M142" s="37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21141</v>
      </c>
      <c r="F143" s="129">
        <v>21724</v>
      </c>
      <c r="G143" s="72">
        <f>(F143-E143)* 0.00086</f>
        <v>0.50137999999999994</v>
      </c>
      <c r="H143" s="103">
        <f t="shared" si="5"/>
        <v>0.22248677690227445</v>
      </c>
      <c r="I143" s="88">
        <f>G143+H143</f>
        <v>0.72386677690227441</v>
      </c>
      <c r="J143" s="25"/>
      <c r="K143" s="40"/>
      <c r="L143" s="197"/>
      <c r="M143" s="37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13.579000000000001</v>
      </c>
      <c r="F144" s="104">
        <v>13.906000000000001</v>
      </c>
      <c r="G144" s="72">
        <f t="shared" si="4"/>
        <v>0.28115459999999998</v>
      </c>
      <c r="H144" s="103">
        <f t="shared" si="5"/>
        <v>0.14913282593449459</v>
      </c>
      <c r="I144" s="88">
        <f>G144+H144</f>
        <v>0.43028742593449454</v>
      </c>
      <c r="J144" s="25"/>
      <c r="K144" s="40"/>
      <c r="L144" s="197"/>
      <c r="M144" s="373"/>
    </row>
    <row r="145" spans="1:20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5"/>
        <v>0.296446958869788</v>
      </c>
      <c r="I145" s="88">
        <f t="shared" ref="I145:I208" si="6">G145+H145</f>
        <v>0.296446958869788</v>
      </c>
      <c r="J145" s="25"/>
      <c r="K145" s="40"/>
      <c r="L145" s="197"/>
      <c r="M145" s="373"/>
    </row>
    <row r="146" spans="1:20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13.654</v>
      </c>
      <c r="F146" s="104">
        <v>14.433999999999999</v>
      </c>
      <c r="G146" s="72">
        <f t="shared" si="4"/>
        <v>0.67064399999999946</v>
      </c>
      <c r="H146" s="103">
        <f t="shared" ref="H146:H209" si="7">$G$11/$C$303*C146</f>
        <v>0.23127712639841333</v>
      </c>
      <c r="I146" s="88">
        <f t="shared" si="6"/>
        <v>0.90192112639841282</v>
      </c>
      <c r="J146" s="25"/>
      <c r="K146" s="40"/>
      <c r="L146" s="197"/>
      <c r="M146" s="373"/>
    </row>
    <row r="147" spans="1:20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10.629</v>
      </c>
      <c r="F147" s="104">
        <v>11.022</v>
      </c>
      <c r="G147" s="72">
        <f t="shared" si="4"/>
        <v>0.33790140000000057</v>
      </c>
      <c r="H147" s="103">
        <f t="shared" si="7"/>
        <v>0.13397705094115164</v>
      </c>
      <c r="I147" s="88">
        <f t="shared" si="6"/>
        <v>0.47187845094115222</v>
      </c>
      <c r="J147" s="25"/>
      <c r="K147" s="40"/>
      <c r="L147" s="197"/>
      <c r="M147" s="373"/>
    </row>
    <row r="148" spans="1:20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9.3670000000000009</v>
      </c>
      <c r="F148" s="104">
        <v>9.5760000000000005</v>
      </c>
      <c r="G148" s="72">
        <f t="shared" ref="G148:G187" si="8">(F148-E148)*0.8598</f>
        <v>0.1796981999999997</v>
      </c>
      <c r="H148" s="103">
        <f t="shared" si="7"/>
        <v>0.22218366140240758</v>
      </c>
      <c r="I148" s="88">
        <f t="shared" si="6"/>
        <v>0.40188186140240728</v>
      </c>
      <c r="J148" s="215"/>
      <c r="K148" s="40"/>
      <c r="L148" s="197"/>
      <c r="M148" s="373"/>
    </row>
    <row r="149" spans="1:20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4.5599999999999996</v>
      </c>
      <c r="F149" s="104">
        <v>5.6210000000000004</v>
      </c>
      <c r="G149" s="72">
        <f t="shared" si="8"/>
        <v>0.91224780000000072</v>
      </c>
      <c r="H149" s="103">
        <f t="shared" si="7"/>
        <v>0.15004217243409515</v>
      </c>
      <c r="I149" s="88">
        <f>G149+H149</f>
        <v>1.062289972434096</v>
      </c>
      <c r="J149" s="215"/>
      <c r="K149" s="40"/>
      <c r="L149" s="197"/>
      <c r="M149" s="357"/>
      <c r="T149" s="352"/>
    </row>
    <row r="150" spans="1:20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20.603000000000002</v>
      </c>
      <c r="F150" s="104">
        <v>21.696000000000002</v>
      </c>
      <c r="G150" s="72">
        <f t="shared" si="8"/>
        <v>0.93976139999999997</v>
      </c>
      <c r="H150" s="103">
        <f t="shared" si="7"/>
        <v>0.29462826587058688</v>
      </c>
      <c r="I150" s="88">
        <f t="shared" si="6"/>
        <v>1.2343896658705868</v>
      </c>
      <c r="J150" s="215"/>
      <c r="K150" s="40"/>
      <c r="L150" s="197"/>
      <c r="M150" s="246"/>
    </row>
    <row r="151" spans="1:20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24.402999999999999</v>
      </c>
      <c r="F151" s="104">
        <v>24.504000000000001</v>
      </c>
      <c r="G151" s="72">
        <f t="shared" si="8"/>
        <v>8.6839800000002271E-2</v>
      </c>
      <c r="H151" s="103">
        <f t="shared" si="7"/>
        <v>0.23248958839788078</v>
      </c>
      <c r="I151" s="88">
        <f t="shared" si="6"/>
        <v>0.31932938839788305</v>
      </c>
      <c r="J151" s="215"/>
      <c r="K151" s="40"/>
      <c r="L151" s="197"/>
      <c r="M151" s="373"/>
    </row>
    <row r="152" spans="1:20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0.13458328194088534</v>
      </c>
      <c r="I152" s="88">
        <f t="shared" si="6"/>
        <v>0.13458328194088534</v>
      </c>
      <c r="J152" s="25"/>
      <c r="K152" s="40"/>
      <c r="L152" s="197"/>
      <c r="M152" s="373"/>
    </row>
    <row r="153" spans="1:20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25.585000000000001</v>
      </c>
      <c r="F153" s="104">
        <v>27.242999999999999</v>
      </c>
      <c r="G153" s="72">
        <f t="shared" si="8"/>
        <v>1.4255483999999981</v>
      </c>
      <c r="H153" s="103">
        <f t="shared" si="7"/>
        <v>0.21703069790467097</v>
      </c>
      <c r="I153" s="88">
        <f t="shared" si="6"/>
        <v>1.642579097904669</v>
      </c>
      <c r="J153" s="25"/>
      <c r="K153" s="40"/>
      <c r="L153" s="197"/>
      <c r="M153" s="373"/>
    </row>
    <row r="154" spans="1:20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8"/>
        <v>0</v>
      </c>
      <c r="H154" s="103">
        <f t="shared" si="7"/>
        <v>0.14882971043462773</v>
      </c>
      <c r="I154" s="88">
        <f t="shared" si="6"/>
        <v>0.14882971043462773</v>
      </c>
      <c r="J154" s="25"/>
      <c r="K154" s="40"/>
      <c r="L154" s="197"/>
      <c r="M154" s="126"/>
      <c r="N154" s="246"/>
      <c r="O154" s="246"/>
    </row>
    <row r="155" spans="1:20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19.533999999999999</v>
      </c>
      <c r="F155" s="104">
        <v>20.760999999999999</v>
      </c>
      <c r="G155" s="72">
        <f t="shared" si="8"/>
        <v>1.0549746000000002</v>
      </c>
      <c r="H155" s="103">
        <f t="shared" si="7"/>
        <v>0.29493138137045372</v>
      </c>
      <c r="I155" s="88">
        <f t="shared" si="6"/>
        <v>1.3499059813704539</v>
      </c>
      <c r="J155" s="25"/>
      <c r="K155" s="40"/>
      <c r="L155" s="197"/>
      <c r="M155" s="126"/>
    </row>
    <row r="156" spans="1:20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29.946000000000002</v>
      </c>
      <c r="F156" s="104">
        <v>31.4</v>
      </c>
      <c r="G156" s="72">
        <f t="shared" si="8"/>
        <v>1.2501491999999974</v>
      </c>
      <c r="H156" s="103">
        <f t="shared" si="7"/>
        <v>0.23339893489748137</v>
      </c>
      <c r="I156" s="88">
        <f t="shared" si="6"/>
        <v>1.4835481348974788</v>
      </c>
      <c r="J156" s="25"/>
      <c r="K156" s="40"/>
      <c r="L156" s="197"/>
      <c r="M156" s="373"/>
    </row>
    <row r="157" spans="1:20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12.129</v>
      </c>
      <c r="F157" s="104">
        <v>12.449</v>
      </c>
      <c r="G157" s="72">
        <f t="shared" si="8"/>
        <v>0.27513600000000027</v>
      </c>
      <c r="H157" s="103">
        <f t="shared" si="7"/>
        <v>0.13518951294061907</v>
      </c>
      <c r="I157" s="88">
        <f t="shared" si="6"/>
        <v>0.41032551294061936</v>
      </c>
      <c r="J157" s="25"/>
      <c r="K157" s="40"/>
      <c r="L157" s="197"/>
      <c r="M157" s="425"/>
    </row>
    <row r="158" spans="1:20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0.21975873740347271</v>
      </c>
      <c r="I158" s="88">
        <f t="shared" si="6"/>
        <v>0.21975873740347271</v>
      </c>
      <c r="J158" s="25"/>
      <c r="K158" s="40"/>
      <c r="L158" s="197"/>
      <c r="M158" s="373"/>
      <c r="P158" s="126"/>
    </row>
    <row r="159" spans="1:20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15194</v>
      </c>
      <c r="F159" s="129">
        <v>15984</v>
      </c>
      <c r="G159" s="72">
        <f>(F159-E159)*0.00086</f>
        <v>0.6794</v>
      </c>
      <c r="H159" s="103">
        <f t="shared" si="7"/>
        <v>0.14852659493476086</v>
      </c>
      <c r="I159" s="88">
        <f t="shared" si="6"/>
        <v>0.82792659493476084</v>
      </c>
      <c r="J159" s="25"/>
      <c r="K159" s="40"/>
      <c r="L159" s="197"/>
      <c r="M159" s="373"/>
      <c r="P159" s="126"/>
    </row>
    <row r="160" spans="1:20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34.244</v>
      </c>
      <c r="F160" s="104">
        <v>36.512</v>
      </c>
      <c r="G160" s="72">
        <f t="shared" si="8"/>
        <v>1.9500264000000007</v>
      </c>
      <c r="H160" s="103">
        <f t="shared" si="7"/>
        <v>0.29371891937098632</v>
      </c>
      <c r="I160" s="88">
        <f>G160+H160</f>
        <v>2.2437453193709871</v>
      </c>
      <c r="J160" s="25"/>
      <c r="K160" s="40"/>
      <c r="L160" s="197"/>
      <c r="M160" s="373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28.555</v>
      </c>
      <c r="F161" s="104">
        <v>29.904</v>
      </c>
      <c r="G161" s="72">
        <f t="shared" si="8"/>
        <v>1.1598702000000001</v>
      </c>
      <c r="H161" s="103">
        <f t="shared" si="7"/>
        <v>0.32978966385514247</v>
      </c>
      <c r="I161" s="88">
        <f t="shared" si="6"/>
        <v>1.4896598638551426</v>
      </c>
      <c r="J161" s="25"/>
      <c r="K161" s="40"/>
      <c r="L161" s="197"/>
      <c r="M161" s="373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20.544</v>
      </c>
      <c r="F162" s="104">
        <v>21.306999999999999</v>
      </c>
      <c r="G162" s="88">
        <f t="shared" si="8"/>
        <v>0.65602739999999837</v>
      </c>
      <c r="H162" s="103">
        <f t="shared" si="7"/>
        <v>0.13215835794195049</v>
      </c>
      <c r="I162" s="88">
        <f t="shared" si="6"/>
        <v>0.78818575794194889</v>
      </c>
      <c r="J162" s="25"/>
      <c r="K162" s="40"/>
      <c r="L162" s="197"/>
      <c r="M162" s="373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32.468000000000004</v>
      </c>
      <c r="F163" s="104">
        <v>34.468000000000004</v>
      </c>
      <c r="G163" s="72">
        <f t="shared" si="8"/>
        <v>1.7196</v>
      </c>
      <c r="H163" s="103">
        <f t="shared" si="7"/>
        <v>0.20035934541199371</v>
      </c>
      <c r="I163" s="88">
        <f>G163+H163</f>
        <v>1.9199593454119936</v>
      </c>
      <c r="J163" s="25"/>
      <c r="K163" s="40"/>
      <c r="L163" s="197"/>
      <c r="M163" s="373"/>
    </row>
    <row r="164" spans="1:16" x14ac:dyDescent="0.25">
      <c r="A164" s="44">
        <v>148</v>
      </c>
      <c r="B164" s="56" t="s">
        <v>191</v>
      </c>
      <c r="C164" s="51">
        <v>107</v>
      </c>
      <c r="D164" s="65" t="s">
        <v>358</v>
      </c>
      <c r="E164" s="104">
        <v>21.882000000000001</v>
      </c>
      <c r="F164" s="104">
        <v>22.481999999999999</v>
      </c>
      <c r="G164" s="72">
        <f t="shared" si="8"/>
        <v>0.51587999999999812</v>
      </c>
      <c r="H164" s="103">
        <f t="shared" si="7"/>
        <v>0.32433358485753905</v>
      </c>
      <c r="I164" s="88">
        <f t="shared" si="6"/>
        <v>0.84021358485753717</v>
      </c>
      <c r="J164" s="25"/>
      <c r="K164" s="40"/>
      <c r="L164" s="197"/>
      <c r="M164" s="37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0.13306770444155105</v>
      </c>
      <c r="I165" s="88">
        <f>G165+H165</f>
        <v>0.13306770444155105</v>
      </c>
      <c r="J165" s="25"/>
      <c r="K165" s="40"/>
      <c r="L165" s="197"/>
      <c r="M165" s="37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12.993</v>
      </c>
      <c r="G166" s="72">
        <f t="shared" si="8"/>
        <v>0</v>
      </c>
      <c r="H166" s="103">
        <f t="shared" si="7"/>
        <v>0.19884376791265942</v>
      </c>
      <c r="I166" s="88">
        <f>G166+H166</f>
        <v>0.19884376791265942</v>
      </c>
      <c r="J166" s="25"/>
      <c r="K166" s="40"/>
      <c r="L166" s="40"/>
      <c r="M166" s="37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31.016999999999999</v>
      </c>
      <c r="F167" s="104">
        <v>32.378999999999998</v>
      </c>
      <c r="G167" s="72">
        <f t="shared" si="8"/>
        <v>1.1710475999999985</v>
      </c>
      <c r="H167" s="103">
        <f t="shared" si="7"/>
        <v>0.32948654835527563</v>
      </c>
      <c r="I167" s="88">
        <f t="shared" si="6"/>
        <v>1.5005341483552741</v>
      </c>
      <c r="J167" s="25"/>
      <c r="K167" s="40"/>
      <c r="L167" s="197"/>
      <c r="M167" s="37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8.4789999999999992</v>
      </c>
      <c r="F168" s="104">
        <v>9.1159999999999997</v>
      </c>
      <c r="G168" s="72">
        <f t="shared" si="8"/>
        <v>0.54769260000000042</v>
      </c>
      <c r="H168" s="103">
        <f t="shared" si="7"/>
        <v>0.13185524244208363</v>
      </c>
      <c r="I168" s="88">
        <f>G168+H168</f>
        <v>0.67954784244208399</v>
      </c>
      <c r="J168" s="25"/>
      <c r="K168" s="40"/>
      <c r="L168" s="197"/>
      <c r="M168" s="37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13.587</v>
      </c>
      <c r="F169" s="104">
        <v>13.587</v>
      </c>
      <c r="G169" s="72">
        <f t="shared" si="8"/>
        <v>0</v>
      </c>
      <c r="H169" s="103">
        <f t="shared" si="7"/>
        <v>0.19944999891239315</v>
      </c>
      <c r="I169" s="88">
        <f t="shared" si="6"/>
        <v>0.19944999891239315</v>
      </c>
      <c r="J169" s="25"/>
      <c r="K169" s="40"/>
      <c r="L169" s="197"/>
      <c r="M169" s="37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39.216999999999999</v>
      </c>
      <c r="F170" s="104">
        <v>41.508000000000003</v>
      </c>
      <c r="G170" s="72">
        <f t="shared" si="8"/>
        <v>1.9698018000000035</v>
      </c>
      <c r="H170" s="103">
        <f t="shared" si="7"/>
        <v>0.32948654835527563</v>
      </c>
      <c r="I170" s="88">
        <f t="shared" si="6"/>
        <v>2.2992883483552791</v>
      </c>
      <c r="J170" s="25"/>
      <c r="K170" s="40"/>
      <c r="L170" s="197"/>
      <c r="M170" s="37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19.603000000000002</v>
      </c>
      <c r="F171" s="104">
        <v>20.852</v>
      </c>
      <c r="G171" s="72">
        <f t="shared" si="8"/>
        <v>1.073890199999999</v>
      </c>
      <c r="H171" s="103">
        <f t="shared" si="7"/>
        <v>0.13185524244208363</v>
      </c>
      <c r="I171" s="88">
        <f t="shared" si="6"/>
        <v>1.2057454424420826</v>
      </c>
      <c r="J171" s="25"/>
      <c r="K171" s="40"/>
      <c r="L171" s="197"/>
      <c r="M171" s="37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72">
        <f t="shared" si="8"/>
        <v>0</v>
      </c>
      <c r="H172" s="103">
        <f t="shared" si="7"/>
        <v>0.20035934541199371</v>
      </c>
      <c r="I172" s="88">
        <f t="shared" si="6"/>
        <v>0.20035934541199371</v>
      </c>
      <c r="J172" s="25"/>
      <c r="K172" s="40"/>
      <c r="L172" s="197"/>
      <c r="M172" s="37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0.32978966385514247</v>
      </c>
      <c r="I173" s="88">
        <f t="shared" si="6"/>
        <v>0.32978966385514247</v>
      </c>
      <c r="J173" s="25"/>
      <c r="L173" s="387"/>
      <c r="M173" s="4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9.0540000000000003</v>
      </c>
      <c r="F174" s="104">
        <v>9.9819999999999993</v>
      </c>
      <c r="G174" s="72">
        <f t="shared" si="8"/>
        <v>0.79789439999999923</v>
      </c>
      <c r="H174" s="103">
        <f t="shared" si="7"/>
        <v>0.13064278044261621</v>
      </c>
      <c r="I174" s="88">
        <f t="shared" si="6"/>
        <v>0.92853718044261546</v>
      </c>
      <c r="J174" s="25"/>
      <c r="K174" s="40"/>
      <c r="L174" s="197"/>
      <c r="M174" s="37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26.876999999999999</v>
      </c>
      <c r="F175" s="104">
        <v>27.895</v>
      </c>
      <c r="G175" s="72">
        <f t="shared" si="8"/>
        <v>0.87527640000000062</v>
      </c>
      <c r="H175" s="103">
        <f t="shared" si="7"/>
        <v>0.20035934541199371</v>
      </c>
      <c r="I175" s="88">
        <f>G175+H175</f>
        <v>1.0756357454119942</v>
      </c>
      <c r="J175" s="25"/>
      <c r="K175" s="40"/>
      <c r="L175" s="197"/>
      <c r="M175" s="37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23.329000000000001</v>
      </c>
      <c r="F176" s="104">
        <v>24.509</v>
      </c>
      <c r="G176" s="72">
        <f t="shared" si="8"/>
        <v>1.0145639999999998</v>
      </c>
      <c r="H176" s="103">
        <f t="shared" si="7"/>
        <v>0.33069901035474303</v>
      </c>
      <c r="I176" s="88">
        <f t="shared" si="6"/>
        <v>1.3452630103547429</v>
      </c>
      <c r="J176" s="25"/>
      <c r="K176" s="40"/>
      <c r="L176" s="197"/>
      <c r="M176" s="37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72">
        <f t="shared" si="8"/>
        <v>0</v>
      </c>
      <c r="H177" s="103">
        <f t="shared" si="7"/>
        <v>0.13064278044261621</v>
      </c>
      <c r="I177" s="88">
        <f t="shared" si="6"/>
        <v>0.13064278044261621</v>
      </c>
      <c r="J177" s="25"/>
      <c r="K177" s="40"/>
      <c r="L177" s="197"/>
      <c r="M177" s="37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10.113</v>
      </c>
      <c r="F178" s="104">
        <v>10.702</v>
      </c>
      <c r="G178" s="72">
        <f t="shared" si="8"/>
        <v>0.50642220000000038</v>
      </c>
      <c r="H178" s="103">
        <f t="shared" si="7"/>
        <v>0.19944999891239315</v>
      </c>
      <c r="I178" s="88">
        <f>G178+H178</f>
        <v>0.7058721989123935</v>
      </c>
      <c r="J178" s="25"/>
      <c r="K178" s="40"/>
      <c r="L178" s="197"/>
      <c r="M178" s="37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24.206</v>
      </c>
      <c r="F179" s="104">
        <v>25.280999999999999</v>
      </c>
      <c r="G179" s="72">
        <f t="shared" si="8"/>
        <v>0.92428499999999936</v>
      </c>
      <c r="H179" s="103">
        <f t="shared" si="7"/>
        <v>0.33312393435367799</v>
      </c>
      <c r="I179" s="88">
        <f t="shared" si="6"/>
        <v>1.2574089343536774</v>
      </c>
      <c r="J179" s="25"/>
      <c r="K179" s="40"/>
      <c r="L179" s="197"/>
      <c r="M179" s="37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14.311999999999999</v>
      </c>
      <c r="F180" s="104">
        <v>14.984999999999999</v>
      </c>
      <c r="G180" s="72">
        <f t="shared" si="8"/>
        <v>0.57864540000000009</v>
      </c>
      <c r="H180" s="103">
        <f t="shared" si="7"/>
        <v>0.13276458894168419</v>
      </c>
      <c r="I180" s="88">
        <f t="shared" si="6"/>
        <v>0.71140998894168428</v>
      </c>
      <c r="J180" s="25"/>
      <c r="K180" s="40"/>
      <c r="L180" s="197"/>
      <c r="M180" s="37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0.19975311441226004</v>
      </c>
      <c r="I181" s="88">
        <f t="shared" si="6"/>
        <v>0.19975311441226004</v>
      </c>
      <c r="J181" s="25"/>
      <c r="K181" s="40"/>
      <c r="L181" s="197"/>
      <c r="M181" s="37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41.82</v>
      </c>
      <c r="F182" s="104">
        <v>43.029000000000003</v>
      </c>
      <c r="G182" s="72">
        <f t="shared" si="8"/>
        <v>1.0394982000000028</v>
      </c>
      <c r="H182" s="103">
        <f t="shared" si="7"/>
        <v>0.33191147235421053</v>
      </c>
      <c r="I182" s="88">
        <f t="shared" si="6"/>
        <v>1.3714096723542133</v>
      </c>
      <c r="J182" s="25"/>
      <c r="K182" s="40"/>
      <c r="L182" s="197"/>
      <c r="M182" s="37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8"/>
        <v>0</v>
      </c>
      <c r="H183" s="103">
        <f t="shared" si="7"/>
        <v>0.13064278044261621</v>
      </c>
      <c r="I183" s="88">
        <f t="shared" si="6"/>
        <v>0.13064278044261621</v>
      </c>
      <c r="J183" s="25"/>
      <c r="K183" s="40"/>
      <c r="L183" s="197"/>
      <c r="M183" s="37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19.556000000000001</v>
      </c>
      <c r="F184" s="104">
        <v>20.164000000000001</v>
      </c>
      <c r="G184" s="72">
        <f t="shared" si="8"/>
        <v>0.52275840000000051</v>
      </c>
      <c r="H184" s="103">
        <f t="shared" si="7"/>
        <v>0.20005622991212688</v>
      </c>
      <c r="I184" s="88">
        <f>G184+H184</f>
        <v>0.72281462991212742</v>
      </c>
      <c r="J184" s="25"/>
      <c r="K184" s="40"/>
      <c r="L184" s="197"/>
      <c r="M184" s="37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13.381</v>
      </c>
      <c r="F185" s="104">
        <v>14.631</v>
      </c>
      <c r="G185" s="72">
        <f t="shared" si="8"/>
        <v>1.0747500000000001</v>
      </c>
      <c r="H185" s="103">
        <f t="shared" si="7"/>
        <v>0.33221458785407737</v>
      </c>
      <c r="I185" s="88">
        <f>G185+H185</f>
        <v>1.4069645878540775</v>
      </c>
      <c r="J185" s="25"/>
      <c r="K185" s="40"/>
      <c r="L185" s="197"/>
      <c r="M185" s="37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19.652000000000001</v>
      </c>
      <c r="F186" s="104">
        <v>20.835000000000001</v>
      </c>
      <c r="G186" s="72">
        <f t="shared" si="8"/>
        <v>1.0171433999999999</v>
      </c>
      <c r="H186" s="103">
        <f t="shared" si="7"/>
        <v>0.13033966494274934</v>
      </c>
      <c r="I186" s="88">
        <f t="shared" si="6"/>
        <v>1.1474830649427492</v>
      </c>
      <c r="J186" s="25"/>
      <c r="K186" s="40"/>
      <c r="L186" s="197"/>
      <c r="M186" s="37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21.045000000000002</v>
      </c>
      <c r="F187" s="104">
        <v>22.177</v>
      </c>
      <c r="G187" s="72">
        <f t="shared" si="8"/>
        <v>0.9732935999999982</v>
      </c>
      <c r="H187" s="103">
        <f t="shared" si="7"/>
        <v>0.19975311441226004</v>
      </c>
      <c r="I187" s="88">
        <f t="shared" si="6"/>
        <v>1.1730467144122583</v>
      </c>
      <c r="J187" s="25"/>
      <c r="K187" s="40"/>
      <c r="L187" s="197"/>
      <c r="M187" s="37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22850</v>
      </c>
      <c r="F188" s="129">
        <v>24576</v>
      </c>
      <c r="G188" s="72">
        <f>(F188-E188)* 0.00086</f>
        <v>1.4843599999999999</v>
      </c>
      <c r="H188" s="103">
        <f t="shared" si="7"/>
        <v>0.33342704985354482</v>
      </c>
      <c r="I188" s="88">
        <f>G188+H188</f>
        <v>1.8177870498535447</v>
      </c>
      <c r="J188" s="25"/>
      <c r="K188" s="40"/>
      <c r="L188" s="197"/>
      <c r="M188" s="37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72">
        <f>(F189-E189)* 0.00086</f>
        <v>0</v>
      </c>
      <c r="H189" s="103">
        <f t="shared" si="7"/>
        <v>0.12973343394301562</v>
      </c>
      <c r="I189" s="88">
        <f>G189+H189</f>
        <v>0.12973343394301562</v>
      </c>
      <c r="J189" s="25"/>
      <c r="K189" s="40"/>
      <c r="L189" s="197"/>
      <c r="M189" s="37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8465</v>
      </c>
      <c r="F190" s="129">
        <v>8920</v>
      </c>
      <c r="G190" s="72">
        <f t="shared" ref="G190:G207" si="9">(F190-E190)* 0.00086</f>
        <v>0.39129999999999998</v>
      </c>
      <c r="H190" s="103">
        <f t="shared" si="7"/>
        <v>0.20035934541199371</v>
      </c>
      <c r="I190" s="88">
        <f t="shared" si="6"/>
        <v>0.59165934541199372</v>
      </c>
      <c r="J190" s="358"/>
      <c r="K190" s="388"/>
      <c r="L190" s="197"/>
      <c r="M190" s="37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31545</v>
      </c>
      <c r="F191" s="129">
        <v>32509</v>
      </c>
      <c r="G191" s="72">
        <f t="shared" si="9"/>
        <v>0.82904</v>
      </c>
      <c r="H191" s="103">
        <f t="shared" si="7"/>
        <v>0.33312393435367799</v>
      </c>
      <c r="I191" s="88">
        <f t="shared" si="6"/>
        <v>1.162163934353678</v>
      </c>
      <c r="J191" s="389"/>
      <c r="K191" s="389"/>
      <c r="L191" s="197"/>
      <c r="M191" s="37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5435</v>
      </c>
      <c r="F192" s="129">
        <v>5665</v>
      </c>
      <c r="G192" s="72">
        <f t="shared" si="9"/>
        <v>0.1978</v>
      </c>
      <c r="H192" s="103">
        <f t="shared" si="7"/>
        <v>0.13064278044261621</v>
      </c>
      <c r="I192" s="88">
        <f t="shared" si="6"/>
        <v>0.32844278044261621</v>
      </c>
      <c r="J192" s="389"/>
      <c r="K192" s="389"/>
      <c r="L192" s="197"/>
      <c r="M192" s="37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9"/>
        <v>0</v>
      </c>
      <c r="H193" s="103">
        <f t="shared" si="7"/>
        <v>0.19944999891239315</v>
      </c>
      <c r="I193" s="88">
        <f t="shared" si="6"/>
        <v>0.19944999891239315</v>
      </c>
      <c r="J193" s="389"/>
      <c r="K193" s="389"/>
      <c r="L193" s="197"/>
      <c r="M193" s="37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26572</v>
      </c>
      <c r="F194" s="129">
        <v>28084</v>
      </c>
      <c r="G194" s="72">
        <f t="shared" si="9"/>
        <v>1.3003199999999999</v>
      </c>
      <c r="H194" s="103">
        <f t="shared" si="7"/>
        <v>0.32736473985620762</v>
      </c>
      <c r="I194" s="88">
        <f t="shared" si="6"/>
        <v>1.6276847398562075</v>
      </c>
      <c r="J194" s="389"/>
      <c r="K194" s="389"/>
      <c r="L194" s="126"/>
      <c r="M194" s="126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72">
        <f t="shared" si="9"/>
        <v>0</v>
      </c>
      <c r="H195" s="103">
        <f t="shared" si="7"/>
        <v>0.13033966494274934</v>
      </c>
      <c r="I195" s="88">
        <f>G195+H195</f>
        <v>0.13033966494274934</v>
      </c>
      <c r="J195" s="389"/>
      <c r="K195" s="389"/>
      <c r="L195" s="197"/>
      <c r="M195" s="373"/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18274</v>
      </c>
      <c r="F196" s="129">
        <v>19598</v>
      </c>
      <c r="G196" s="72">
        <f t="shared" si="9"/>
        <v>1.1386399999999999</v>
      </c>
      <c r="H196" s="103">
        <f t="shared" si="7"/>
        <v>0.20096557641172744</v>
      </c>
      <c r="I196" s="88">
        <f>G196+H196</f>
        <v>1.3396055764117274</v>
      </c>
      <c r="J196" s="389"/>
      <c r="K196" s="389"/>
      <c r="L196" s="681"/>
      <c r="M196" s="682"/>
      <c r="N196" s="682"/>
      <c r="O196" s="682"/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0.33615508935234656</v>
      </c>
      <c r="I197" s="88">
        <f t="shared" si="6"/>
        <v>0.33615508935234656</v>
      </c>
      <c r="J197" s="389"/>
      <c r="K197" s="389"/>
      <c r="L197" s="197"/>
      <c r="M197" s="37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17882</v>
      </c>
      <c r="F198" s="129">
        <v>18849</v>
      </c>
      <c r="G198" s="72">
        <f t="shared" si="9"/>
        <v>0.83162000000000003</v>
      </c>
      <c r="H198" s="103">
        <f t="shared" si="7"/>
        <v>0.12912720294328189</v>
      </c>
      <c r="I198" s="88">
        <f>G198+H198</f>
        <v>0.96074720294328197</v>
      </c>
      <c r="J198" s="389"/>
      <c r="K198" s="389"/>
      <c r="L198" s="197"/>
      <c r="M198" s="373"/>
      <c r="P198" s="250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18506</v>
      </c>
      <c r="F199" s="129">
        <v>18870</v>
      </c>
      <c r="G199" s="72">
        <f t="shared" si="9"/>
        <v>0.31303999999999998</v>
      </c>
      <c r="H199" s="103">
        <f t="shared" si="7"/>
        <v>0.19793442141305886</v>
      </c>
      <c r="I199" s="88">
        <f t="shared" si="6"/>
        <v>0.51097442141305882</v>
      </c>
      <c r="J199" s="389"/>
      <c r="K199" s="389"/>
      <c r="L199" s="197"/>
      <c r="M199" s="373"/>
      <c r="P199" s="352"/>
      <c r="Q199" s="426"/>
      <c r="R199" s="352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32239</v>
      </c>
      <c r="F200" s="129">
        <v>34424</v>
      </c>
      <c r="G200" s="72">
        <f t="shared" si="9"/>
        <v>1.8791</v>
      </c>
      <c r="H200" s="103">
        <f t="shared" si="7"/>
        <v>0.33342704985354482</v>
      </c>
      <c r="I200" s="88">
        <f t="shared" si="6"/>
        <v>2.212527049853545</v>
      </c>
      <c r="J200" s="358"/>
      <c r="K200" s="388"/>
      <c r="L200" s="197"/>
      <c r="M200" s="373"/>
      <c r="P200" s="250"/>
      <c r="Q200" s="202"/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11157</v>
      </c>
      <c r="F201" s="129">
        <v>11556</v>
      </c>
      <c r="G201" s="72">
        <f t="shared" si="9"/>
        <v>0.34314</v>
      </c>
      <c r="H201" s="103">
        <f t="shared" si="7"/>
        <v>0.12912720294328189</v>
      </c>
      <c r="I201" s="88">
        <f>G201+H201</f>
        <v>0.47226720294328189</v>
      </c>
      <c r="J201" s="25"/>
      <c r="K201" s="40"/>
      <c r="L201" s="197"/>
      <c r="M201" s="373"/>
      <c r="P201" s="250"/>
      <c r="Q201" s="202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26443</v>
      </c>
      <c r="F202" s="129">
        <v>27695</v>
      </c>
      <c r="G202" s="72">
        <f t="shared" si="9"/>
        <v>1.0767199999999999</v>
      </c>
      <c r="H202" s="103">
        <f t="shared" si="7"/>
        <v>0.19793442141305886</v>
      </c>
      <c r="I202" s="88">
        <f>G202+H202</f>
        <v>1.2746544214130588</v>
      </c>
      <c r="J202" s="25"/>
      <c r="K202" s="40"/>
      <c r="L202" s="197"/>
      <c r="M202" s="373"/>
      <c r="P202" s="250"/>
      <c r="Q202" s="247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34055</v>
      </c>
      <c r="F203" s="129">
        <v>35410</v>
      </c>
      <c r="G203" s="72">
        <f t="shared" si="9"/>
        <v>1.1653</v>
      </c>
      <c r="H203" s="103">
        <f t="shared" si="7"/>
        <v>0.33312393435367799</v>
      </c>
      <c r="I203" s="88">
        <f>G203+H203</f>
        <v>1.498423934353678</v>
      </c>
      <c r="J203" s="25"/>
      <c r="K203" s="40"/>
      <c r="L203" s="40"/>
      <c r="M203" s="246"/>
      <c r="P203" s="250"/>
      <c r="Q203" s="247"/>
      <c r="S203" s="352"/>
      <c r="T203" s="352"/>
      <c r="U203" s="352"/>
      <c r="V203" s="352"/>
      <c r="W203" s="352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13701</v>
      </c>
      <c r="F204" s="129">
        <v>14399</v>
      </c>
      <c r="G204" s="72">
        <f t="shared" si="9"/>
        <v>0.60028000000000004</v>
      </c>
      <c r="H204" s="103">
        <f t="shared" si="7"/>
        <v>0.12973343394301562</v>
      </c>
      <c r="I204" s="88">
        <f>G204+H204</f>
        <v>0.73001343394301565</v>
      </c>
      <c r="J204" s="25"/>
      <c r="K204" s="40"/>
      <c r="L204" s="40"/>
      <c r="M204" s="360"/>
      <c r="P204" s="250"/>
      <c r="Q204" s="247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72">
        <f t="shared" si="9"/>
        <v>0</v>
      </c>
      <c r="H205" s="103">
        <f t="shared" si="7"/>
        <v>0.19854065241279259</v>
      </c>
      <c r="I205" s="88">
        <f t="shared" si="6"/>
        <v>0.19854065241279259</v>
      </c>
      <c r="J205" s="215"/>
      <c r="K205" s="40"/>
      <c r="L205" s="40"/>
      <c r="M205" s="373"/>
      <c r="P205" s="250"/>
      <c r="Q205" s="247"/>
    </row>
    <row r="206" spans="1:23" x14ac:dyDescent="0.25">
      <c r="A206" s="44">
        <v>190</v>
      </c>
      <c r="B206" s="58" t="s">
        <v>233</v>
      </c>
      <c r="C206" s="51">
        <v>109.5</v>
      </c>
      <c r="D206" s="65" t="s">
        <v>359</v>
      </c>
      <c r="E206" s="129">
        <v>25480</v>
      </c>
      <c r="F206" s="129">
        <v>26848</v>
      </c>
      <c r="G206" s="72">
        <f t="shared" si="9"/>
        <v>1.17648</v>
      </c>
      <c r="H206" s="103">
        <f t="shared" si="7"/>
        <v>0.33191147235421053</v>
      </c>
      <c r="I206" s="88">
        <f t="shared" si="6"/>
        <v>1.5083914723542104</v>
      </c>
      <c r="J206" s="215"/>
      <c r="K206" s="40"/>
      <c r="L206" s="197"/>
      <c r="M206" s="37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14598</v>
      </c>
      <c r="F207" s="129">
        <v>15159</v>
      </c>
      <c r="G207" s="72">
        <f t="shared" si="9"/>
        <v>0.48246</v>
      </c>
      <c r="H207" s="103">
        <f t="shared" si="7"/>
        <v>0.13033966494274934</v>
      </c>
      <c r="I207" s="88">
        <f t="shared" si="6"/>
        <v>0.6127996649427494</v>
      </c>
      <c r="J207" s="215"/>
      <c r="K207" s="40"/>
      <c r="L207" s="197"/>
      <c r="M207" s="373"/>
      <c r="N207" s="246"/>
      <c r="O207" s="246"/>
      <c r="Q207" s="247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23580</v>
      </c>
      <c r="F208" s="129">
        <v>24953</v>
      </c>
      <c r="G208" s="72">
        <f>(F208-E208)* 0.00086</f>
        <v>1.1807799999999999</v>
      </c>
      <c r="H208" s="103">
        <f t="shared" si="7"/>
        <v>0.19793442141305886</v>
      </c>
      <c r="I208" s="88">
        <f t="shared" si="6"/>
        <v>1.3787144214130589</v>
      </c>
      <c r="J208" s="215"/>
      <c r="K208" s="40"/>
      <c r="L208" s="197"/>
      <c r="M208" s="373"/>
      <c r="P208" s="247"/>
      <c r="Q208" s="247"/>
      <c r="R208" s="247"/>
      <c r="S208" s="247"/>
      <c r="T208" s="248"/>
    </row>
    <row r="209" spans="1:20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11.875999999999999</v>
      </c>
      <c r="F209" s="104">
        <v>12.275</v>
      </c>
      <c r="G209" s="72">
        <f>(F209-E209)*0.8598</f>
        <v>0.34306020000000076</v>
      </c>
      <c r="H209" s="103">
        <f t="shared" si="7"/>
        <v>0.16004498392970148</v>
      </c>
      <c r="I209" s="88">
        <f t="shared" ref="I209:I272" si="10">G209+H209</f>
        <v>0.50310518392970227</v>
      </c>
      <c r="J209" s="215"/>
      <c r="K209" s="40"/>
      <c r="L209" s="197"/>
      <c r="M209" s="373"/>
      <c r="P209" s="247"/>
      <c r="Q209" s="247"/>
      <c r="R209" s="247"/>
      <c r="S209" s="247"/>
      <c r="T209" s="248"/>
    </row>
    <row r="210" spans="1:20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19.016999999999999</v>
      </c>
      <c r="F210" s="104">
        <v>19.882999999999999</v>
      </c>
      <c r="G210" s="72">
        <f t="shared" ref="G210:G273" si="11">(F210-E210)*0.8598</f>
        <v>0.74458679999999966</v>
      </c>
      <c r="H210" s="103">
        <f t="shared" ref="H210:H273" si="12">$G$11/$C$303*C210</f>
        <v>0.15519513593183176</v>
      </c>
      <c r="I210" s="88">
        <f t="shared" si="10"/>
        <v>0.89978193593183142</v>
      </c>
      <c r="J210" s="25"/>
      <c r="K210" s="40"/>
      <c r="L210" s="197"/>
      <c r="M210" s="373"/>
      <c r="P210" s="247"/>
      <c r="Q210" s="247"/>
      <c r="R210" s="247"/>
      <c r="S210" s="247"/>
      <c r="T210" s="248"/>
    </row>
    <row r="211" spans="1:20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56.837000000000003</v>
      </c>
      <c r="F211" s="104">
        <v>59.311</v>
      </c>
      <c r="G211" s="72">
        <f t="shared" si="11"/>
        <v>2.1271451999999971</v>
      </c>
      <c r="H211" s="103">
        <f t="shared" si="12"/>
        <v>0.34433920784875172</v>
      </c>
      <c r="I211" s="88">
        <f t="shared" si="10"/>
        <v>2.4714844078487488</v>
      </c>
      <c r="J211" s="25"/>
      <c r="K211" s="40"/>
      <c r="L211" s="197"/>
      <c r="M211" s="373"/>
      <c r="N211" s="374"/>
      <c r="O211" s="374"/>
      <c r="P211" s="250"/>
      <c r="Q211" s="247"/>
    </row>
    <row r="212" spans="1:20" x14ac:dyDescent="0.25">
      <c r="A212" s="44">
        <v>199</v>
      </c>
      <c r="B212" s="56" t="s">
        <v>239</v>
      </c>
      <c r="C212" s="51">
        <v>106.7</v>
      </c>
      <c r="D212" s="65" t="s">
        <v>358</v>
      </c>
      <c r="E212" s="104">
        <v>33.5</v>
      </c>
      <c r="F212" s="104">
        <v>35.127000000000002</v>
      </c>
      <c r="G212" s="72">
        <f t="shared" si="11"/>
        <v>1.3988946000000022</v>
      </c>
      <c r="H212" s="103">
        <f t="shared" si="12"/>
        <v>0.32342423835793849</v>
      </c>
      <c r="I212" s="88">
        <f t="shared" si="10"/>
        <v>1.7223188383579406</v>
      </c>
      <c r="J212" s="25"/>
      <c r="K212" s="40"/>
      <c r="L212" s="197"/>
      <c r="M212" s="373"/>
      <c r="P212" s="250"/>
      <c r="Q212" s="247"/>
    </row>
    <row r="213" spans="1:20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12.632</v>
      </c>
      <c r="F213" s="104">
        <v>13.859</v>
      </c>
      <c r="G213" s="72">
        <f t="shared" si="11"/>
        <v>1.0549746000000002</v>
      </c>
      <c r="H213" s="103">
        <f t="shared" si="12"/>
        <v>0.28098806837657819</v>
      </c>
      <c r="I213" s="88">
        <f t="shared" si="10"/>
        <v>1.3359626683765784</v>
      </c>
      <c r="J213" s="25"/>
      <c r="K213" s="40"/>
      <c r="L213" s="197"/>
      <c r="M213" s="373"/>
      <c r="N213" s="50"/>
      <c r="P213" s="250"/>
      <c r="Q213" s="247"/>
    </row>
    <row r="214" spans="1:20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30.626999999999999</v>
      </c>
      <c r="F214" s="104">
        <v>32.191000000000003</v>
      </c>
      <c r="G214" s="72">
        <f t="shared" si="11"/>
        <v>1.344727200000003</v>
      </c>
      <c r="H214" s="103">
        <f t="shared" si="12"/>
        <v>0.24794847889109059</v>
      </c>
      <c r="I214" s="88">
        <f t="shared" si="10"/>
        <v>1.5926756788910936</v>
      </c>
      <c r="J214" s="25"/>
      <c r="K214" s="40"/>
      <c r="L214" s="197"/>
      <c r="M214" s="373"/>
      <c r="P214" s="250"/>
    </row>
    <row r="215" spans="1:20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8.3819999999999997</v>
      </c>
      <c r="F215" s="104">
        <v>8.9130000000000003</v>
      </c>
      <c r="G215" s="72">
        <f t="shared" si="11"/>
        <v>0.45655380000000051</v>
      </c>
      <c r="H215" s="103">
        <f t="shared" si="12"/>
        <v>0.1585294064303672</v>
      </c>
      <c r="I215" s="88">
        <f t="shared" si="10"/>
        <v>0.61508320643036773</v>
      </c>
      <c r="J215" s="25"/>
      <c r="K215" s="40"/>
      <c r="L215" s="197"/>
      <c r="M215" s="373"/>
      <c r="P215" s="250"/>
    </row>
    <row r="216" spans="1:20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16.321000000000002</v>
      </c>
      <c r="F216" s="104">
        <v>17.126000000000001</v>
      </c>
      <c r="G216" s="72">
        <f t="shared" si="11"/>
        <v>0.69213899999999973</v>
      </c>
      <c r="H216" s="103">
        <f t="shared" si="12"/>
        <v>0.15549825143169863</v>
      </c>
      <c r="I216" s="88">
        <f t="shared" si="10"/>
        <v>0.84763725143169832</v>
      </c>
      <c r="J216" s="25"/>
      <c r="K216" s="40"/>
      <c r="L216" s="197"/>
      <c r="M216" s="373"/>
      <c r="P216" s="250"/>
    </row>
    <row r="217" spans="1:20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59.764000000000003</v>
      </c>
      <c r="F217" s="104">
        <v>62.338000000000001</v>
      </c>
      <c r="G217" s="72">
        <f t="shared" si="11"/>
        <v>2.2131251999999986</v>
      </c>
      <c r="H217" s="103">
        <f t="shared" si="12"/>
        <v>0.34464232334861861</v>
      </c>
      <c r="I217" s="88">
        <f t="shared" si="10"/>
        <v>2.557767523348617</v>
      </c>
      <c r="J217" s="25"/>
      <c r="K217" s="40"/>
      <c r="L217" s="197"/>
      <c r="M217" s="373"/>
      <c r="P217" s="250"/>
    </row>
    <row r="218" spans="1:20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21.934000000000001</v>
      </c>
      <c r="F218" s="104">
        <v>22.591000000000001</v>
      </c>
      <c r="G218" s="72">
        <f t="shared" si="11"/>
        <v>0.56488860000000007</v>
      </c>
      <c r="H218" s="103">
        <f t="shared" si="12"/>
        <v>0.32433358485753905</v>
      </c>
      <c r="I218" s="88">
        <f t="shared" si="10"/>
        <v>0.88922218485753912</v>
      </c>
      <c r="J218" s="25"/>
      <c r="K218" s="40"/>
      <c r="L218" s="197"/>
      <c r="M218" s="373"/>
    </row>
    <row r="219" spans="1:20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25.085999999999999</v>
      </c>
      <c r="F219" s="104">
        <v>25.733000000000001</v>
      </c>
      <c r="G219" s="72">
        <f t="shared" si="11"/>
        <v>0.55629060000000174</v>
      </c>
      <c r="H219" s="103">
        <f t="shared" si="12"/>
        <v>0.28098806837657819</v>
      </c>
      <c r="I219" s="88">
        <f t="shared" si="10"/>
        <v>0.83727866837657994</v>
      </c>
      <c r="J219" s="25"/>
      <c r="K219" s="40"/>
      <c r="L219" s="197"/>
      <c r="M219" s="373"/>
    </row>
    <row r="220" spans="1:20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27.472999999999999</v>
      </c>
      <c r="F220" s="104">
        <v>29.238</v>
      </c>
      <c r="G220" s="72">
        <f t="shared" si="11"/>
        <v>1.5175470000000004</v>
      </c>
      <c r="H220" s="103">
        <f t="shared" si="12"/>
        <v>0.24552355489215572</v>
      </c>
      <c r="I220" s="88">
        <f t="shared" si="10"/>
        <v>1.7630705548921561</v>
      </c>
      <c r="J220" s="25"/>
      <c r="K220" s="40"/>
      <c r="L220" s="197"/>
      <c r="M220" s="373"/>
    </row>
    <row r="221" spans="1:20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10.669</v>
      </c>
      <c r="F221" s="104">
        <v>11.118</v>
      </c>
      <c r="G221" s="72">
        <f t="shared" si="11"/>
        <v>0.38605019999999984</v>
      </c>
      <c r="H221" s="103">
        <f t="shared" si="12"/>
        <v>0.16125744592916894</v>
      </c>
      <c r="I221" s="88">
        <f t="shared" si="10"/>
        <v>0.54730764592916881</v>
      </c>
      <c r="J221" s="25"/>
      <c r="K221" s="40"/>
      <c r="L221" s="197"/>
      <c r="M221" s="373"/>
    </row>
    <row r="222" spans="1:20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27.713000000000001</v>
      </c>
      <c r="F222" s="104">
        <v>29.024999999999999</v>
      </c>
      <c r="G222" s="72">
        <f t="shared" si="11"/>
        <v>1.128057599999998</v>
      </c>
      <c r="H222" s="103">
        <f t="shared" si="12"/>
        <v>0.1548920204319649</v>
      </c>
      <c r="I222" s="88">
        <f t="shared" si="10"/>
        <v>1.2829496204319628</v>
      </c>
      <c r="J222" s="25"/>
      <c r="K222" s="40"/>
      <c r="L222" s="197"/>
      <c r="M222" s="373"/>
    </row>
    <row r="223" spans="1:20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38.905999999999999</v>
      </c>
      <c r="F223" s="104">
        <v>40.03</v>
      </c>
      <c r="G223" s="72">
        <f t="shared" si="11"/>
        <v>0.96641520000000203</v>
      </c>
      <c r="H223" s="103">
        <f t="shared" si="12"/>
        <v>0.34494543884848544</v>
      </c>
      <c r="I223" s="88">
        <f t="shared" si="10"/>
        <v>1.3113606388484875</v>
      </c>
      <c r="J223" s="25"/>
      <c r="K223" s="40"/>
      <c r="L223" s="197"/>
      <c r="M223" s="373"/>
    </row>
    <row r="224" spans="1:20" ht="13.5" customHeight="1" x14ac:dyDescent="0.25">
      <c r="A224" s="44">
        <v>211</v>
      </c>
      <c r="B224" s="56" t="s">
        <v>251</v>
      </c>
      <c r="C224" s="51">
        <v>106.9</v>
      </c>
      <c r="D224" s="65" t="s">
        <v>358</v>
      </c>
      <c r="E224" s="104">
        <v>7.0960000000000001</v>
      </c>
      <c r="F224" s="104">
        <v>8.4</v>
      </c>
      <c r="G224" s="72">
        <f t="shared" si="11"/>
        <v>1.1211792000000003</v>
      </c>
      <c r="H224" s="103">
        <f t="shared" si="12"/>
        <v>0.32403046935767221</v>
      </c>
      <c r="I224" s="88">
        <f t="shared" si="10"/>
        <v>1.4452096693576726</v>
      </c>
      <c r="J224" s="25"/>
      <c r="K224" s="40"/>
      <c r="L224" s="683"/>
      <c r="M224" s="683"/>
      <c r="N224" s="683"/>
      <c r="O224" s="683"/>
      <c r="P224" s="683"/>
      <c r="Q224" s="683"/>
      <c r="R224" s="683"/>
      <c r="S224" s="683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24.859000000000002</v>
      </c>
      <c r="F225" s="104">
        <v>25.756</v>
      </c>
      <c r="G225" s="72">
        <f t="shared" si="11"/>
        <v>0.77124059999999872</v>
      </c>
      <c r="H225" s="103">
        <f t="shared" si="12"/>
        <v>0.28250364587591253</v>
      </c>
      <c r="I225" s="88">
        <f t="shared" si="10"/>
        <v>1.0537442458759112</v>
      </c>
      <c r="J225" s="25"/>
      <c r="K225" s="40"/>
      <c r="L225" s="197"/>
      <c r="M225" s="37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1"/>
        <v>0</v>
      </c>
      <c r="H226" s="103">
        <f t="shared" si="12"/>
        <v>0.24461420839255515</v>
      </c>
      <c r="I226" s="88">
        <f t="shared" si="10"/>
        <v>0.24461420839255515</v>
      </c>
      <c r="J226" s="25"/>
      <c r="K226" s="40"/>
      <c r="L226" s="197"/>
      <c r="M226" s="37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15.454000000000001</v>
      </c>
      <c r="F227" s="104">
        <v>16.472999999999999</v>
      </c>
      <c r="G227" s="72">
        <f t="shared" si="11"/>
        <v>0.87613619999999859</v>
      </c>
      <c r="H227" s="103">
        <f t="shared" si="12"/>
        <v>0.15913563743010092</v>
      </c>
      <c r="I227" s="88">
        <f t="shared" si="10"/>
        <v>1.0352718374300995</v>
      </c>
      <c r="J227" s="25"/>
      <c r="K227" s="40"/>
      <c r="L227" s="197"/>
      <c r="M227" s="37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1"/>
        <v>0</v>
      </c>
      <c r="H228" s="103">
        <f t="shared" si="12"/>
        <v>0.15458890493209804</v>
      </c>
      <c r="I228" s="88">
        <f t="shared" si="10"/>
        <v>0.15458890493209804</v>
      </c>
      <c r="K228" s="40"/>
      <c r="L228" s="197"/>
      <c r="M228" s="37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66.305999999999997</v>
      </c>
      <c r="F229" s="104">
        <v>69.400999999999996</v>
      </c>
      <c r="G229" s="72">
        <f t="shared" si="11"/>
        <v>2.6610809999999989</v>
      </c>
      <c r="H229" s="103">
        <f t="shared" si="12"/>
        <v>0.34524855434835233</v>
      </c>
      <c r="I229" s="88">
        <f t="shared" si="10"/>
        <v>3.0063295543483513</v>
      </c>
      <c r="J229" s="25"/>
      <c r="K229" s="40"/>
      <c r="L229" s="197"/>
      <c r="M229" s="37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16.721</v>
      </c>
      <c r="F230" s="104">
        <v>17.172999999999998</v>
      </c>
      <c r="G230" s="72">
        <f t="shared" si="11"/>
        <v>0.38862959999999847</v>
      </c>
      <c r="H230" s="103">
        <f t="shared" si="12"/>
        <v>0.32281800735820476</v>
      </c>
      <c r="I230" s="88">
        <f t="shared" si="10"/>
        <v>0.71144760735820323</v>
      </c>
      <c r="J230" s="25"/>
      <c r="K230" s="40"/>
      <c r="L230" s="197"/>
      <c r="M230" s="37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24.465</v>
      </c>
      <c r="F231" s="104">
        <v>25.817</v>
      </c>
      <c r="G231" s="72">
        <f t="shared" si="11"/>
        <v>1.1624496000000002</v>
      </c>
      <c r="H231" s="103">
        <f t="shared" si="12"/>
        <v>0.28068495287671136</v>
      </c>
      <c r="I231" s="88">
        <f t="shared" si="10"/>
        <v>1.4431345528767117</v>
      </c>
      <c r="J231" s="25"/>
      <c r="K231" s="40"/>
      <c r="L231" s="197"/>
      <c r="M231" s="37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21.66</v>
      </c>
      <c r="F232" s="104">
        <v>22.808</v>
      </c>
      <c r="G232" s="72">
        <f t="shared" si="11"/>
        <v>0.98705039999999977</v>
      </c>
      <c r="H232" s="103">
        <f t="shared" si="12"/>
        <v>0.24673601689162317</v>
      </c>
      <c r="I232" s="88">
        <f t="shared" si="10"/>
        <v>1.2337864168916228</v>
      </c>
      <c r="J232" s="25"/>
      <c r="K232" s="40"/>
      <c r="L232" s="197"/>
      <c r="M232" s="37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11.999000000000001</v>
      </c>
      <c r="F233" s="104">
        <v>12.395</v>
      </c>
      <c r="G233" s="72">
        <f t="shared" si="11"/>
        <v>0.34048079999999914</v>
      </c>
      <c r="H233" s="103">
        <f t="shared" si="12"/>
        <v>0.16034809942956835</v>
      </c>
      <c r="I233" s="88">
        <f t="shared" si="10"/>
        <v>0.50082889942956754</v>
      </c>
      <c r="J233" s="25"/>
      <c r="K233" s="40"/>
      <c r="L233" s="197"/>
      <c r="M233" s="373"/>
    </row>
    <row r="234" spans="1:14" x14ac:dyDescent="0.25">
      <c r="A234" s="44">
        <v>221</v>
      </c>
      <c r="B234" s="56" t="s">
        <v>261</v>
      </c>
      <c r="C234" s="51">
        <v>51.4</v>
      </c>
      <c r="D234" s="65" t="s">
        <v>358</v>
      </c>
      <c r="E234" s="104">
        <v>20.715</v>
      </c>
      <c r="F234" s="104">
        <v>21.585000000000001</v>
      </c>
      <c r="G234" s="72">
        <f t="shared" si="11"/>
        <v>0.74802600000000086</v>
      </c>
      <c r="H234" s="103">
        <f t="shared" si="12"/>
        <v>0.15580136693156549</v>
      </c>
      <c r="I234" s="88">
        <f t="shared" si="10"/>
        <v>0.9038273669315664</v>
      </c>
      <c r="J234" s="25"/>
      <c r="K234" s="40"/>
      <c r="L234" s="197"/>
      <c r="M234" s="373"/>
    </row>
    <row r="235" spans="1:14" x14ac:dyDescent="0.25">
      <c r="A235" s="44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8.0410000000000004</v>
      </c>
      <c r="G235" s="72">
        <f t="shared" si="11"/>
        <v>0</v>
      </c>
      <c r="H235" s="103">
        <f t="shared" si="12"/>
        <v>0.34858282484688774</v>
      </c>
      <c r="I235" s="88">
        <f t="shared" si="10"/>
        <v>0.34858282484688774</v>
      </c>
      <c r="J235" s="215"/>
      <c r="K235" s="40"/>
      <c r="L235" s="197"/>
      <c r="M235" s="373"/>
    </row>
    <row r="236" spans="1:14" x14ac:dyDescent="0.25">
      <c r="A236" s="44">
        <v>223</v>
      </c>
      <c r="B236" s="56" t="s">
        <v>263</v>
      </c>
      <c r="C236" s="51">
        <v>106.7</v>
      </c>
      <c r="D236" s="65" t="s">
        <v>358</v>
      </c>
      <c r="E236" s="104">
        <v>21.068999999999999</v>
      </c>
      <c r="F236" s="104">
        <v>21.492999999999999</v>
      </c>
      <c r="G236" s="72">
        <f t="shared" si="11"/>
        <v>0.36455519999999958</v>
      </c>
      <c r="H236" s="103">
        <f t="shared" si="12"/>
        <v>0.32342423835793849</v>
      </c>
      <c r="I236" s="88">
        <f t="shared" si="10"/>
        <v>0.68797943835793807</v>
      </c>
      <c r="J236" s="215"/>
      <c r="K236" s="227"/>
      <c r="L236" s="197"/>
      <c r="M236" s="373"/>
    </row>
    <row r="237" spans="1:14" x14ac:dyDescent="0.25">
      <c r="A237" s="44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72">
        <f t="shared" si="11"/>
        <v>0</v>
      </c>
      <c r="H237" s="103">
        <f t="shared" si="12"/>
        <v>0.28007872187697763</v>
      </c>
      <c r="I237" s="88">
        <f t="shared" si="10"/>
        <v>0.28007872187697763</v>
      </c>
      <c r="J237" s="215"/>
      <c r="K237" s="227"/>
      <c r="L237" s="197"/>
      <c r="M237" s="227"/>
      <c r="N237" s="40"/>
    </row>
    <row r="238" spans="1:14" x14ac:dyDescent="0.25">
      <c r="A238" s="44">
        <v>225</v>
      </c>
      <c r="B238" s="56" t="s">
        <v>265</v>
      </c>
      <c r="C238" s="51">
        <v>81.2</v>
      </c>
      <c r="D238" s="65" t="s">
        <v>358</v>
      </c>
      <c r="E238" s="104">
        <v>19.353999999999999</v>
      </c>
      <c r="F238" s="104">
        <v>20.623999999999999</v>
      </c>
      <c r="G238" s="72">
        <f t="shared" si="11"/>
        <v>1.0919459999999996</v>
      </c>
      <c r="H238" s="103">
        <f t="shared" si="12"/>
        <v>0.24612978589188944</v>
      </c>
      <c r="I238" s="88">
        <f t="shared" si="10"/>
        <v>1.338075785891889</v>
      </c>
      <c r="J238" s="215"/>
      <c r="K238" s="227"/>
      <c r="L238" s="197"/>
      <c r="M238" s="373"/>
    </row>
    <row r="239" spans="1:14" x14ac:dyDescent="0.25">
      <c r="A239" s="44">
        <v>226</v>
      </c>
      <c r="B239" s="56" t="s">
        <v>266</v>
      </c>
      <c r="C239" s="51">
        <v>52.7</v>
      </c>
      <c r="D239" s="65" t="s">
        <v>358</v>
      </c>
      <c r="E239" s="104">
        <v>9.2479999999999993</v>
      </c>
      <c r="F239" s="104">
        <v>9.8640000000000008</v>
      </c>
      <c r="G239" s="72">
        <f t="shared" si="11"/>
        <v>0.52963680000000124</v>
      </c>
      <c r="H239" s="103">
        <f t="shared" si="12"/>
        <v>0.15974186842983465</v>
      </c>
      <c r="I239" s="88">
        <f t="shared" si="10"/>
        <v>0.68937866842983586</v>
      </c>
      <c r="J239" s="215"/>
      <c r="K239" s="40"/>
      <c r="L239" s="197"/>
      <c r="M239" s="373"/>
    </row>
    <row r="240" spans="1:14" x14ac:dyDescent="0.25">
      <c r="A240" s="44">
        <v>227</v>
      </c>
      <c r="B240" s="56" t="s">
        <v>267</v>
      </c>
      <c r="C240" s="51">
        <v>51.5</v>
      </c>
      <c r="D240" s="65" t="s">
        <v>358</v>
      </c>
      <c r="E240" s="104">
        <v>11.548999999999999</v>
      </c>
      <c r="F240" s="104">
        <v>12.552</v>
      </c>
      <c r="G240" s="72">
        <f t="shared" si="11"/>
        <v>0.86237940000000013</v>
      </c>
      <c r="H240" s="103">
        <f t="shared" si="12"/>
        <v>0.15610448243143235</v>
      </c>
      <c r="I240" s="88">
        <f t="shared" si="10"/>
        <v>1.0184838824314324</v>
      </c>
      <c r="J240" s="215"/>
      <c r="K240" s="40"/>
      <c r="L240" s="197"/>
      <c r="M240" s="373"/>
    </row>
    <row r="241" spans="1:14" x14ac:dyDescent="0.25">
      <c r="A241" s="44">
        <v>228</v>
      </c>
      <c r="B241" s="56" t="s">
        <v>268</v>
      </c>
      <c r="C241" s="51">
        <v>113.5</v>
      </c>
      <c r="D241" s="65" t="s">
        <v>358</v>
      </c>
      <c r="E241" s="104">
        <v>54.286999999999999</v>
      </c>
      <c r="F241" s="104">
        <v>56.518999999999998</v>
      </c>
      <c r="G241" s="72">
        <f t="shared" si="11"/>
        <v>1.9190735999999995</v>
      </c>
      <c r="H241" s="103">
        <f t="shared" si="12"/>
        <v>0.34403609234888488</v>
      </c>
      <c r="I241" s="88">
        <f t="shared" si="10"/>
        <v>2.2631096923488845</v>
      </c>
      <c r="J241" s="215"/>
      <c r="K241" s="40"/>
      <c r="L241" s="197"/>
      <c r="M241" s="373"/>
    </row>
    <row r="242" spans="1:14" x14ac:dyDescent="0.25">
      <c r="A242" s="44">
        <v>229</v>
      </c>
      <c r="B242" s="56" t="s">
        <v>269</v>
      </c>
      <c r="C242" s="51">
        <v>107.4</v>
      </c>
      <c r="D242" s="65" t="s">
        <v>358</v>
      </c>
      <c r="E242" s="104">
        <v>26.835999999999999</v>
      </c>
      <c r="F242" s="104">
        <v>27.934999999999999</v>
      </c>
      <c r="G242" s="72">
        <f t="shared" si="11"/>
        <v>0.94492020000000021</v>
      </c>
      <c r="H242" s="103">
        <f t="shared" si="12"/>
        <v>0.3255460468570065</v>
      </c>
      <c r="I242" s="88">
        <f t="shared" si="10"/>
        <v>1.2704662468570067</v>
      </c>
      <c r="J242" s="215"/>
      <c r="K242" s="40"/>
      <c r="L242" s="197"/>
      <c r="M242" s="373"/>
    </row>
    <row r="243" spans="1:14" x14ac:dyDescent="0.25">
      <c r="A243" s="44">
        <v>230</v>
      </c>
      <c r="B243" s="56" t="s">
        <v>270</v>
      </c>
      <c r="C243" s="51">
        <v>93</v>
      </c>
      <c r="D243" s="65" t="s">
        <v>358</v>
      </c>
      <c r="E243" s="104">
        <v>19.016999999999999</v>
      </c>
      <c r="F243" s="104">
        <v>19.338999999999999</v>
      </c>
      <c r="G243" s="72">
        <f t="shared" si="11"/>
        <v>0.27685559999999931</v>
      </c>
      <c r="H243" s="103">
        <f t="shared" si="12"/>
        <v>0.28189741487617881</v>
      </c>
      <c r="I243" s="88">
        <f t="shared" si="10"/>
        <v>0.55875301487617812</v>
      </c>
      <c r="J243" s="25"/>
      <c r="K243" s="40"/>
      <c r="L243" s="197"/>
      <c r="M243" s="373"/>
    </row>
    <row r="244" spans="1:14" x14ac:dyDescent="0.25">
      <c r="A244" s="44">
        <v>231</v>
      </c>
      <c r="B244" s="56" t="s">
        <v>271</v>
      </c>
      <c r="C244" s="51">
        <v>80.900000000000006</v>
      </c>
      <c r="D244" s="65" t="s">
        <v>358</v>
      </c>
      <c r="E244" s="104">
        <v>29.402999999999999</v>
      </c>
      <c r="F244" s="104">
        <v>30.385000000000002</v>
      </c>
      <c r="G244" s="72">
        <f t="shared" si="11"/>
        <v>0.84432360000000251</v>
      </c>
      <c r="H244" s="103">
        <f t="shared" si="12"/>
        <v>0.24522043939228888</v>
      </c>
      <c r="I244" s="88">
        <f t="shared" si="10"/>
        <v>1.0895440393922913</v>
      </c>
      <c r="J244" s="25"/>
      <c r="K244" s="40"/>
      <c r="L244" s="197"/>
      <c r="M244" s="373"/>
    </row>
    <row r="245" spans="1:14" x14ac:dyDescent="0.25">
      <c r="A245" s="44">
        <v>232</v>
      </c>
      <c r="B245" s="56" t="s">
        <v>272</v>
      </c>
      <c r="C245" s="51">
        <v>52.5</v>
      </c>
      <c r="D245" s="65" t="s">
        <v>358</v>
      </c>
      <c r="E245" s="104">
        <v>20.65</v>
      </c>
      <c r="F245" s="104">
        <v>21.27</v>
      </c>
      <c r="G245" s="72">
        <f t="shared" si="11"/>
        <v>0.53307600000000088</v>
      </c>
      <c r="H245" s="103">
        <f t="shared" si="12"/>
        <v>0.15913563743010092</v>
      </c>
      <c r="I245" s="88">
        <f t="shared" si="10"/>
        <v>0.69221163743010183</v>
      </c>
      <c r="J245" s="25"/>
      <c r="K245" s="40"/>
      <c r="L245" s="197"/>
      <c r="M245" s="37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19.187000000000001</v>
      </c>
      <c r="F246" s="104">
        <v>20.524000000000001</v>
      </c>
      <c r="G246" s="72">
        <f t="shared" si="11"/>
        <v>1.1495525999999998</v>
      </c>
      <c r="H246" s="103">
        <f t="shared" si="12"/>
        <v>0.15367955843249748</v>
      </c>
      <c r="I246" s="88">
        <f t="shared" si="10"/>
        <v>1.3032321584324973</v>
      </c>
      <c r="J246" s="25"/>
      <c r="K246" s="40"/>
      <c r="L246" s="197"/>
      <c r="M246" s="37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32.962000000000003</v>
      </c>
      <c r="F247" s="104">
        <v>34.454000000000001</v>
      </c>
      <c r="G247" s="72">
        <f t="shared" si="11"/>
        <v>1.2828215999999977</v>
      </c>
      <c r="H247" s="103">
        <f t="shared" si="12"/>
        <v>0.34494543884848544</v>
      </c>
      <c r="I247" s="88">
        <f t="shared" si="10"/>
        <v>1.6277670388484831</v>
      </c>
      <c r="J247" s="25"/>
      <c r="K247" s="40"/>
      <c r="L247" s="197"/>
      <c r="M247" s="37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24.547999999999998</v>
      </c>
      <c r="F248" s="104">
        <v>25.954999999999998</v>
      </c>
      <c r="G248" s="72">
        <f t="shared" si="11"/>
        <v>1.2097386000000001</v>
      </c>
      <c r="H248" s="103">
        <f t="shared" si="12"/>
        <v>0.32251489185833787</v>
      </c>
      <c r="I248" s="88">
        <f t="shared" si="10"/>
        <v>1.5322534918583379</v>
      </c>
      <c r="J248" s="25"/>
      <c r="K248" s="40"/>
      <c r="L248" s="197"/>
      <c r="M248" s="373"/>
    </row>
    <row r="249" spans="1:14" x14ac:dyDescent="0.25">
      <c r="A249" s="44">
        <v>236</v>
      </c>
      <c r="B249" s="56" t="s">
        <v>276</v>
      </c>
      <c r="C249" s="51">
        <v>93.5</v>
      </c>
      <c r="D249" s="65" t="s">
        <v>358</v>
      </c>
      <c r="E249" s="104">
        <v>23.72</v>
      </c>
      <c r="F249" s="104">
        <v>24.972000000000001</v>
      </c>
      <c r="G249" s="72">
        <f t="shared" si="11"/>
        <v>1.076469600000002</v>
      </c>
      <c r="H249" s="103">
        <f t="shared" si="12"/>
        <v>0.2834129923755131</v>
      </c>
      <c r="I249" s="88">
        <f t="shared" si="10"/>
        <v>1.3598825923755151</v>
      </c>
      <c r="J249" s="25"/>
      <c r="K249" s="40"/>
      <c r="L249" s="197"/>
      <c r="M249" s="37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9.609</v>
      </c>
      <c r="F250" s="104">
        <v>10.355</v>
      </c>
      <c r="G250" s="72">
        <f t="shared" si="11"/>
        <v>0.64141080000000039</v>
      </c>
      <c r="H250" s="103">
        <f t="shared" si="12"/>
        <v>0.2434017463930877</v>
      </c>
      <c r="I250" s="88">
        <f t="shared" si="10"/>
        <v>0.88481254639308804</v>
      </c>
      <c r="J250" s="25"/>
      <c r="K250" s="40"/>
      <c r="L250" s="197"/>
      <c r="M250" s="37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11.276999999999999</v>
      </c>
      <c r="F251" s="104">
        <v>11.36</v>
      </c>
      <c r="G251" s="72">
        <f t="shared" si="11"/>
        <v>7.136340000000016E-2</v>
      </c>
      <c r="H251" s="103">
        <f t="shared" si="12"/>
        <v>0.15883252193023406</v>
      </c>
      <c r="I251" s="88">
        <f t="shared" si="10"/>
        <v>0.23019592193023422</v>
      </c>
      <c r="J251" s="25"/>
      <c r="K251" s="40"/>
      <c r="L251" s="197"/>
      <c r="M251" s="37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21.552</v>
      </c>
      <c r="F252" s="104">
        <v>23.37</v>
      </c>
      <c r="G252" s="72">
        <f t="shared" si="11"/>
        <v>1.5631164000000013</v>
      </c>
      <c r="H252" s="103">
        <f t="shared" si="12"/>
        <v>0.15428578943223117</v>
      </c>
      <c r="I252" s="88">
        <f t="shared" si="10"/>
        <v>1.7174021894322324</v>
      </c>
      <c r="J252" s="25"/>
      <c r="K252" s="40"/>
      <c r="L252" s="197"/>
      <c r="M252" s="37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52.951000000000001</v>
      </c>
      <c r="F253" s="104">
        <v>55.719000000000001</v>
      </c>
      <c r="G253" s="72">
        <f t="shared" si="11"/>
        <v>2.3799264000000004</v>
      </c>
      <c r="H253" s="103">
        <f t="shared" si="12"/>
        <v>0.34706724734755345</v>
      </c>
      <c r="I253" s="88">
        <f t="shared" si="10"/>
        <v>2.726993647347554</v>
      </c>
      <c r="J253" s="215"/>
      <c r="K253" s="40"/>
      <c r="L253" s="197"/>
      <c r="M253" s="37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15.85</v>
      </c>
      <c r="F254" s="104">
        <v>16.745000000000001</v>
      </c>
      <c r="G254" s="72">
        <f>(F254-E254)*0.8598</f>
        <v>0.76952100000000112</v>
      </c>
      <c r="H254" s="103">
        <f t="shared" si="12"/>
        <v>0.32281800735820476</v>
      </c>
      <c r="I254" s="88">
        <f t="shared" si="10"/>
        <v>1.092339007358206</v>
      </c>
      <c r="J254" s="215"/>
      <c r="K254" s="40"/>
      <c r="L254" s="197"/>
      <c r="M254" s="373"/>
      <c r="N254" s="390"/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04">
        <v>30.053999999999998</v>
      </c>
      <c r="F255" s="104">
        <v>31.684000000000001</v>
      </c>
      <c r="G255" s="72">
        <f>(F255-E255)*0.8598</f>
        <v>1.4014740000000021</v>
      </c>
      <c r="H255" s="103">
        <f t="shared" si="12"/>
        <v>0.2834129923755131</v>
      </c>
      <c r="I255" s="88">
        <f t="shared" si="10"/>
        <v>1.6848869923755152</v>
      </c>
      <c r="J255" s="215"/>
      <c r="K255" s="40"/>
      <c r="L255" s="197"/>
      <c r="M255" s="37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8.3469999999999995</v>
      </c>
      <c r="F256" s="104">
        <v>8.59</v>
      </c>
      <c r="G256" s="72">
        <f t="shared" si="11"/>
        <v>0.20893140000000029</v>
      </c>
      <c r="H256" s="103">
        <f t="shared" si="12"/>
        <v>0.24400797739282143</v>
      </c>
      <c r="I256" s="88">
        <f t="shared" si="10"/>
        <v>0.45293937739282175</v>
      </c>
      <c r="J256" s="215"/>
      <c r="K256" s="40"/>
      <c r="L256" s="197"/>
      <c r="M256" s="37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10.473000000000001</v>
      </c>
      <c r="F257" s="104">
        <v>11.302</v>
      </c>
      <c r="G257" s="72">
        <f t="shared" si="11"/>
        <v>0.71277419999999903</v>
      </c>
      <c r="H257" s="103">
        <f t="shared" si="12"/>
        <v>0.15974186842983465</v>
      </c>
      <c r="I257" s="88">
        <f t="shared" si="10"/>
        <v>0.87251606842983365</v>
      </c>
      <c r="J257" s="215"/>
      <c r="K257" s="40"/>
      <c r="L257" s="197"/>
      <c r="M257" s="37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72">
        <f t="shared" si="11"/>
        <v>0</v>
      </c>
      <c r="H258" s="103">
        <f t="shared" si="12"/>
        <v>0.15246709643303002</v>
      </c>
      <c r="I258" s="88">
        <f t="shared" si="10"/>
        <v>0.15246709643303002</v>
      </c>
      <c r="J258" s="215"/>
      <c r="K258" s="40"/>
      <c r="L258" s="197"/>
      <c r="M258" s="37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35.82</v>
      </c>
      <c r="F259" s="104">
        <v>35.915999999999997</v>
      </c>
      <c r="G259" s="72">
        <f t="shared" si="11"/>
        <v>8.2540799999997014E-2</v>
      </c>
      <c r="H259" s="103">
        <f t="shared" si="12"/>
        <v>0.34524855434835233</v>
      </c>
      <c r="I259" s="88">
        <f t="shared" si="10"/>
        <v>0.42778935434834936</v>
      </c>
      <c r="J259" s="215"/>
      <c r="K259" s="40"/>
      <c r="L259" s="197"/>
      <c r="M259" s="37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25.190999999999999</v>
      </c>
      <c r="F260" s="104">
        <v>26.091000000000001</v>
      </c>
      <c r="G260" s="72">
        <f t="shared" si="11"/>
        <v>0.77382000000000184</v>
      </c>
      <c r="H260" s="103">
        <f t="shared" si="12"/>
        <v>0.32221177635847104</v>
      </c>
      <c r="I260" s="88">
        <f t="shared" si="10"/>
        <v>1.0960317763584728</v>
      </c>
      <c r="J260" s="25"/>
      <c r="K260" s="40"/>
      <c r="L260" s="197"/>
      <c r="M260" s="37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25.172000000000001</v>
      </c>
      <c r="F261" s="104">
        <v>26.817</v>
      </c>
      <c r="G261" s="72">
        <f t="shared" si="11"/>
        <v>1.4143709999999996</v>
      </c>
      <c r="H261" s="103">
        <f t="shared" si="12"/>
        <v>0.28038183737684447</v>
      </c>
      <c r="I261" s="88">
        <f t="shared" si="10"/>
        <v>1.6947528373768441</v>
      </c>
      <c r="J261" s="25"/>
      <c r="K261" s="40"/>
      <c r="L261" s="197"/>
      <c r="M261" s="37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15.66</v>
      </c>
      <c r="F262" s="104">
        <v>16.399999999999999</v>
      </c>
      <c r="G262" s="72">
        <f t="shared" si="11"/>
        <v>0.63625199999999871</v>
      </c>
      <c r="H262" s="103">
        <f t="shared" si="12"/>
        <v>0.2579512903866969</v>
      </c>
      <c r="I262" s="88">
        <f t="shared" si="10"/>
        <v>0.89420329038669566</v>
      </c>
      <c r="J262" s="25"/>
      <c r="K262" s="40"/>
      <c r="L262" s="197"/>
      <c r="M262" s="37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23.222000000000001</v>
      </c>
      <c r="F263" s="104">
        <v>24.417999999999999</v>
      </c>
      <c r="G263" s="72">
        <f t="shared" si="11"/>
        <v>1.0283207999999981</v>
      </c>
      <c r="H263" s="103">
        <f t="shared" si="12"/>
        <v>0.15883252193023406</v>
      </c>
      <c r="I263" s="88">
        <f t="shared" si="10"/>
        <v>1.1871533219302322</v>
      </c>
      <c r="J263" s="25"/>
      <c r="K263" s="40"/>
      <c r="L263" s="197"/>
      <c r="M263" s="37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24.126000000000001</v>
      </c>
      <c r="F264" s="104">
        <v>25.361999999999998</v>
      </c>
      <c r="G264" s="72">
        <f t="shared" si="11"/>
        <v>1.0627127999999975</v>
      </c>
      <c r="H264" s="103">
        <f t="shared" si="12"/>
        <v>0.15428578943223117</v>
      </c>
      <c r="I264" s="88">
        <f t="shared" si="10"/>
        <v>1.2169985894322286</v>
      </c>
      <c r="J264" s="25"/>
      <c r="K264" s="40"/>
      <c r="L264" s="197"/>
      <c r="M264" s="37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34.165999999999997</v>
      </c>
      <c r="F265" s="104">
        <v>35.915999999999997</v>
      </c>
      <c r="G265" s="72">
        <f t="shared" si="11"/>
        <v>1.50465</v>
      </c>
      <c r="H265" s="103">
        <f t="shared" si="12"/>
        <v>0.34524855434835233</v>
      </c>
      <c r="I265" s="88">
        <f t="shared" si="10"/>
        <v>1.8498985543483524</v>
      </c>
      <c r="J265" s="25"/>
      <c r="K265" s="40"/>
      <c r="L265" s="197"/>
      <c r="M265" s="37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6.3879999999999999</v>
      </c>
      <c r="F266" s="104">
        <v>7.516</v>
      </c>
      <c r="G266" s="72">
        <f t="shared" si="11"/>
        <v>0.96985440000000012</v>
      </c>
      <c r="H266" s="103">
        <f t="shared" si="12"/>
        <v>0.32372735385780532</v>
      </c>
      <c r="I266" s="88">
        <f t="shared" si="10"/>
        <v>1.2935817538578054</v>
      </c>
      <c r="J266" s="25"/>
      <c r="K266" s="40"/>
      <c r="L266" s="197"/>
      <c r="M266" s="37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1"/>
        <v>0</v>
      </c>
      <c r="H267" s="103">
        <f t="shared" si="12"/>
        <v>0.28038183737684447</v>
      </c>
      <c r="I267" s="88">
        <f t="shared" si="10"/>
        <v>0.28038183737684447</v>
      </c>
      <c r="J267" s="25"/>
      <c r="K267" s="40"/>
      <c r="L267" s="197"/>
      <c r="M267" s="37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15.685</v>
      </c>
      <c r="F268" s="104">
        <v>16.297000000000001</v>
      </c>
      <c r="G268" s="72">
        <f t="shared" si="11"/>
        <v>0.52619760000000004</v>
      </c>
      <c r="H268" s="103">
        <f t="shared" si="12"/>
        <v>0.24552355489215572</v>
      </c>
      <c r="I268" s="88">
        <f t="shared" si="10"/>
        <v>0.77172115489215576</v>
      </c>
      <c r="J268" s="25"/>
      <c r="K268" s="40"/>
      <c r="L268" s="197"/>
      <c r="M268" s="37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12.26</v>
      </c>
      <c r="F269" s="104">
        <v>12.83</v>
      </c>
      <c r="G269" s="72">
        <f t="shared" si="11"/>
        <v>0.49008600000000024</v>
      </c>
      <c r="H269" s="103">
        <f t="shared" si="12"/>
        <v>0.15822629093050036</v>
      </c>
      <c r="I269" s="88">
        <f t="shared" si="10"/>
        <v>0.64831229093050058</v>
      </c>
      <c r="J269" s="25"/>
      <c r="K269" s="40"/>
      <c r="L269" s="197"/>
      <c r="M269" s="37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14.314</v>
      </c>
      <c r="F270" s="104">
        <v>15.422000000000001</v>
      </c>
      <c r="G270" s="72">
        <f t="shared" si="11"/>
        <v>0.95265840000000046</v>
      </c>
      <c r="H270" s="103">
        <f t="shared" si="12"/>
        <v>0.15367955843249748</v>
      </c>
      <c r="I270" s="88">
        <f t="shared" si="10"/>
        <v>1.1063379584324979</v>
      </c>
      <c r="J270" s="25"/>
      <c r="K270" s="40"/>
      <c r="L270" s="197"/>
      <c r="M270" s="37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33.353000000000002</v>
      </c>
      <c r="F271" s="104">
        <v>34.706000000000003</v>
      </c>
      <c r="G271" s="72">
        <f t="shared" si="11"/>
        <v>1.1633094000000013</v>
      </c>
      <c r="H271" s="103">
        <f t="shared" si="12"/>
        <v>0.34524855434835233</v>
      </c>
      <c r="I271" s="88">
        <f t="shared" si="10"/>
        <v>1.5085579543483536</v>
      </c>
      <c r="J271" s="25"/>
      <c r="K271" s="40"/>
      <c r="L271" s="197"/>
      <c r="M271" s="37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11.032</v>
      </c>
      <c r="F272" s="104">
        <v>11.032</v>
      </c>
      <c r="G272" s="72">
        <f t="shared" si="11"/>
        <v>0</v>
      </c>
      <c r="H272" s="103">
        <f t="shared" si="12"/>
        <v>0.32403046935767221</v>
      </c>
      <c r="I272" s="88">
        <f t="shared" si="10"/>
        <v>0.32403046935767221</v>
      </c>
      <c r="J272" s="25"/>
      <c r="K272" s="40"/>
      <c r="L272" s="197"/>
      <c r="M272" s="373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11.061999999999999</v>
      </c>
      <c r="F273" s="104">
        <v>12.021000000000001</v>
      </c>
      <c r="G273" s="72">
        <f t="shared" si="11"/>
        <v>0.82454820000000117</v>
      </c>
      <c r="H273" s="103">
        <f t="shared" si="12"/>
        <v>0.28038183737684447</v>
      </c>
      <c r="I273" s="88">
        <f t="shared" ref="I273:I280" si="13">G273+H273</f>
        <v>1.1049300373768456</v>
      </c>
      <c r="J273" s="25"/>
      <c r="K273" s="40"/>
      <c r="L273" s="197"/>
      <c r="M273" s="373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31.687999999999999</v>
      </c>
      <c r="F274" s="104">
        <v>33.027000000000001</v>
      </c>
      <c r="G274" s="72">
        <f t="shared" ref="G274:G301" si="14">(F274-E274)*0.8598</f>
        <v>1.151272200000002</v>
      </c>
      <c r="H274" s="103">
        <f t="shared" ref="H274:H301" si="15">$G$11/$C$303*C274</f>
        <v>0.24522043939228888</v>
      </c>
      <c r="I274" s="88">
        <f t="shared" si="13"/>
        <v>1.396492639392291</v>
      </c>
      <c r="J274" s="25"/>
      <c r="K274" s="40"/>
      <c r="L274" s="197"/>
      <c r="M274" s="373"/>
    </row>
    <row r="275" spans="1:22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72">
        <f t="shared" si="14"/>
        <v>0</v>
      </c>
      <c r="H275" s="103">
        <f t="shared" si="15"/>
        <v>0.1579231754306335</v>
      </c>
      <c r="I275" s="88">
        <f t="shared" si="13"/>
        <v>0.1579231754306335</v>
      </c>
      <c r="J275" s="25"/>
      <c r="K275" s="40"/>
      <c r="L275" s="197"/>
      <c r="M275" s="373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4.0339999999999998</v>
      </c>
      <c r="F276" s="104">
        <v>4.0620000000000003</v>
      </c>
      <c r="G276" s="72">
        <f t="shared" si="14"/>
        <v>2.4074400000000402E-2</v>
      </c>
      <c r="H276" s="103">
        <f t="shared" si="15"/>
        <v>0.15337644293263061</v>
      </c>
      <c r="I276" s="88">
        <f t="shared" si="13"/>
        <v>0.17745084293263103</v>
      </c>
      <c r="J276" s="25"/>
      <c r="K276" s="40"/>
      <c r="L276" s="197"/>
      <c r="M276" s="373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40.146999999999998</v>
      </c>
      <c r="F277" s="104">
        <v>43.01</v>
      </c>
      <c r="G277" s="72">
        <f t="shared" si="14"/>
        <v>2.4616073999999997</v>
      </c>
      <c r="H277" s="103">
        <f t="shared" si="15"/>
        <v>0.34646101634781973</v>
      </c>
      <c r="I277" s="88">
        <f t="shared" si="13"/>
        <v>2.8080684163478193</v>
      </c>
      <c r="J277" s="25"/>
      <c r="K277" s="40"/>
      <c r="L277" s="197"/>
      <c r="M277" s="373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26.776</v>
      </c>
      <c r="F278" s="104">
        <v>27.922999999999998</v>
      </c>
      <c r="G278" s="72">
        <f t="shared" si="14"/>
        <v>0.9861905999999987</v>
      </c>
      <c r="H278" s="103">
        <f t="shared" si="15"/>
        <v>0.32433358485753905</v>
      </c>
      <c r="I278" s="88">
        <f t="shared" si="13"/>
        <v>1.3105241848575377</v>
      </c>
      <c r="J278" s="25"/>
      <c r="K278" s="40"/>
      <c r="L278" s="197"/>
      <c r="M278" s="373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27.23</v>
      </c>
      <c r="F279" s="104">
        <v>29.021000000000001</v>
      </c>
      <c r="G279" s="72">
        <f t="shared" si="14"/>
        <v>1.5399018000000004</v>
      </c>
      <c r="H279" s="103">
        <f t="shared" si="15"/>
        <v>0.28129118387644508</v>
      </c>
      <c r="I279" s="88">
        <f t="shared" si="13"/>
        <v>1.8211929838764456</v>
      </c>
      <c r="J279" s="25"/>
      <c r="K279" s="40"/>
      <c r="L279" s="197"/>
      <c r="M279" s="373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16.852</v>
      </c>
      <c r="F280" s="104">
        <v>17.547999999999998</v>
      </c>
      <c r="G280" s="72">
        <f>(F280-E280)*0.8598</f>
        <v>0.5984207999999982</v>
      </c>
      <c r="H280" s="103">
        <f t="shared" si="15"/>
        <v>0.2434017463930877</v>
      </c>
      <c r="I280" s="88">
        <f t="shared" si="13"/>
        <v>0.84182254639308596</v>
      </c>
      <c r="J280" s="25"/>
      <c r="K280" s="40"/>
      <c r="L280" s="197"/>
      <c r="M280" s="373"/>
    </row>
    <row r="281" spans="1:22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7.056</v>
      </c>
      <c r="F281" s="104">
        <v>7.6470000000000002</v>
      </c>
      <c r="G281" s="72">
        <f>(F281-E281)*0.8598</f>
        <v>0.5081418000000002</v>
      </c>
      <c r="H281" s="103">
        <f t="shared" si="15"/>
        <v>0.15762005993076664</v>
      </c>
      <c r="I281" s="88">
        <f>G281+H281</f>
        <v>0.66576185993076686</v>
      </c>
      <c r="K281" s="25"/>
      <c r="L281" s="197"/>
      <c r="M281" s="373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10.803000000000001</v>
      </c>
      <c r="F282" s="104">
        <v>11.669</v>
      </c>
      <c r="G282" s="72">
        <f t="shared" si="14"/>
        <v>0.74458679999999966</v>
      </c>
      <c r="H282" s="103">
        <f t="shared" si="15"/>
        <v>0.15277021193289689</v>
      </c>
      <c r="I282" s="88">
        <f t="shared" ref="I282:I301" si="16">G282+H282</f>
        <v>0.89735701193289652</v>
      </c>
      <c r="J282" s="25"/>
      <c r="K282" s="40"/>
      <c r="L282" s="197"/>
      <c r="M282" s="373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25.030999999999999</v>
      </c>
      <c r="F283" s="104">
        <v>25.33</v>
      </c>
      <c r="G283" s="72">
        <f t="shared" si="14"/>
        <v>0.25708019999999954</v>
      </c>
      <c r="H283" s="103">
        <f t="shared" si="15"/>
        <v>0.34373297684901805</v>
      </c>
      <c r="I283" s="88">
        <f t="shared" si="16"/>
        <v>0.60081317684901758</v>
      </c>
      <c r="J283" s="25"/>
      <c r="K283" s="40"/>
      <c r="L283" s="197"/>
      <c r="M283" s="373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12.983000000000001</v>
      </c>
      <c r="F284" s="104">
        <v>13.285</v>
      </c>
      <c r="G284" s="72">
        <f t="shared" si="14"/>
        <v>0.25965959999999966</v>
      </c>
      <c r="H284" s="103">
        <f t="shared" si="15"/>
        <v>0.32190866085860415</v>
      </c>
      <c r="I284" s="88">
        <f t="shared" si="16"/>
        <v>0.5815682608586038</v>
      </c>
      <c r="J284" s="25"/>
      <c r="K284" s="40"/>
      <c r="L284" s="197"/>
      <c r="M284" s="373"/>
      <c r="N284" s="197"/>
    </row>
    <row r="285" spans="1:22" ht="13.5" customHeight="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13.336</v>
      </c>
      <c r="F285" s="104">
        <v>13.71</v>
      </c>
      <c r="G285" s="72">
        <f t="shared" si="14"/>
        <v>0.3215652000000005</v>
      </c>
      <c r="H285" s="103">
        <f t="shared" si="15"/>
        <v>0.28098806837657819</v>
      </c>
      <c r="I285" s="88">
        <f t="shared" si="16"/>
        <v>0.60255326837657863</v>
      </c>
      <c r="J285" s="25"/>
      <c r="K285" s="40"/>
      <c r="L285" s="681"/>
      <c r="M285" s="681"/>
      <c r="N285" s="681"/>
      <c r="O285" s="681"/>
      <c r="P285" s="681"/>
      <c r="Q285" s="681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26.690999999999999</v>
      </c>
      <c r="F286" s="104">
        <v>28.315999999999999</v>
      </c>
      <c r="G286" s="72">
        <f t="shared" si="14"/>
        <v>1.3971750000000001</v>
      </c>
      <c r="H286" s="103">
        <f t="shared" si="15"/>
        <v>0.24703913239149</v>
      </c>
      <c r="I286" s="88">
        <f t="shared" si="16"/>
        <v>1.6442141323914901</v>
      </c>
      <c r="J286" s="25"/>
      <c r="K286" s="40"/>
      <c r="L286" s="197"/>
      <c r="M286" s="373"/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23.065000000000001</v>
      </c>
      <c r="F287" s="104">
        <v>24.231999999999999</v>
      </c>
      <c r="G287" s="72">
        <f t="shared" si="14"/>
        <v>1.0033865999999982</v>
      </c>
      <c r="H287" s="103">
        <f t="shared" si="15"/>
        <v>0.15762005993076664</v>
      </c>
      <c r="I287" s="88">
        <f t="shared" si="16"/>
        <v>1.1610066599307649</v>
      </c>
      <c r="J287" s="25"/>
      <c r="K287" s="40"/>
      <c r="L287" s="301"/>
      <c r="M287" s="373"/>
      <c r="P287" s="247"/>
      <c r="T287" s="247"/>
      <c r="V287" s="247"/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22.78</v>
      </c>
      <c r="F288" s="104">
        <v>24.308</v>
      </c>
      <c r="G288" s="72">
        <f t="shared" si="14"/>
        <v>1.3137743999999989</v>
      </c>
      <c r="H288" s="103">
        <f t="shared" si="15"/>
        <v>0.15186086543329633</v>
      </c>
      <c r="I288" s="88">
        <f t="shared" si="16"/>
        <v>1.4656352654332951</v>
      </c>
      <c r="J288" s="25"/>
      <c r="K288" s="40"/>
      <c r="L288" s="301"/>
      <c r="M288" s="373"/>
      <c r="P288" s="247"/>
      <c r="T288" s="247"/>
      <c r="V288" s="247"/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40.622999999999998</v>
      </c>
      <c r="F289" s="104">
        <v>43.256</v>
      </c>
      <c r="G289" s="72">
        <f t="shared" si="14"/>
        <v>2.2638534000000021</v>
      </c>
      <c r="H289" s="103">
        <f t="shared" si="15"/>
        <v>0.34524855434835233</v>
      </c>
      <c r="I289" s="88">
        <f t="shared" si="16"/>
        <v>2.6091019543483545</v>
      </c>
      <c r="J289" s="25"/>
      <c r="K289" s="40"/>
      <c r="L289" s="301"/>
      <c r="M289" s="373"/>
      <c r="P289" s="247"/>
      <c r="T289" s="247"/>
      <c r="V289" s="247"/>
    </row>
    <row r="290" spans="1:22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39.177999999999997</v>
      </c>
      <c r="F290" s="104">
        <v>40.372999999999998</v>
      </c>
      <c r="G290" s="72">
        <f t="shared" si="14"/>
        <v>1.0274610000000002</v>
      </c>
      <c r="H290" s="103">
        <f t="shared" si="15"/>
        <v>0.3255460468570065</v>
      </c>
      <c r="I290" s="88">
        <f t="shared" si="16"/>
        <v>1.3530070468570066</v>
      </c>
      <c r="J290" s="25"/>
      <c r="K290" s="40"/>
      <c r="L290" s="301"/>
      <c r="M290" s="373"/>
      <c r="P290" s="247"/>
      <c r="T290" s="247"/>
      <c r="V290" s="247"/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72">
        <f t="shared" si="14"/>
        <v>0</v>
      </c>
      <c r="H291" s="103">
        <f t="shared" si="15"/>
        <v>0.28068495287671136</v>
      </c>
      <c r="I291" s="88">
        <f t="shared" si="16"/>
        <v>0.28068495287671136</v>
      </c>
      <c r="J291" s="25"/>
      <c r="K291" s="40"/>
      <c r="L291" s="361"/>
      <c r="M291" s="373"/>
      <c r="N291" s="352"/>
      <c r="P291" s="362"/>
      <c r="R291" s="352"/>
      <c r="T291" s="362"/>
      <c r="V291" s="362"/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72">
        <f t="shared" si="14"/>
        <v>0</v>
      </c>
      <c r="H292" s="103">
        <f t="shared" si="15"/>
        <v>0.24400797739282143</v>
      </c>
      <c r="I292" s="88">
        <f t="shared" si="16"/>
        <v>0.24400797739282143</v>
      </c>
      <c r="J292" s="25"/>
      <c r="K292" s="40"/>
      <c r="L292" s="301"/>
      <c r="M292" s="373"/>
      <c r="P292" s="247"/>
      <c r="T292" s="247"/>
      <c r="V292" s="247"/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12.779</v>
      </c>
      <c r="F293" s="104">
        <v>13.308</v>
      </c>
      <c r="G293" s="72">
        <f t="shared" si="14"/>
        <v>0.45483419999999991</v>
      </c>
      <c r="H293" s="103">
        <f t="shared" si="15"/>
        <v>0.15762005993076664</v>
      </c>
      <c r="I293" s="88">
        <f t="shared" si="16"/>
        <v>0.61245425993076652</v>
      </c>
      <c r="J293" s="25"/>
      <c r="K293" s="40"/>
      <c r="L293" s="301"/>
      <c r="M293" s="373"/>
      <c r="P293" s="247"/>
      <c r="R293" s="363"/>
      <c r="T293" s="247"/>
      <c r="V293" s="247"/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19.864999999999998</v>
      </c>
      <c r="F294" s="104">
        <v>20.98</v>
      </c>
      <c r="G294" s="72">
        <f t="shared" si="14"/>
        <v>0.95867700000000167</v>
      </c>
      <c r="H294" s="103">
        <f t="shared" si="15"/>
        <v>0.15277021193289689</v>
      </c>
      <c r="I294" s="88">
        <f t="shared" si="16"/>
        <v>1.1114472119328986</v>
      </c>
      <c r="J294" s="25"/>
      <c r="K294" s="40"/>
      <c r="L294" s="301"/>
      <c r="M294" s="373"/>
      <c r="N294" s="363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47.683</v>
      </c>
      <c r="F295" s="104">
        <v>50.103999999999999</v>
      </c>
      <c r="G295" s="72">
        <f t="shared" si="14"/>
        <v>2.0815757999999995</v>
      </c>
      <c r="H295" s="103">
        <f>$G$11/$C$303*C295</f>
        <v>0.34464232334861861</v>
      </c>
      <c r="I295" s="88">
        <f t="shared" si="16"/>
        <v>2.426218123348618</v>
      </c>
      <c r="J295" s="25"/>
      <c r="K295" s="40"/>
      <c r="L295" s="197"/>
      <c r="M295" s="373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13.097</v>
      </c>
      <c r="F296" s="104">
        <v>13.965999999999999</v>
      </c>
      <c r="G296" s="72">
        <f t="shared" si="14"/>
        <v>0.74716619999999978</v>
      </c>
      <c r="H296" s="103">
        <f t="shared" si="15"/>
        <v>0.32190866085860415</v>
      </c>
      <c r="I296" s="88">
        <f t="shared" si="16"/>
        <v>1.069074860858604</v>
      </c>
      <c r="J296" s="25"/>
      <c r="K296" s="40"/>
      <c r="L296" s="197"/>
      <c r="M296" s="373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72">
        <f t="shared" si="14"/>
        <v>0</v>
      </c>
      <c r="H297" s="103">
        <f t="shared" si="15"/>
        <v>0.27886625987751018</v>
      </c>
      <c r="I297" s="88">
        <f t="shared" si="16"/>
        <v>0.27886625987751018</v>
      </c>
      <c r="J297" s="25"/>
      <c r="K297" s="40"/>
      <c r="L297" s="197"/>
      <c r="M297" s="373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22.683</v>
      </c>
      <c r="F298" s="104">
        <v>24.276</v>
      </c>
      <c r="G298" s="72">
        <f t="shared" si="14"/>
        <v>1.3696614</v>
      </c>
      <c r="H298" s="103">
        <f>$G$11/$C$303*C298</f>
        <v>0.24158305339388655</v>
      </c>
      <c r="I298" s="88">
        <f t="shared" si="16"/>
        <v>1.6112444533938866</v>
      </c>
      <c r="J298" s="25"/>
      <c r="K298" s="40"/>
      <c r="L298" s="197"/>
      <c r="M298" s="373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9.9109999999999996</v>
      </c>
      <c r="F299" s="104">
        <v>10.295999999999999</v>
      </c>
      <c r="G299" s="72">
        <f t="shared" si="14"/>
        <v>0.33102299999999985</v>
      </c>
      <c r="H299" s="103">
        <f t="shared" si="15"/>
        <v>0.15580136693156549</v>
      </c>
      <c r="I299" s="88">
        <f>G299+H299</f>
        <v>0.48682436693156533</v>
      </c>
      <c r="J299" s="25"/>
      <c r="K299" s="40"/>
      <c r="L299" s="197"/>
      <c r="M299" s="373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12.375</v>
      </c>
      <c r="F300" s="104">
        <v>13.146000000000001</v>
      </c>
      <c r="G300" s="72">
        <f t="shared" si="14"/>
        <v>0.66290580000000066</v>
      </c>
      <c r="H300" s="103">
        <f t="shared" si="15"/>
        <v>0.15246709643303002</v>
      </c>
      <c r="I300" s="88">
        <f t="shared" si="16"/>
        <v>0.81537289643303068</v>
      </c>
      <c r="J300" s="25"/>
      <c r="K300" s="40"/>
      <c r="L300" s="197"/>
      <c r="M300" s="373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4"/>
        <v>0</v>
      </c>
      <c r="H301" s="103">
        <f t="shared" si="15"/>
        <v>0.34797659384715401</v>
      </c>
      <c r="I301" s="88">
        <f t="shared" si="16"/>
        <v>0.34797659384715401</v>
      </c>
      <c r="J301" s="25"/>
      <c r="K301" s="40"/>
      <c r="L301" s="197"/>
      <c r="M301" s="373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04">
        <v>69.847999999999999</v>
      </c>
      <c r="F302" s="104">
        <v>71.521000000000001</v>
      </c>
      <c r="G302" s="72">
        <f>(F302-E302)*0.8598</f>
        <v>1.4384454000000015</v>
      </c>
      <c r="H302" s="103">
        <f>$G$11/$C$303*C302</f>
        <v>0.89979836135477076</v>
      </c>
      <c r="I302" s="88">
        <f>G302+H302</f>
        <v>2.3382437613547724</v>
      </c>
      <c r="J302" s="25"/>
      <c r="K302" s="40"/>
      <c r="L302" s="197"/>
      <c r="M302" s="373"/>
    </row>
    <row r="303" spans="1:22" x14ac:dyDescent="0.25">
      <c r="A303" s="710" t="s">
        <v>3</v>
      </c>
      <c r="B303" s="711"/>
      <c r="C303" s="112">
        <f>SUM(C17:C302)</f>
        <v>20466.950000000008</v>
      </c>
      <c r="D303" s="54"/>
      <c r="E303" s="129"/>
      <c r="F303" s="129"/>
      <c r="G303" s="88">
        <f>SUM(G17:G302)</f>
        <v>214.1755021999999</v>
      </c>
      <c r="H303" s="88">
        <f>SUM(H17:H302)</f>
        <v>62.038497800000108</v>
      </c>
      <c r="I303" s="88">
        <f>SUM(I17:I302)</f>
        <v>276.21400000000017</v>
      </c>
      <c r="J303" s="25"/>
      <c r="K303" s="40"/>
      <c r="M303" s="40"/>
    </row>
    <row r="304" spans="1:22" x14ac:dyDescent="0.25">
      <c r="E304" s="25"/>
      <c r="G304" s="415"/>
      <c r="I304" s="27"/>
      <c r="J304" s="27"/>
      <c r="K304" s="40"/>
      <c r="M304" s="40"/>
    </row>
    <row r="305" spans="1:16" x14ac:dyDescent="0.25">
      <c r="A305" s="10"/>
      <c r="B305" s="10"/>
      <c r="C305" s="11"/>
      <c r="D305" s="12"/>
      <c r="E305" s="11"/>
      <c r="F305" s="33"/>
      <c r="G305" s="75"/>
      <c r="H305" s="32"/>
      <c r="O305" s="127"/>
    </row>
    <row r="306" spans="1:16" x14ac:dyDescent="0.25">
      <c r="A306" s="427"/>
      <c r="B306" s="55"/>
      <c r="C306" s="55"/>
      <c r="D306" s="55"/>
      <c r="E306" s="55"/>
      <c r="F306" s="428"/>
    </row>
    <row r="308" spans="1:16" x14ac:dyDescent="0.25">
      <c r="N308" s="60"/>
      <c r="O308" s="60"/>
      <c r="P308" s="60"/>
    </row>
    <row r="309" spans="1:16" x14ac:dyDescent="0.25">
      <c r="N309" s="60"/>
      <c r="O309" s="60"/>
    </row>
  </sheetData>
  <mergeCells count="28">
    <mergeCell ref="M107:N107"/>
    <mergeCell ref="L196:O196"/>
    <mergeCell ref="L224:S224"/>
    <mergeCell ref="L285:Q285"/>
    <mergeCell ref="A303:B303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3"/>
  <sheetViews>
    <sheetView workbookViewId="0">
      <selection activeCell="H11" sqref="H11"/>
    </sheetView>
  </sheetViews>
  <sheetFormatPr defaultRowHeight="15" x14ac:dyDescent="0.25"/>
  <cols>
    <col min="1" max="1" width="9.28515625" style="433" bestFit="1" customWidth="1"/>
    <col min="2" max="2" width="17.42578125" style="433" customWidth="1"/>
    <col min="3" max="3" width="9.28515625" style="433" bestFit="1" customWidth="1"/>
    <col min="4" max="4" width="9.140625" style="433"/>
    <col min="5" max="7" width="9.28515625" style="433" bestFit="1" customWidth="1"/>
    <col min="8" max="8" width="10.140625" style="433" customWidth="1"/>
    <col min="9" max="9" width="9.28515625" style="433" bestFit="1" customWidth="1"/>
    <col min="10" max="10" width="13.28515625" style="433" customWidth="1"/>
    <col min="11" max="11" width="9.28515625" style="433" bestFit="1" customWidth="1"/>
    <col min="12" max="12" width="12" style="433" bestFit="1" customWidth="1"/>
    <col min="13" max="13" width="9.140625" style="433"/>
    <col min="14" max="16" width="9.28515625" style="433" bestFit="1" customWidth="1"/>
    <col min="17" max="16384" width="9.140625" style="433"/>
  </cols>
  <sheetData>
    <row r="1" spans="1:16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431"/>
      <c r="L1" s="431"/>
      <c r="M1" s="432"/>
      <c r="P1" s="434"/>
    </row>
    <row r="2" spans="1:16" ht="20.25" x14ac:dyDescent="0.3">
      <c r="A2" s="435"/>
      <c r="B2" s="393"/>
      <c r="C2" s="393"/>
      <c r="D2" s="393"/>
      <c r="E2" s="393"/>
      <c r="F2" s="393"/>
      <c r="G2" s="394"/>
      <c r="H2" s="395"/>
      <c r="I2" s="393"/>
      <c r="J2" s="436"/>
      <c r="K2" s="393"/>
      <c r="L2" s="393"/>
      <c r="M2" s="432"/>
      <c r="P2" s="434"/>
    </row>
    <row r="3" spans="1:16" ht="35.25" customHeight="1" x14ac:dyDescent="0.25">
      <c r="A3" s="687" t="s">
        <v>530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  <c r="L3" s="437"/>
      <c r="M3" s="432"/>
      <c r="P3" s="434"/>
    </row>
    <row r="4" spans="1:16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  <c r="L4" s="399"/>
      <c r="M4" s="432"/>
      <c r="P4" s="434"/>
    </row>
    <row r="5" spans="1:16" ht="18.75" x14ac:dyDescent="0.25">
      <c r="A5" s="713" t="s">
        <v>11</v>
      </c>
      <c r="B5" s="717"/>
      <c r="C5" s="717"/>
      <c r="D5" s="717"/>
      <c r="E5" s="717"/>
      <c r="F5" s="717"/>
      <c r="G5" s="714"/>
      <c r="H5" s="402"/>
      <c r="I5" s="718" t="s">
        <v>15</v>
      </c>
      <c r="J5" s="719"/>
      <c r="K5" s="399"/>
      <c r="M5" s="432"/>
      <c r="P5" s="434"/>
    </row>
    <row r="6" spans="1:16" ht="60" x14ac:dyDescent="0.25">
      <c r="A6" s="712" t="s">
        <v>4</v>
      </c>
      <c r="B6" s="712"/>
      <c r="C6" s="712"/>
      <c r="D6" s="712"/>
      <c r="E6" s="712" t="s">
        <v>5</v>
      </c>
      <c r="F6" s="712"/>
      <c r="G6" s="403" t="s">
        <v>531</v>
      </c>
      <c r="H6" s="404"/>
      <c r="I6" s="720"/>
      <c r="J6" s="721"/>
      <c r="K6" s="399"/>
      <c r="M6" s="432"/>
      <c r="P6" s="434"/>
    </row>
    <row r="7" spans="1:16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7"/>
      <c r="H7" s="405"/>
      <c r="I7" s="720"/>
      <c r="J7" s="721"/>
      <c r="K7" s="399"/>
      <c r="M7" s="432"/>
      <c r="P7" s="434"/>
    </row>
    <row r="8" spans="1:16" ht="18.75" x14ac:dyDescent="0.25">
      <c r="A8" s="699" t="s">
        <v>7</v>
      </c>
      <c r="B8" s="700"/>
      <c r="C8" s="700"/>
      <c r="D8" s="701"/>
      <c r="E8" s="712"/>
      <c r="F8" s="712"/>
      <c r="G8" s="47"/>
      <c r="H8" s="405"/>
      <c r="I8" s="720"/>
      <c r="J8" s="721"/>
      <c r="K8" s="399"/>
      <c r="M8" s="432"/>
      <c r="P8" s="434"/>
    </row>
    <row r="9" spans="1:16" ht="18.75" x14ac:dyDescent="0.25">
      <c r="A9" s="698" t="s">
        <v>39</v>
      </c>
      <c r="B9" s="698"/>
      <c r="C9" s="698"/>
      <c r="D9" s="698"/>
      <c r="E9" s="712" t="s">
        <v>8</v>
      </c>
      <c r="F9" s="712"/>
      <c r="G9" s="47">
        <v>268.089</v>
      </c>
      <c r="H9" s="405"/>
      <c r="I9" s="722"/>
      <c r="J9" s="723"/>
      <c r="K9" s="399"/>
      <c r="M9" s="432"/>
      <c r="P9" s="434"/>
    </row>
    <row r="10" spans="1:16" ht="18.75" x14ac:dyDescent="0.25">
      <c r="A10" s="702" t="s">
        <v>7</v>
      </c>
      <c r="B10" s="703"/>
      <c r="C10" s="703"/>
      <c r="D10" s="704"/>
      <c r="E10" s="712" t="s">
        <v>12</v>
      </c>
      <c r="F10" s="712"/>
      <c r="G10" s="406">
        <f>G303</f>
        <v>228.11108359999992</v>
      </c>
      <c r="H10" s="405"/>
      <c r="I10" s="440"/>
      <c r="J10" s="441"/>
      <c r="K10" s="399"/>
      <c r="M10" s="432"/>
      <c r="P10" s="434"/>
    </row>
    <row r="11" spans="1:16" ht="18.75" x14ac:dyDescent="0.25">
      <c r="A11" s="705"/>
      <c r="B11" s="706"/>
      <c r="C11" s="706"/>
      <c r="D11" s="707"/>
      <c r="E11" s="712" t="s">
        <v>13</v>
      </c>
      <c r="F11" s="712"/>
      <c r="G11" s="406">
        <f>G9-G10</f>
        <v>39.977916400000083</v>
      </c>
      <c r="H11" s="405"/>
      <c r="I11" s="442" t="s">
        <v>363</v>
      </c>
      <c r="J11" s="441"/>
      <c r="K11" s="399"/>
      <c r="M11" s="432"/>
      <c r="P11" s="434"/>
    </row>
    <row r="12" spans="1:16" ht="18.75" x14ac:dyDescent="0.25">
      <c r="A12" s="698" t="s">
        <v>42</v>
      </c>
      <c r="B12" s="698"/>
      <c r="C12" s="698"/>
      <c r="D12" s="698"/>
      <c r="E12" s="713" t="s">
        <v>40</v>
      </c>
      <c r="F12" s="714"/>
      <c r="G12" s="410"/>
      <c r="H12" s="405"/>
      <c r="I12" s="442" t="s">
        <v>362</v>
      </c>
      <c r="J12" s="441"/>
      <c r="K12" s="399"/>
      <c r="M12" s="432"/>
      <c r="P12" s="434"/>
    </row>
    <row r="13" spans="1:16" x14ac:dyDescent="0.25">
      <c r="A13" s="698" t="s">
        <v>43</v>
      </c>
      <c r="B13" s="698"/>
      <c r="C13" s="698"/>
      <c r="D13" s="698"/>
      <c r="E13" s="713" t="s">
        <v>41</v>
      </c>
      <c r="F13" s="714"/>
      <c r="G13" s="411"/>
      <c r="H13" s="412"/>
      <c r="I13" s="25"/>
      <c r="J13" s="443"/>
      <c r="K13" s="25"/>
      <c r="M13" s="432"/>
      <c r="P13" s="444"/>
    </row>
    <row r="14" spans="1:16" x14ac:dyDescent="0.25">
      <c r="A14" s="698"/>
      <c r="B14" s="698"/>
      <c r="C14" s="698"/>
      <c r="D14" s="698"/>
      <c r="E14" s="712" t="s">
        <v>14</v>
      </c>
      <c r="F14" s="712"/>
      <c r="G14" s="47"/>
      <c r="H14" s="405"/>
      <c r="I14" s="442" t="s">
        <v>510</v>
      </c>
      <c r="J14" s="442"/>
      <c r="K14" s="442"/>
      <c r="L14" s="445"/>
      <c r="M14" s="432"/>
    </row>
    <row r="15" spans="1:16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  <c r="L15" s="25"/>
      <c r="M15" s="432"/>
      <c r="N15" s="447"/>
      <c r="O15" s="448"/>
      <c r="P15" s="449"/>
    </row>
    <row r="16" spans="1:16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529</v>
      </c>
      <c r="F16" s="22" t="s">
        <v>532</v>
      </c>
      <c r="G16" s="71" t="s">
        <v>23</v>
      </c>
      <c r="H16" s="417" t="s">
        <v>9</v>
      </c>
      <c r="I16" s="418" t="s">
        <v>26</v>
      </c>
      <c r="J16" s="25"/>
      <c r="K16" s="443"/>
      <c r="L16" s="450"/>
      <c r="M16" s="432"/>
      <c r="N16" s="451"/>
      <c r="O16" s="452"/>
      <c r="P16" s="453"/>
    </row>
    <row r="17" spans="1:16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18.687000000000001</v>
      </c>
      <c r="F17" s="104">
        <v>19.606999999999999</v>
      </c>
      <c r="G17" s="88">
        <f>(F17-E17)*0.8598</f>
        <v>0.79101599999999839</v>
      </c>
      <c r="H17" s="103">
        <f>$G$11/$C$303*C17</f>
        <v>0.12559663381793595</v>
      </c>
      <c r="I17" s="88">
        <f t="shared" ref="I17:I80" si="0">G17+H17</f>
        <v>0.91661263381793434</v>
      </c>
      <c r="J17" s="25"/>
      <c r="K17" s="443"/>
      <c r="L17" s="197"/>
      <c r="M17" s="375"/>
      <c r="N17" s="384"/>
      <c r="O17" s="709"/>
      <c r="P17" s="709"/>
    </row>
    <row r="18" spans="1:16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34.204000000000001</v>
      </c>
      <c r="F18" s="104">
        <v>35.814999999999998</v>
      </c>
      <c r="G18" s="88">
        <f t="shared" ref="G18:G80" si="1">(F18-E18)*0.8598</f>
        <v>1.3851377999999974</v>
      </c>
      <c r="H18" s="103">
        <f t="shared" ref="H18:H81" si="2">$G$11/$C$303*C18</f>
        <v>8.4186857193670916E-2</v>
      </c>
      <c r="I18" s="88">
        <f t="shared" si="0"/>
        <v>1.4693246571936682</v>
      </c>
      <c r="J18" s="25"/>
      <c r="K18" s="443"/>
      <c r="L18" s="197"/>
      <c r="M18" s="375"/>
      <c r="N18" s="384"/>
      <c r="O18" s="385"/>
      <c r="P18" s="454"/>
    </row>
    <row r="19" spans="1:16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26.782</v>
      </c>
      <c r="F19" s="104">
        <v>28.291</v>
      </c>
      <c r="G19" s="88">
        <f t="shared" si="1"/>
        <v>1.2974382000000002</v>
      </c>
      <c r="H19" s="103">
        <f t="shared" si="2"/>
        <v>8.8093439894073269E-2</v>
      </c>
      <c r="I19" s="88">
        <f t="shared" si="0"/>
        <v>1.3855316398940736</v>
      </c>
      <c r="J19" s="25"/>
      <c r="K19" s="443"/>
      <c r="L19" s="197"/>
      <c r="M19" s="375"/>
      <c r="N19" s="429"/>
      <c r="O19" s="429"/>
      <c r="P19" s="454"/>
    </row>
    <row r="20" spans="1:16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63.988999999999997</v>
      </c>
      <c r="F20" s="104">
        <v>66.429000000000002</v>
      </c>
      <c r="G20" s="88">
        <f>(F20-E20)*0.8598</f>
        <v>2.097912000000004</v>
      </c>
      <c r="H20" s="103">
        <f t="shared" si="2"/>
        <v>0.13653506537906257</v>
      </c>
      <c r="I20" s="88">
        <f t="shared" si="0"/>
        <v>2.2344470653790665</v>
      </c>
      <c r="J20" s="25"/>
      <c r="K20" s="443"/>
      <c r="L20" s="197"/>
      <c r="M20" s="375"/>
      <c r="N20" s="300"/>
      <c r="O20" s="420"/>
      <c r="P20" s="434"/>
    </row>
    <row r="21" spans="1:16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28.869</v>
      </c>
      <c r="F21" s="104">
        <v>30.143000000000001</v>
      </c>
      <c r="G21" s="88">
        <f t="shared" si="1"/>
        <v>1.0953852000000008</v>
      </c>
      <c r="H21" s="103">
        <f t="shared" si="2"/>
        <v>0.12579196295295608</v>
      </c>
      <c r="I21" s="88">
        <f t="shared" si="0"/>
        <v>1.2211771629529569</v>
      </c>
      <c r="J21" s="25"/>
      <c r="K21" s="443"/>
      <c r="L21" s="197"/>
      <c r="M21" s="375"/>
      <c r="N21" s="300"/>
      <c r="O21" s="301"/>
      <c r="P21" s="434"/>
    </row>
    <row r="22" spans="1:16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12.398999999999999</v>
      </c>
      <c r="F22" s="104">
        <v>12.644</v>
      </c>
      <c r="G22" s="88">
        <f t="shared" si="1"/>
        <v>0.21065100000000087</v>
      </c>
      <c r="H22" s="103">
        <f t="shared" si="2"/>
        <v>8.3796198923630674E-2</v>
      </c>
      <c r="I22" s="88">
        <f t="shared" si="0"/>
        <v>0.29444719892363153</v>
      </c>
      <c r="J22" s="25"/>
      <c r="K22" s="443"/>
      <c r="L22" s="197"/>
      <c r="M22" s="375"/>
      <c r="N22" s="300"/>
      <c r="O22" s="300"/>
      <c r="P22" s="434"/>
    </row>
    <row r="23" spans="1:16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18.411999999999999</v>
      </c>
      <c r="F23" s="104">
        <v>19.047000000000001</v>
      </c>
      <c r="G23" s="88">
        <f t="shared" si="1"/>
        <v>0.54597300000000137</v>
      </c>
      <c r="H23" s="103">
        <f t="shared" si="2"/>
        <v>8.7116794218972685E-2</v>
      </c>
      <c r="I23" s="88">
        <f t="shared" si="0"/>
        <v>0.63308979421897404</v>
      </c>
      <c r="J23" s="25"/>
      <c r="K23" s="443"/>
      <c r="L23" s="197"/>
      <c r="M23" s="375"/>
      <c r="N23" s="300"/>
      <c r="O23" s="300"/>
      <c r="P23" s="434"/>
    </row>
    <row r="24" spans="1:16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16.588999999999999</v>
      </c>
      <c r="F24" s="104">
        <v>17.378</v>
      </c>
      <c r="G24" s="88">
        <f t="shared" si="1"/>
        <v>0.67838220000000127</v>
      </c>
      <c r="H24" s="103">
        <f t="shared" si="2"/>
        <v>0.13653506537906257</v>
      </c>
      <c r="I24" s="88">
        <f t="shared" si="0"/>
        <v>0.81491726537906384</v>
      </c>
      <c r="J24" s="25"/>
      <c r="K24" s="443"/>
      <c r="L24" s="197"/>
      <c r="M24" s="375"/>
      <c r="N24" s="300"/>
      <c r="O24" s="300"/>
      <c r="P24" s="434"/>
    </row>
    <row r="25" spans="1:16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21.96</v>
      </c>
      <c r="F25" s="104">
        <v>22.71</v>
      </c>
      <c r="G25" s="88">
        <f t="shared" si="1"/>
        <v>0.64485000000000003</v>
      </c>
      <c r="H25" s="103">
        <f t="shared" si="2"/>
        <v>0.12540130468291583</v>
      </c>
      <c r="I25" s="88">
        <f t="shared" si="0"/>
        <v>0.7702513046829158</v>
      </c>
      <c r="J25" s="25"/>
      <c r="K25" s="443"/>
      <c r="L25" s="197"/>
      <c r="M25" s="375"/>
      <c r="N25" s="300"/>
      <c r="O25" s="300"/>
      <c r="P25" s="434"/>
    </row>
    <row r="26" spans="1:16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16.427</v>
      </c>
      <c r="F26" s="104">
        <v>17.463000000000001</v>
      </c>
      <c r="G26" s="88">
        <f t="shared" si="1"/>
        <v>0.89075280000000123</v>
      </c>
      <c r="H26" s="103">
        <f t="shared" si="2"/>
        <v>8.3210211518570318E-2</v>
      </c>
      <c r="I26" s="88">
        <f t="shared" si="0"/>
        <v>0.97396301151857156</v>
      </c>
      <c r="J26" s="25"/>
      <c r="K26" s="443"/>
      <c r="L26" s="197"/>
      <c r="M26" s="375"/>
      <c r="N26" s="300"/>
      <c r="O26" s="300"/>
      <c r="P26" s="434"/>
    </row>
    <row r="27" spans="1:16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23.106000000000002</v>
      </c>
      <c r="F27" s="104">
        <v>24.318000000000001</v>
      </c>
      <c r="G27" s="88">
        <f t="shared" si="1"/>
        <v>1.0420775999999998</v>
      </c>
      <c r="H27" s="103">
        <f t="shared" si="2"/>
        <v>8.7116794218972685E-2</v>
      </c>
      <c r="I27" s="88">
        <f t="shared" si="0"/>
        <v>1.1291943942189726</v>
      </c>
      <c r="J27" s="25"/>
      <c r="K27" s="443"/>
      <c r="L27" s="197"/>
      <c r="M27" s="375"/>
      <c r="N27" s="300"/>
      <c r="O27" s="300"/>
      <c r="P27" s="434"/>
    </row>
    <row r="28" spans="1:16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30.754999999999999</v>
      </c>
      <c r="F28" s="104">
        <v>32.344999999999999</v>
      </c>
      <c r="G28" s="88">
        <f t="shared" si="1"/>
        <v>1.3670819999999999</v>
      </c>
      <c r="H28" s="103">
        <f t="shared" si="2"/>
        <v>0.13653506537906257</v>
      </c>
      <c r="I28" s="88">
        <f t="shared" si="0"/>
        <v>1.5036170653790624</v>
      </c>
      <c r="J28" s="25"/>
      <c r="K28" s="443"/>
      <c r="L28" s="197"/>
      <c r="M28" s="375"/>
      <c r="N28" s="300"/>
      <c r="O28" s="300"/>
      <c r="P28" s="434"/>
    </row>
    <row r="29" spans="1:16" x14ac:dyDescent="0.25">
      <c r="A29" s="120">
        <v>13</v>
      </c>
      <c r="B29" s="56" t="s">
        <v>56</v>
      </c>
      <c r="C29" s="51">
        <v>64.900000000000006</v>
      </c>
      <c r="D29" s="65" t="s">
        <v>358</v>
      </c>
      <c r="E29" s="104">
        <v>30.399000000000001</v>
      </c>
      <c r="F29" s="104">
        <v>30.658999999999999</v>
      </c>
      <c r="G29" s="88">
        <f t="shared" si="1"/>
        <v>0.2235479999999983</v>
      </c>
      <c r="H29" s="103">
        <f t="shared" si="2"/>
        <v>0.12676860862805667</v>
      </c>
      <c r="I29" s="88">
        <f t="shared" si="0"/>
        <v>0.35031660862805497</v>
      </c>
      <c r="J29" s="25"/>
      <c r="K29" s="443"/>
      <c r="L29" s="197"/>
      <c r="M29" s="375"/>
      <c r="P29" s="434"/>
    </row>
    <row r="30" spans="1:16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12.786</v>
      </c>
      <c r="F30" s="104">
        <v>13.36</v>
      </c>
      <c r="G30" s="88">
        <f t="shared" si="1"/>
        <v>0.49352519999999989</v>
      </c>
      <c r="H30" s="103">
        <f t="shared" si="2"/>
        <v>8.2819553248530076E-2</v>
      </c>
      <c r="I30" s="88">
        <f t="shared" si="0"/>
        <v>0.57634475324852996</v>
      </c>
      <c r="J30" s="25"/>
      <c r="K30" s="443"/>
      <c r="L30" s="197"/>
      <c r="M30" s="375"/>
      <c r="P30" s="434"/>
    </row>
    <row r="31" spans="1:16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11.776</v>
      </c>
      <c r="F31" s="104">
        <v>11.991</v>
      </c>
      <c r="G31" s="88">
        <f t="shared" si="1"/>
        <v>0.18485699999999988</v>
      </c>
      <c r="H31" s="103">
        <f t="shared" si="2"/>
        <v>8.7898110759053155E-2</v>
      </c>
      <c r="I31" s="88">
        <f t="shared" si="0"/>
        <v>0.27275511075905301</v>
      </c>
      <c r="J31" s="25"/>
      <c r="K31" s="443"/>
      <c r="L31" s="197"/>
      <c r="M31" s="375"/>
      <c r="P31" s="434"/>
    </row>
    <row r="32" spans="1:16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26.582999999999998</v>
      </c>
      <c r="F32" s="104">
        <v>28.196000000000002</v>
      </c>
      <c r="G32" s="88">
        <f t="shared" si="1"/>
        <v>1.3868574000000027</v>
      </c>
      <c r="H32" s="103">
        <f t="shared" si="2"/>
        <v>0.1367303945140827</v>
      </c>
      <c r="I32" s="88">
        <f t="shared" si="0"/>
        <v>1.5235877945140854</v>
      </c>
      <c r="J32" s="25"/>
      <c r="K32" s="443"/>
      <c r="L32" s="197"/>
      <c r="M32" s="375"/>
      <c r="P32" s="434"/>
    </row>
    <row r="33" spans="1:16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27.716000000000001</v>
      </c>
      <c r="F33" s="104">
        <v>29.754000000000001</v>
      </c>
      <c r="G33" s="88">
        <f t="shared" si="1"/>
        <v>1.7522724000000003</v>
      </c>
      <c r="H33" s="103">
        <f t="shared" si="2"/>
        <v>0.12618262122299628</v>
      </c>
      <c r="I33" s="88">
        <f t="shared" si="0"/>
        <v>1.8784550212229965</v>
      </c>
      <c r="J33" s="25"/>
      <c r="K33" s="443"/>
      <c r="L33" s="197"/>
      <c r="M33" s="375"/>
      <c r="P33" s="434"/>
    </row>
    <row r="34" spans="1:16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17.779</v>
      </c>
      <c r="F34" s="104">
        <v>18.937999999999999</v>
      </c>
      <c r="G34" s="88">
        <f t="shared" si="1"/>
        <v>0.99650819999999907</v>
      </c>
      <c r="H34" s="103">
        <f t="shared" si="2"/>
        <v>8.3014882383550204E-2</v>
      </c>
      <c r="I34" s="88">
        <f t="shared" si="0"/>
        <v>1.0795230823835493</v>
      </c>
      <c r="J34" s="25"/>
      <c r="K34" s="443"/>
      <c r="L34" s="197"/>
      <c r="M34" s="375"/>
      <c r="P34" s="434"/>
    </row>
    <row r="35" spans="1:16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7.7969999999999997</v>
      </c>
      <c r="F35" s="104">
        <v>7.9870000000000001</v>
      </c>
      <c r="G35" s="88">
        <f t="shared" si="1"/>
        <v>0.16336200000000034</v>
      </c>
      <c r="H35" s="103">
        <f t="shared" si="2"/>
        <v>8.7116794218972685E-2</v>
      </c>
      <c r="I35" s="88">
        <f t="shared" si="0"/>
        <v>0.25047879421897301</v>
      </c>
      <c r="J35" s="25"/>
      <c r="K35" s="443"/>
      <c r="L35" s="197"/>
      <c r="M35" s="375"/>
      <c r="P35" s="434"/>
    </row>
    <row r="36" spans="1:16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20.123000000000001</v>
      </c>
      <c r="F36" s="104">
        <v>21.292000000000002</v>
      </c>
      <c r="G36" s="88">
        <f t="shared" si="1"/>
        <v>1.0051062000000004</v>
      </c>
      <c r="H36" s="103">
        <f t="shared" si="2"/>
        <v>0.13614440710902234</v>
      </c>
      <c r="I36" s="88">
        <f t="shared" si="0"/>
        <v>1.1412506071090227</v>
      </c>
      <c r="J36" s="25"/>
      <c r="K36" s="443"/>
      <c r="L36" s="197"/>
      <c r="M36" s="375"/>
      <c r="P36" s="434"/>
    </row>
    <row r="37" spans="1:16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36.087000000000003</v>
      </c>
      <c r="F37" s="104">
        <v>38.482999999999997</v>
      </c>
      <c r="G37" s="88">
        <f t="shared" si="1"/>
        <v>2.0600807999999944</v>
      </c>
      <c r="H37" s="103">
        <f t="shared" si="2"/>
        <v>0.12540130468291583</v>
      </c>
      <c r="I37" s="88">
        <f t="shared" si="0"/>
        <v>2.1854821046829103</v>
      </c>
      <c r="J37" s="25"/>
      <c r="K37" s="443"/>
      <c r="L37" s="197"/>
      <c r="M37" s="375"/>
      <c r="P37" s="434"/>
    </row>
    <row r="38" spans="1:16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14.236000000000001</v>
      </c>
      <c r="F38" s="104">
        <v>15.092000000000001</v>
      </c>
      <c r="G38" s="88">
        <f t="shared" si="1"/>
        <v>0.73598879999999989</v>
      </c>
      <c r="H38" s="103">
        <f t="shared" si="2"/>
        <v>8.2624224113509961E-2</v>
      </c>
      <c r="I38" s="88">
        <f t="shared" si="0"/>
        <v>0.81861302411350989</v>
      </c>
      <c r="J38" s="25"/>
      <c r="K38" s="443"/>
      <c r="L38" s="197"/>
      <c r="M38" s="375"/>
      <c r="P38" s="434"/>
    </row>
    <row r="39" spans="1:16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15.026</v>
      </c>
      <c r="F39" s="104">
        <v>15.801</v>
      </c>
      <c r="G39" s="88">
        <f t="shared" si="1"/>
        <v>0.6663450000000003</v>
      </c>
      <c r="H39" s="103">
        <f t="shared" si="2"/>
        <v>8.692146508395257E-2</v>
      </c>
      <c r="I39" s="88">
        <f t="shared" si="0"/>
        <v>0.7532664650839529</v>
      </c>
      <c r="J39" s="443"/>
      <c r="K39" s="25"/>
      <c r="L39" s="197"/>
      <c r="M39" s="375"/>
      <c r="P39" s="434"/>
    </row>
    <row r="40" spans="1:16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27.091000000000001</v>
      </c>
      <c r="F40" s="104">
        <v>28.582999999999998</v>
      </c>
      <c r="G40" s="88">
        <f t="shared" si="1"/>
        <v>1.2828215999999977</v>
      </c>
      <c r="H40" s="103">
        <f t="shared" si="2"/>
        <v>0.13555841970396199</v>
      </c>
      <c r="I40" s="88">
        <f t="shared" si="0"/>
        <v>1.4183800197039598</v>
      </c>
      <c r="J40" s="25"/>
      <c r="K40" s="443"/>
      <c r="L40" s="197"/>
      <c r="M40" s="375"/>
      <c r="P40" s="434"/>
    </row>
    <row r="41" spans="1:16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0.12559663381793595</v>
      </c>
      <c r="I41" s="88">
        <f t="shared" si="0"/>
        <v>0.12559663381793595</v>
      </c>
      <c r="J41" s="25"/>
      <c r="K41" s="443"/>
      <c r="L41" s="197"/>
      <c r="M41" s="375"/>
      <c r="P41" s="434"/>
    </row>
    <row r="42" spans="1:16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15.906000000000001</v>
      </c>
      <c r="F42" s="104">
        <v>16.605</v>
      </c>
      <c r="G42" s="88">
        <f t="shared" si="1"/>
        <v>0.60100019999999987</v>
      </c>
      <c r="H42" s="103">
        <f t="shared" si="2"/>
        <v>8.3600869788610546E-2</v>
      </c>
      <c r="I42" s="88">
        <f t="shared" si="0"/>
        <v>0.68460106978861046</v>
      </c>
      <c r="J42" s="25"/>
      <c r="K42" s="443"/>
      <c r="L42" s="197"/>
      <c r="M42" s="375"/>
      <c r="P42" s="434"/>
    </row>
    <row r="43" spans="1:16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12.699</v>
      </c>
      <c r="F43" s="104">
        <v>13.443</v>
      </c>
      <c r="G43" s="88">
        <f t="shared" si="1"/>
        <v>0.63969119999999979</v>
      </c>
      <c r="H43" s="103">
        <f t="shared" si="2"/>
        <v>8.8484098164113498E-2</v>
      </c>
      <c r="I43" s="88">
        <f t="shared" si="0"/>
        <v>0.7281752981641133</v>
      </c>
      <c r="J43" s="25"/>
      <c r="K43" s="443"/>
      <c r="L43" s="197"/>
      <c r="M43" s="375"/>
      <c r="P43" s="434"/>
    </row>
    <row r="44" spans="1:16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31.838999999999999</v>
      </c>
      <c r="F44" s="104">
        <v>32.845999999999997</v>
      </c>
      <c r="G44" s="88">
        <f t="shared" si="1"/>
        <v>0.86581859999999822</v>
      </c>
      <c r="H44" s="103">
        <f t="shared" si="2"/>
        <v>0.13594907797400221</v>
      </c>
      <c r="I44" s="88">
        <f t="shared" si="0"/>
        <v>1.0017676779740003</v>
      </c>
      <c r="J44" s="25"/>
      <c r="K44" s="443"/>
      <c r="L44" s="197"/>
      <c r="M44" s="375"/>
      <c r="P44" s="434"/>
    </row>
    <row r="45" spans="1:16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0.12364334246773477</v>
      </c>
      <c r="I45" s="88">
        <f t="shared" si="0"/>
        <v>0.12364334246773477</v>
      </c>
      <c r="J45" s="25"/>
      <c r="K45" s="443"/>
      <c r="L45" s="197"/>
      <c r="M45" s="375"/>
      <c r="P45" s="434"/>
    </row>
    <row r="46" spans="1:16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8.6199999999999992</v>
      </c>
      <c r="F46" s="104">
        <v>9.7219999999999995</v>
      </c>
      <c r="G46" s="88">
        <f t="shared" si="1"/>
        <v>0.94749960000000033</v>
      </c>
      <c r="H46" s="103">
        <f t="shared" si="2"/>
        <v>8.3014882383550204E-2</v>
      </c>
      <c r="I46" s="88">
        <f t="shared" si="0"/>
        <v>1.0305144823835506</v>
      </c>
      <c r="J46" s="25"/>
      <c r="K46" s="443"/>
      <c r="L46" s="197"/>
      <c r="M46" s="375"/>
      <c r="P46" s="434"/>
    </row>
    <row r="47" spans="1:16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16.273</v>
      </c>
      <c r="F47" s="104">
        <v>16.849</v>
      </c>
      <c r="G47" s="88">
        <f t="shared" si="1"/>
        <v>0.49524480000000043</v>
      </c>
      <c r="H47" s="103">
        <f t="shared" si="2"/>
        <v>8.692146508395257E-2</v>
      </c>
      <c r="I47" s="88">
        <f t="shared" si="0"/>
        <v>0.58216626508395297</v>
      </c>
      <c r="J47" s="25"/>
      <c r="K47" s="443"/>
      <c r="L47" s="197"/>
      <c r="M47" s="375"/>
      <c r="P47" s="434"/>
    </row>
    <row r="48" spans="1:16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2.1360000000000001</v>
      </c>
      <c r="F48" s="104">
        <v>2.5459999999999998</v>
      </c>
      <c r="G48" s="88">
        <f t="shared" si="1"/>
        <v>0.35251799999999972</v>
      </c>
      <c r="H48" s="103">
        <f t="shared" si="2"/>
        <v>0.13653506537906257</v>
      </c>
      <c r="I48" s="88">
        <f t="shared" si="0"/>
        <v>0.48905306537906229</v>
      </c>
      <c r="J48" s="25"/>
      <c r="K48" s="443"/>
      <c r="L48" s="197"/>
      <c r="M48" s="375"/>
      <c r="P48" s="434"/>
    </row>
    <row r="49" spans="1:2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25.817</v>
      </c>
      <c r="F49" s="104">
        <v>27.605</v>
      </c>
      <c r="G49" s="88">
        <f t="shared" si="1"/>
        <v>1.5373224000000003</v>
      </c>
      <c r="H49" s="103">
        <f t="shared" si="2"/>
        <v>0.12657327949303654</v>
      </c>
      <c r="I49" s="88">
        <f t="shared" si="0"/>
        <v>1.6638956794930368</v>
      </c>
      <c r="J49" s="25"/>
      <c r="K49" s="443"/>
      <c r="L49" s="197"/>
      <c r="M49" s="375"/>
      <c r="P49" s="434"/>
    </row>
    <row r="50" spans="1:2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6.8419999999999996</v>
      </c>
      <c r="F50" s="104">
        <v>6.9059999999999997</v>
      </c>
      <c r="G50" s="88">
        <f>(F50-E50)*0.8598</f>
        <v>5.5027200000000047E-2</v>
      </c>
      <c r="H50" s="103">
        <f t="shared" si="2"/>
        <v>8.3405540653590446E-2</v>
      </c>
      <c r="I50" s="88">
        <f t="shared" si="0"/>
        <v>0.13843274065359049</v>
      </c>
      <c r="J50" s="25"/>
      <c r="K50" s="443"/>
      <c r="L50" s="197"/>
      <c r="M50" s="375"/>
      <c r="P50" s="434"/>
    </row>
    <row r="51" spans="1:2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20.172000000000001</v>
      </c>
      <c r="F51" s="104">
        <v>21.387</v>
      </c>
      <c r="G51" s="88">
        <f>(F51-E51)*0.8598</f>
        <v>1.0446569999999999</v>
      </c>
      <c r="H51" s="103">
        <f t="shared" si="2"/>
        <v>8.6726135948932442E-2</v>
      </c>
      <c r="I51" s="88">
        <f t="shared" si="0"/>
        <v>1.1313831359489324</v>
      </c>
      <c r="J51" s="443"/>
      <c r="K51" s="25"/>
      <c r="L51" s="197"/>
      <c r="M51" s="375"/>
      <c r="P51" s="434"/>
    </row>
    <row r="52" spans="1:2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17.067</v>
      </c>
      <c r="F52" s="104">
        <v>17.611999999999998</v>
      </c>
      <c r="G52" s="88">
        <f t="shared" si="1"/>
        <v>0.46859099999999843</v>
      </c>
      <c r="H52" s="103">
        <f t="shared" si="2"/>
        <v>0.1347771031638815</v>
      </c>
      <c r="I52" s="88">
        <f t="shared" si="0"/>
        <v>0.6033681031638799</v>
      </c>
      <c r="J52" s="25"/>
      <c r="K52" s="443"/>
      <c r="L52" s="197"/>
      <c r="M52" s="375"/>
      <c r="P52" s="434"/>
    </row>
    <row r="53" spans="1:2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19.202999999999999</v>
      </c>
      <c r="F53" s="104">
        <v>19.847000000000001</v>
      </c>
      <c r="G53" s="88">
        <f t="shared" si="1"/>
        <v>0.55371120000000162</v>
      </c>
      <c r="H53" s="103">
        <f t="shared" si="2"/>
        <v>0.12598729208797618</v>
      </c>
      <c r="I53" s="88">
        <f t="shared" si="0"/>
        <v>0.67969849208797783</v>
      </c>
      <c r="J53" s="25"/>
      <c r="K53" s="443"/>
      <c r="L53" s="197"/>
      <c r="M53" s="375"/>
      <c r="P53" s="434"/>
    </row>
    <row r="54" spans="1:2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25.448</v>
      </c>
      <c r="F54" s="104">
        <v>26.66</v>
      </c>
      <c r="G54" s="88">
        <f t="shared" si="1"/>
        <v>1.0420775999999998</v>
      </c>
      <c r="H54" s="103">
        <f t="shared" si="2"/>
        <v>8.2038236708449605E-2</v>
      </c>
      <c r="I54" s="88">
        <f t="shared" si="0"/>
        <v>1.1241158367084494</v>
      </c>
      <c r="J54" s="25"/>
      <c r="K54" s="443"/>
      <c r="L54" s="197"/>
      <c r="M54" s="375"/>
      <c r="P54" s="434"/>
    </row>
    <row r="55" spans="1:2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8.6726135948932442E-2</v>
      </c>
      <c r="I55" s="88">
        <f t="shared" si="0"/>
        <v>8.6726135948932442E-2</v>
      </c>
      <c r="J55" s="25"/>
      <c r="K55" s="443"/>
      <c r="L55" s="197"/>
      <c r="M55" s="375"/>
      <c r="P55" s="434"/>
    </row>
    <row r="56" spans="1:2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27.463999999999999</v>
      </c>
      <c r="F56" s="104">
        <v>28.870999999999999</v>
      </c>
      <c r="G56" s="88">
        <f t="shared" si="1"/>
        <v>1.2097386000000001</v>
      </c>
      <c r="H56" s="103">
        <f t="shared" si="2"/>
        <v>0.13516776143392176</v>
      </c>
      <c r="I56" s="88">
        <f t="shared" si="0"/>
        <v>1.3449063614339218</v>
      </c>
      <c r="J56" s="25"/>
      <c r="K56" s="443"/>
      <c r="L56" s="197"/>
      <c r="M56" s="375"/>
      <c r="P56" s="434"/>
    </row>
    <row r="57" spans="1:2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25.51</v>
      </c>
      <c r="F57" s="104">
        <v>26.933</v>
      </c>
      <c r="G57" s="88">
        <f t="shared" si="1"/>
        <v>1.2234953999999985</v>
      </c>
      <c r="H57" s="103">
        <f t="shared" si="2"/>
        <v>0.12637795035801644</v>
      </c>
      <c r="I57" s="88">
        <f t="shared" si="0"/>
        <v>1.3498733503580149</v>
      </c>
      <c r="J57" s="25"/>
      <c r="K57" s="443"/>
      <c r="L57" s="197"/>
      <c r="M57" s="375"/>
      <c r="P57" s="434"/>
    </row>
    <row r="58" spans="1:2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2.931</v>
      </c>
      <c r="F58" s="104">
        <v>2.988</v>
      </c>
      <c r="G58" s="88">
        <f t="shared" si="1"/>
        <v>4.9008599999999951E-2</v>
      </c>
      <c r="H58" s="103">
        <f t="shared" si="2"/>
        <v>8.3014882383550204E-2</v>
      </c>
      <c r="I58" s="88">
        <f t="shared" si="0"/>
        <v>0.13202348238355016</v>
      </c>
      <c r="J58" s="25"/>
      <c r="K58" s="443"/>
      <c r="L58" s="197"/>
      <c r="M58" s="375"/>
      <c r="P58" s="434"/>
    </row>
    <row r="59" spans="1:2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22.055</v>
      </c>
      <c r="F59" s="104">
        <v>23.515000000000001</v>
      </c>
      <c r="G59" s="88">
        <f t="shared" si="1"/>
        <v>1.2553080000000008</v>
      </c>
      <c r="H59" s="103">
        <f t="shared" si="2"/>
        <v>8.692146508395257E-2</v>
      </c>
      <c r="I59" s="88">
        <f t="shared" si="0"/>
        <v>1.3422294650839532</v>
      </c>
      <c r="J59" s="25"/>
      <c r="K59" s="443"/>
      <c r="L59" s="197"/>
      <c r="M59" s="375"/>
      <c r="P59" s="434"/>
    </row>
    <row r="60" spans="1:2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18.957000000000001</v>
      </c>
      <c r="F60" s="104">
        <v>19.82</v>
      </c>
      <c r="G60" s="88">
        <f t="shared" si="1"/>
        <v>0.74200739999999965</v>
      </c>
      <c r="H60" s="103">
        <f t="shared" si="2"/>
        <v>0.13594907797400221</v>
      </c>
      <c r="I60" s="88">
        <f t="shared" si="0"/>
        <v>0.87795647797400189</v>
      </c>
      <c r="J60" s="25"/>
      <c r="K60" s="443"/>
      <c r="L60" s="197"/>
      <c r="M60" s="375"/>
      <c r="P60" s="434"/>
    </row>
    <row r="61" spans="1:2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22.9</v>
      </c>
      <c r="F61" s="104">
        <v>24.475999999999999</v>
      </c>
      <c r="G61" s="88">
        <f t="shared" si="1"/>
        <v>1.3550448000000004</v>
      </c>
      <c r="H61" s="103">
        <f t="shared" si="2"/>
        <v>0.12657327949303654</v>
      </c>
      <c r="I61" s="88">
        <f t="shared" si="0"/>
        <v>1.4816180794930369</v>
      </c>
      <c r="J61" s="443"/>
      <c r="K61" s="25"/>
      <c r="L61" s="197"/>
      <c r="M61" s="684"/>
      <c r="N61" s="715"/>
      <c r="O61" s="715"/>
      <c r="P61" s="715"/>
      <c r="Q61" s="715"/>
      <c r="R61" s="715"/>
      <c r="S61" s="715"/>
      <c r="T61" s="715"/>
      <c r="U61" s="715"/>
    </row>
    <row r="62" spans="1:2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9.173</v>
      </c>
      <c r="F62" s="104">
        <v>9.4060000000000006</v>
      </c>
      <c r="G62" s="88">
        <f t="shared" si="1"/>
        <v>0.20033340000000047</v>
      </c>
      <c r="H62" s="103">
        <f t="shared" si="2"/>
        <v>8.3210211518570318E-2</v>
      </c>
      <c r="I62" s="88">
        <f t="shared" si="0"/>
        <v>0.28354361151857077</v>
      </c>
      <c r="J62" s="443"/>
      <c r="K62" s="25"/>
      <c r="L62" s="197"/>
      <c r="M62" s="375"/>
      <c r="P62" s="434"/>
    </row>
    <row r="63" spans="1:2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13.654999999999999</v>
      </c>
      <c r="F63" s="104">
        <v>14.098000000000001</v>
      </c>
      <c r="G63" s="88">
        <f t="shared" si="1"/>
        <v>0.38089140000000121</v>
      </c>
      <c r="H63" s="103">
        <f t="shared" si="2"/>
        <v>8.6335477678892214E-2</v>
      </c>
      <c r="I63" s="88">
        <f t="shared" si="0"/>
        <v>0.46722687767889343</v>
      </c>
      <c r="J63" s="443"/>
      <c r="K63" s="25"/>
      <c r="L63" s="197"/>
      <c r="M63" s="375"/>
      <c r="P63" s="434"/>
    </row>
    <row r="64" spans="1:2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27.724</v>
      </c>
      <c r="F64" s="104">
        <v>29.334</v>
      </c>
      <c r="G64" s="88">
        <f t="shared" si="1"/>
        <v>1.3842779999999995</v>
      </c>
      <c r="H64" s="103">
        <f t="shared" si="2"/>
        <v>0.13516776143392176</v>
      </c>
      <c r="I64" s="88">
        <f t="shared" si="0"/>
        <v>1.5194457614339212</v>
      </c>
      <c r="J64" s="443"/>
      <c r="K64" s="25"/>
      <c r="L64" s="197"/>
      <c r="M64" s="375"/>
      <c r="P64" s="434"/>
    </row>
    <row r="65" spans="1:16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17.68</v>
      </c>
      <c r="F65" s="104">
        <v>17.727</v>
      </c>
      <c r="G65" s="88">
        <f t="shared" si="1"/>
        <v>4.0410600000000511E-2</v>
      </c>
      <c r="H65" s="103">
        <f t="shared" si="2"/>
        <v>0.12559663381793595</v>
      </c>
      <c r="I65" s="88">
        <f t="shared" si="0"/>
        <v>0.16600723381793647</v>
      </c>
      <c r="J65" s="25"/>
      <c r="K65" s="443"/>
      <c r="L65" s="197"/>
      <c r="M65" s="375"/>
      <c r="P65" s="434"/>
    </row>
    <row r="66" spans="1:16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12.358000000000001</v>
      </c>
      <c r="F66" s="104">
        <v>13.103</v>
      </c>
      <c r="G66" s="88">
        <f t="shared" si="1"/>
        <v>0.64055099999999932</v>
      </c>
      <c r="H66" s="103">
        <f t="shared" si="2"/>
        <v>8.3014882383550204E-2</v>
      </c>
      <c r="I66" s="88">
        <f t="shared" si="0"/>
        <v>0.72356588238354957</v>
      </c>
      <c r="J66" s="25"/>
      <c r="K66" s="443"/>
      <c r="L66" s="197"/>
      <c r="M66" s="375"/>
      <c r="P66" s="434"/>
    </row>
    <row r="67" spans="1:16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6.2130000000000001</v>
      </c>
      <c r="F67" s="104">
        <v>6.2530000000000001</v>
      </c>
      <c r="G67" s="88">
        <f t="shared" si="1"/>
        <v>3.4392000000000034E-2</v>
      </c>
      <c r="H67" s="103">
        <f t="shared" si="2"/>
        <v>8.555416113881173E-2</v>
      </c>
      <c r="I67" s="88">
        <f t="shared" si="0"/>
        <v>0.11994616113881176</v>
      </c>
      <c r="J67" s="25"/>
      <c r="K67" s="443"/>
      <c r="L67" s="197"/>
      <c r="M67" s="375"/>
      <c r="P67" s="434"/>
    </row>
    <row r="68" spans="1:16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22.72</v>
      </c>
      <c r="F68" s="104">
        <v>23.954999999999998</v>
      </c>
      <c r="G68" s="88">
        <f t="shared" si="1"/>
        <v>1.0618529999999995</v>
      </c>
      <c r="H68" s="103">
        <f t="shared" si="2"/>
        <v>0.13536309056894186</v>
      </c>
      <c r="I68" s="88">
        <f t="shared" si="0"/>
        <v>1.1972160905689413</v>
      </c>
      <c r="J68" s="25"/>
      <c r="K68" s="443"/>
      <c r="L68" s="197"/>
      <c r="M68" s="375"/>
      <c r="P68" s="434"/>
    </row>
    <row r="69" spans="1:16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23.597999999999999</v>
      </c>
      <c r="F69" s="104">
        <v>25.361000000000001</v>
      </c>
      <c r="G69" s="88">
        <f t="shared" si="1"/>
        <v>1.5158274000000014</v>
      </c>
      <c r="H69" s="103">
        <f t="shared" si="2"/>
        <v>0.12442465900781526</v>
      </c>
      <c r="I69" s="88">
        <f t="shared" si="0"/>
        <v>1.6402520590078167</v>
      </c>
      <c r="J69" s="25"/>
      <c r="K69" s="443"/>
      <c r="L69" s="197"/>
      <c r="M69" s="375"/>
      <c r="P69" s="434"/>
    </row>
    <row r="70" spans="1:16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21.515999999999998</v>
      </c>
      <c r="F70" s="104">
        <v>22.553999999999998</v>
      </c>
      <c r="G70" s="88">
        <f t="shared" si="1"/>
        <v>0.89247240000000028</v>
      </c>
      <c r="H70" s="103">
        <f t="shared" si="2"/>
        <v>8.2819553248530076E-2</v>
      </c>
      <c r="I70" s="88">
        <f t="shared" si="0"/>
        <v>0.97529195324853035</v>
      </c>
      <c r="J70" s="25"/>
      <c r="K70" s="443"/>
      <c r="L70" s="197"/>
      <c r="M70" s="375"/>
      <c r="P70" s="434"/>
    </row>
    <row r="71" spans="1:16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22.71</v>
      </c>
      <c r="F71" s="104">
        <v>23.936</v>
      </c>
      <c r="G71" s="88">
        <f t="shared" si="1"/>
        <v>1.0541147999999991</v>
      </c>
      <c r="H71" s="103">
        <f t="shared" si="2"/>
        <v>8.5944819408851972E-2</v>
      </c>
      <c r="I71" s="88">
        <f t="shared" si="0"/>
        <v>1.140059619408851</v>
      </c>
      <c r="J71" s="25"/>
      <c r="K71" s="443"/>
      <c r="L71" s="197"/>
      <c r="M71" s="375"/>
      <c r="P71" s="434"/>
    </row>
    <row r="72" spans="1:16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19.196999999999999</v>
      </c>
      <c r="F72" s="104">
        <v>20.042000000000002</v>
      </c>
      <c r="G72" s="88">
        <f t="shared" si="1"/>
        <v>0.72653100000000204</v>
      </c>
      <c r="H72" s="103">
        <f t="shared" si="2"/>
        <v>0.13575374883898209</v>
      </c>
      <c r="I72" s="88">
        <f t="shared" si="0"/>
        <v>0.86228474883898409</v>
      </c>
      <c r="J72" s="25"/>
      <c r="K72" s="443"/>
      <c r="L72" s="197"/>
      <c r="M72" s="375"/>
      <c r="P72" s="434"/>
    </row>
    <row r="73" spans="1:16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10.872</v>
      </c>
      <c r="F73" s="104">
        <v>11.374000000000001</v>
      </c>
      <c r="G73" s="88">
        <f t="shared" si="1"/>
        <v>0.4316196000000006</v>
      </c>
      <c r="H73" s="103">
        <f t="shared" si="2"/>
        <v>0.12422932987279513</v>
      </c>
      <c r="I73" s="88">
        <f t="shared" si="0"/>
        <v>0.55584892987279577</v>
      </c>
      <c r="J73" s="25"/>
      <c r="K73" s="443"/>
      <c r="L73" s="197"/>
      <c r="M73" s="375"/>
      <c r="P73" s="434"/>
    </row>
    <row r="74" spans="1:16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17.686</v>
      </c>
      <c r="F74" s="104">
        <v>18.634</v>
      </c>
      <c r="G74" s="88">
        <f t="shared" si="1"/>
        <v>0.81509040000000033</v>
      </c>
      <c r="H74" s="103">
        <f t="shared" si="2"/>
        <v>8.3210211518570318E-2</v>
      </c>
      <c r="I74" s="88">
        <f t="shared" si="0"/>
        <v>0.89830061151857066</v>
      </c>
      <c r="J74" s="25"/>
      <c r="K74" s="443"/>
      <c r="L74" s="197"/>
      <c r="M74" s="375"/>
      <c r="P74" s="434"/>
    </row>
    <row r="75" spans="1:16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22.974</v>
      </c>
      <c r="F75" s="104">
        <v>24.245000000000001</v>
      </c>
      <c r="G75" s="88">
        <f t="shared" si="1"/>
        <v>1.0928058000000007</v>
      </c>
      <c r="H75" s="103">
        <f t="shared" si="2"/>
        <v>8.5749490273831858E-2</v>
      </c>
      <c r="I75" s="88">
        <f t="shared" si="0"/>
        <v>1.1785552902738325</v>
      </c>
      <c r="J75" s="25"/>
      <c r="K75" s="443"/>
      <c r="L75" s="197"/>
      <c r="M75" s="375"/>
      <c r="P75" s="434"/>
    </row>
    <row r="76" spans="1:16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3.04</v>
      </c>
      <c r="F76" s="104">
        <v>3.2360000000000002</v>
      </c>
      <c r="G76" s="88">
        <f t="shared" si="1"/>
        <v>0.16852080000000016</v>
      </c>
      <c r="H76" s="103">
        <f t="shared" si="2"/>
        <v>0.1345817740288614</v>
      </c>
      <c r="I76" s="88">
        <f t="shared" si="0"/>
        <v>0.30310257402886154</v>
      </c>
      <c r="J76" s="25"/>
      <c r="K76" s="443"/>
      <c r="L76" s="197"/>
      <c r="M76" s="375"/>
      <c r="P76" s="434"/>
    </row>
    <row r="77" spans="1:16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38.317</v>
      </c>
      <c r="F77" s="104">
        <v>40.024000000000001</v>
      </c>
      <c r="G77" s="88">
        <f t="shared" si="1"/>
        <v>1.4676786000000006</v>
      </c>
      <c r="H77" s="103">
        <f t="shared" si="2"/>
        <v>0.12442465900781526</v>
      </c>
      <c r="I77" s="88">
        <f t="shared" si="0"/>
        <v>1.5921032590078159</v>
      </c>
      <c r="J77" s="25"/>
      <c r="K77" s="443"/>
      <c r="L77" s="197"/>
      <c r="M77" s="375"/>
      <c r="P77" s="434"/>
    </row>
    <row r="78" spans="1:16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28.125</v>
      </c>
      <c r="F78" s="104">
        <v>29.407</v>
      </c>
      <c r="G78" s="88">
        <f t="shared" si="1"/>
        <v>1.1022636000000001</v>
      </c>
      <c r="H78" s="103">
        <f t="shared" si="2"/>
        <v>8.3600869788610546E-2</v>
      </c>
      <c r="I78" s="88">
        <f t="shared" si="0"/>
        <v>1.1858644697886107</v>
      </c>
      <c r="J78" s="25"/>
      <c r="K78" s="443"/>
      <c r="L78" s="197"/>
      <c r="M78" s="375"/>
      <c r="P78" s="434"/>
    </row>
    <row r="79" spans="1:16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20.702000000000002</v>
      </c>
      <c r="F79" s="104">
        <v>21.654</v>
      </c>
      <c r="G79" s="88">
        <f t="shared" si="1"/>
        <v>0.81852959999999841</v>
      </c>
      <c r="H79" s="103">
        <f t="shared" si="2"/>
        <v>8.6530806813912328E-2</v>
      </c>
      <c r="I79" s="88">
        <f t="shared" si="0"/>
        <v>0.90506040681391076</v>
      </c>
      <c r="J79" s="25"/>
      <c r="K79" s="443"/>
      <c r="L79" s="197"/>
      <c r="M79" s="375"/>
      <c r="P79" s="434"/>
    </row>
    <row r="80" spans="1:16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22.76</v>
      </c>
      <c r="F80" s="104">
        <v>24.018000000000001</v>
      </c>
      <c r="G80" s="88">
        <f t="shared" si="1"/>
        <v>1.0816283999999992</v>
      </c>
      <c r="H80" s="103">
        <f t="shared" si="2"/>
        <v>0.1347771031638815</v>
      </c>
      <c r="I80" s="88">
        <f t="shared" si="0"/>
        <v>1.2164055031638807</v>
      </c>
      <c r="J80" s="25"/>
      <c r="K80" s="443"/>
      <c r="L80" s="197"/>
      <c r="M80" s="375"/>
      <c r="P80" s="434"/>
    </row>
    <row r="81" spans="1:16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23.288</v>
      </c>
      <c r="F81" s="104">
        <v>23.837</v>
      </c>
      <c r="G81" s="88">
        <f>(F81-E81)*0.8598</f>
        <v>0.47203019999999957</v>
      </c>
      <c r="H81" s="103">
        <f t="shared" si="2"/>
        <v>0.15235672531569214</v>
      </c>
      <c r="I81" s="88">
        <f t="shared" ref="I81:I142" si="3">G81+H81</f>
        <v>0.62438692531569173</v>
      </c>
      <c r="J81" s="25"/>
      <c r="K81" s="443"/>
      <c r="L81" s="197"/>
      <c r="M81" s="375"/>
      <c r="P81" s="434"/>
    </row>
    <row r="82" spans="1:16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16.684999999999999</v>
      </c>
      <c r="F82" s="104">
        <v>17.312999999999999</v>
      </c>
      <c r="G82" s="88">
        <f t="shared" ref="G82:G147" si="4">(F82-E82)*0.8598</f>
        <v>0.53995440000000006</v>
      </c>
      <c r="H82" s="103">
        <f t="shared" ref="H82:H145" si="5">$G$11/$C$303*C82</f>
        <v>8.8679427299133626E-2</v>
      </c>
      <c r="I82" s="88">
        <f t="shared" si="3"/>
        <v>0.62863382729913364</v>
      </c>
      <c r="J82" s="25"/>
      <c r="K82" s="443"/>
      <c r="L82" s="197"/>
      <c r="M82" s="375"/>
      <c r="P82" s="434"/>
    </row>
    <row r="83" spans="1:16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24.015999999999998</v>
      </c>
      <c r="F83" s="104">
        <v>25.626000000000001</v>
      </c>
      <c r="G83" s="88">
        <f t="shared" si="4"/>
        <v>1.3842780000000026</v>
      </c>
      <c r="H83" s="103">
        <f t="shared" si="5"/>
        <v>0.14376224337480692</v>
      </c>
      <c r="I83" s="88">
        <f t="shared" si="3"/>
        <v>1.5280402433748095</v>
      </c>
      <c r="J83" s="25"/>
      <c r="K83" s="443"/>
      <c r="L83" s="197"/>
      <c r="M83" s="375"/>
      <c r="P83" s="434"/>
    </row>
    <row r="84" spans="1:16" x14ac:dyDescent="0.25">
      <c r="A84" s="120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9.7664567510059058E-2</v>
      </c>
      <c r="I84" s="88">
        <f t="shared" si="3"/>
        <v>9.7664567510059058E-2</v>
      </c>
      <c r="J84" s="25"/>
      <c r="K84" s="443"/>
      <c r="L84" s="197"/>
      <c r="M84" s="375"/>
      <c r="P84" s="434"/>
    </row>
    <row r="85" spans="1:16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43.866</v>
      </c>
      <c r="F85" s="104">
        <v>46.225999999999999</v>
      </c>
      <c r="G85" s="88">
        <f t="shared" si="4"/>
        <v>2.0291279999999996</v>
      </c>
      <c r="H85" s="103">
        <f t="shared" si="5"/>
        <v>0.18810195702437374</v>
      </c>
      <c r="I85" s="88">
        <f t="shared" si="3"/>
        <v>2.2172299570243732</v>
      </c>
      <c r="J85" s="25"/>
      <c r="K85" s="443"/>
      <c r="L85" s="197"/>
      <c r="M85" s="375"/>
      <c r="P85" s="434"/>
    </row>
    <row r="86" spans="1:16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0.15216139618067204</v>
      </c>
      <c r="I86" s="88">
        <f t="shared" si="3"/>
        <v>0.15216139618067204</v>
      </c>
      <c r="J86" s="25"/>
      <c r="K86" s="443"/>
      <c r="L86" s="197"/>
      <c r="M86" s="375"/>
      <c r="P86" s="434"/>
    </row>
    <row r="87" spans="1:16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12.967000000000001</v>
      </c>
      <c r="F87" s="104">
        <v>13.916</v>
      </c>
      <c r="G87" s="88">
        <f t="shared" si="4"/>
        <v>0.81595019999999985</v>
      </c>
      <c r="H87" s="103">
        <f t="shared" si="5"/>
        <v>8.7312123353992813E-2</v>
      </c>
      <c r="I87" s="88">
        <f t="shared" si="3"/>
        <v>0.9032623233539927</v>
      </c>
      <c r="J87" s="25"/>
      <c r="K87" s="443"/>
      <c r="L87" s="197"/>
      <c r="M87" s="375"/>
      <c r="P87" s="434"/>
    </row>
    <row r="88" spans="1:16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0.14376224337480692</v>
      </c>
      <c r="I88" s="88">
        <f t="shared" si="3"/>
        <v>0.14376224337480692</v>
      </c>
      <c r="J88" s="25"/>
      <c r="K88" s="443"/>
      <c r="L88" s="197"/>
      <c r="M88" s="375"/>
      <c r="P88" s="434"/>
    </row>
    <row r="89" spans="1:16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5.976</v>
      </c>
      <c r="F89" s="104">
        <v>6.0170000000000003</v>
      </c>
      <c r="G89" s="88">
        <f t="shared" si="4"/>
        <v>3.5251800000000319E-2</v>
      </c>
      <c r="H89" s="103">
        <f t="shared" si="5"/>
        <v>9.6492592699938345E-2</v>
      </c>
      <c r="I89" s="88">
        <f t="shared" si="3"/>
        <v>0.13174439269993865</v>
      </c>
      <c r="J89" s="25"/>
      <c r="K89" s="443"/>
      <c r="L89" s="197"/>
      <c r="M89" s="375"/>
      <c r="P89" s="434"/>
    </row>
    <row r="90" spans="1:16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33.912999999999997</v>
      </c>
      <c r="F90" s="104">
        <v>35.173000000000002</v>
      </c>
      <c r="G90" s="88">
        <f t="shared" si="4"/>
        <v>1.0833480000000044</v>
      </c>
      <c r="H90" s="103">
        <f t="shared" si="5"/>
        <v>0.18771129875433351</v>
      </c>
      <c r="I90" s="88">
        <f t="shared" si="3"/>
        <v>1.2710592987543379</v>
      </c>
      <c r="J90" s="25"/>
      <c r="K90" s="443"/>
      <c r="L90" s="197"/>
      <c r="M90" s="375"/>
      <c r="P90" s="434"/>
    </row>
    <row r="91" spans="1:16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15.226000000000001</v>
      </c>
      <c r="F91" s="104">
        <v>16.213999999999999</v>
      </c>
      <c r="G91" s="88">
        <f t="shared" si="4"/>
        <v>0.84948239999999808</v>
      </c>
      <c r="H91" s="103">
        <f t="shared" si="5"/>
        <v>0.1509894213705513</v>
      </c>
      <c r="I91" s="88">
        <f t="shared" si="3"/>
        <v>1.0004718213705495</v>
      </c>
      <c r="J91" s="25"/>
      <c r="K91" s="443"/>
      <c r="L91" s="197"/>
      <c r="M91" s="375"/>
      <c r="P91" s="434"/>
    </row>
    <row r="92" spans="1:16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13.566000000000001</v>
      </c>
      <c r="F92" s="104">
        <v>13.622</v>
      </c>
      <c r="G92" s="88">
        <f t="shared" si="4"/>
        <v>4.8148799999999277E-2</v>
      </c>
      <c r="H92" s="103">
        <f t="shared" si="5"/>
        <v>8.8093439894073269E-2</v>
      </c>
      <c r="I92" s="88">
        <f t="shared" si="3"/>
        <v>0.13624223989407255</v>
      </c>
      <c r="J92" s="25"/>
      <c r="K92" s="443"/>
      <c r="L92" s="197"/>
      <c r="M92" s="375"/>
      <c r="P92" s="434"/>
    </row>
    <row r="93" spans="1:16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17.381</v>
      </c>
      <c r="F93" s="104">
        <v>18.164000000000001</v>
      </c>
      <c r="G93" s="88">
        <f t="shared" si="4"/>
        <v>0.67322340000000103</v>
      </c>
      <c r="H93" s="103">
        <f t="shared" si="5"/>
        <v>0.14239493942966613</v>
      </c>
      <c r="I93" s="88">
        <f t="shared" si="3"/>
        <v>0.81561833942966722</v>
      </c>
      <c r="J93" s="25"/>
      <c r="K93" s="443"/>
      <c r="L93" s="197"/>
      <c r="M93" s="375"/>
      <c r="P93" s="434"/>
    </row>
    <row r="94" spans="1:16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3.0219999999999998</v>
      </c>
      <c r="F94" s="104">
        <v>3.3279999999999998</v>
      </c>
      <c r="G94" s="88">
        <f>(F94-E94)*0.8598</f>
        <v>0.26309880000000002</v>
      </c>
      <c r="H94" s="103">
        <f t="shared" si="5"/>
        <v>9.4929959619777404E-2</v>
      </c>
      <c r="I94" s="88">
        <f>G94+H94</f>
        <v>0.35802875961977743</v>
      </c>
      <c r="J94" s="25"/>
      <c r="K94" s="443"/>
      <c r="L94" s="197"/>
      <c r="M94" s="375"/>
      <c r="P94" s="434"/>
    </row>
    <row r="95" spans="1:16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27.427</v>
      </c>
      <c r="F95" s="104">
        <v>28.704000000000001</v>
      </c>
      <c r="G95" s="88">
        <f t="shared" si="4"/>
        <v>1.097964600000001</v>
      </c>
      <c r="H95" s="103">
        <f t="shared" si="5"/>
        <v>0.18927393183449448</v>
      </c>
      <c r="I95" s="88">
        <f t="shared" si="3"/>
        <v>1.2872385318344954</v>
      </c>
      <c r="J95" s="25"/>
      <c r="K95" s="443"/>
      <c r="L95" s="197"/>
      <c r="M95" s="375"/>
      <c r="P95" s="434"/>
    </row>
    <row r="96" spans="1:16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20.614999999999998</v>
      </c>
      <c r="F96" s="104">
        <v>22.317</v>
      </c>
      <c r="G96" s="88">
        <f t="shared" si="4"/>
        <v>1.4633796000000014</v>
      </c>
      <c r="H96" s="103">
        <f t="shared" si="5"/>
        <v>0.15196606704565188</v>
      </c>
      <c r="I96" s="88">
        <f>G96+H96</f>
        <v>1.6153456670456534</v>
      </c>
      <c r="J96" s="25"/>
      <c r="K96" s="443"/>
      <c r="L96" s="197"/>
      <c r="M96" s="375"/>
      <c r="P96" s="434"/>
    </row>
    <row r="97" spans="1:2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11.72</v>
      </c>
      <c r="F97" s="104">
        <v>12.367000000000001</v>
      </c>
      <c r="G97" s="88">
        <f t="shared" si="4"/>
        <v>0.55629060000000019</v>
      </c>
      <c r="H97" s="103">
        <f t="shared" si="5"/>
        <v>8.7702781624033027E-2</v>
      </c>
      <c r="I97" s="88">
        <f t="shared" si="3"/>
        <v>0.64399338162403319</v>
      </c>
      <c r="J97" s="25"/>
      <c r="K97" s="443"/>
      <c r="L97" s="197"/>
      <c r="M97" s="375"/>
      <c r="P97" s="434"/>
    </row>
    <row r="98" spans="1:2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26.236000000000001</v>
      </c>
      <c r="F98" s="104">
        <v>27.56</v>
      </c>
      <c r="G98" s="88">
        <f t="shared" si="4"/>
        <v>1.1383751999999983</v>
      </c>
      <c r="H98" s="103">
        <f t="shared" si="5"/>
        <v>0.14298092683472646</v>
      </c>
      <c r="I98" s="88">
        <f t="shared" si="3"/>
        <v>1.2813561268347247</v>
      </c>
      <c r="J98" s="25"/>
      <c r="K98" s="443"/>
      <c r="L98" s="197"/>
      <c r="M98" s="375"/>
      <c r="P98" s="434"/>
      <c r="U98" s="434"/>
    </row>
    <row r="99" spans="1:2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18.611999999999998</v>
      </c>
      <c r="F99" s="104">
        <v>19.908000000000001</v>
      </c>
      <c r="G99" s="88">
        <f t="shared" si="4"/>
        <v>1.1143008000000025</v>
      </c>
      <c r="H99" s="103">
        <f t="shared" si="5"/>
        <v>9.5906605294878003E-2</v>
      </c>
      <c r="I99" s="88">
        <f t="shared" si="3"/>
        <v>1.2102074052948806</v>
      </c>
      <c r="J99" s="25"/>
      <c r="K99" s="25"/>
      <c r="L99" s="197"/>
      <c r="M99" s="351"/>
      <c r="N99" s="443"/>
      <c r="P99" s="434"/>
      <c r="T99" s="455"/>
    </row>
    <row r="100" spans="1:2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21.387</v>
      </c>
      <c r="F100" s="104">
        <v>22.303000000000001</v>
      </c>
      <c r="G100" s="88">
        <f t="shared" si="4"/>
        <v>0.7875768000000003</v>
      </c>
      <c r="H100" s="103">
        <f t="shared" si="5"/>
        <v>0.19025057750959506</v>
      </c>
      <c r="I100" s="88">
        <f t="shared" si="3"/>
        <v>0.97782737750959536</v>
      </c>
      <c r="J100" s="25"/>
      <c r="K100" s="443"/>
      <c r="L100" s="197"/>
      <c r="M100" s="375"/>
      <c r="P100" s="434"/>
      <c r="T100" s="455"/>
      <c r="U100" s="202"/>
    </row>
    <row r="101" spans="1:2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8.9220000000000006</v>
      </c>
      <c r="F101" s="104">
        <v>9.18</v>
      </c>
      <c r="G101" s="88">
        <f t="shared" si="4"/>
        <v>0.22182839999999923</v>
      </c>
      <c r="H101" s="103">
        <f t="shared" si="5"/>
        <v>0.15138007964059155</v>
      </c>
      <c r="I101" s="88">
        <f t="shared" si="3"/>
        <v>0.37320847964059078</v>
      </c>
      <c r="J101" s="25"/>
      <c r="K101" s="443"/>
      <c r="L101" s="197"/>
      <c r="M101" s="375"/>
      <c r="P101" s="434"/>
      <c r="T101" s="455"/>
      <c r="U101" s="202"/>
    </row>
    <row r="102" spans="1:2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20.288</v>
      </c>
      <c r="F102" s="104">
        <v>21.463999999999999</v>
      </c>
      <c r="G102" s="88">
        <f t="shared" si="4"/>
        <v>1.0111247999999986</v>
      </c>
      <c r="H102" s="103">
        <f t="shared" si="5"/>
        <v>8.9265414704193982E-2</v>
      </c>
      <c r="I102" s="88">
        <f t="shared" si="3"/>
        <v>1.1003902147041926</v>
      </c>
      <c r="J102" s="25"/>
      <c r="K102" s="443"/>
      <c r="L102" s="197"/>
      <c r="M102" s="375"/>
      <c r="P102" s="434"/>
      <c r="T102" s="455"/>
      <c r="U102" s="202"/>
    </row>
    <row r="103" spans="1:2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20.013000000000002</v>
      </c>
      <c r="F103" s="104">
        <v>21.021999999999998</v>
      </c>
      <c r="G103" s="88">
        <f t="shared" si="4"/>
        <v>0.86753819999999726</v>
      </c>
      <c r="H103" s="103">
        <f t="shared" si="5"/>
        <v>0.1445435599148874</v>
      </c>
      <c r="I103" s="88">
        <f t="shared" si="3"/>
        <v>1.0120817599148846</v>
      </c>
      <c r="J103" s="25"/>
      <c r="K103" s="443"/>
      <c r="L103" s="197"/>
      <c r="M103" s="375"/>
      <c r="P103" s="434"/>
      <c r="T103" s="455"/>
      <c r="U103" s="444"/>
    </row>
    <row r="104" spans="1:2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9.395331394467682E-2</v>
      </c>
      <c r="I104" s="88">
        <f t="shared" si="3"/>
        <v>9.395331394467682E-2</v>
      </c>
      <c r="J104" s="25"/>
      <c r="K104" s="443"/>
      <c r="L104" s="197"/>
      <c r="M104" s="375"/>
      <c r="P104" s="434"/>
      <c r="T104" s="455"/>
      <c r="U104" s="444"/>
    </row>
    <row r="105" spans="1:2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27.234999999999999</v>
      </c>
      <c r="F105" s="104">
        <v>28.95</v>
      </c>
      <c r="G105" s="88">
        <f t="shared" si="4"/>
        <v>1.4745569999999999</v>
      </c>
      <c r="H105" s="103">
        <f t="shared" si="5"/>
        <v>0.18927393183449448</v>
      </c>
      <c r="I105" s="88">
        <f>G105+H105</f>
        <v>1.6638309318344944</v>
      </c>
      <c r="J105" s="25"/>
      <c r="K105" s="443"/>
      <c r="L105" s="197"/>
      <c r="M105" s="375"/>
      <c r="P105" s="434"/>
      <c r="T105" s="455"/>
      <c r="U105" s="444"/>
    </row>
    <row r="106" spans="1:2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18.859000000000002</v>
      </c>
      <c r="F106" s="104">
        <v>20.239999999999998</v>
      </c>
      <c r="G106" s="88">
        <f t="shared" si="4"/>
        <v>1.1873837999999972</v>
      </c>
      <c r="H106" s="103">
        <f t="shared" si="5"/>
        <v>0.15001277569545071</v>
      </c>
      <c r="I106" s="88">
        <f t="shared" si="3"/>
        <v>1.337396575695448</v>
      </c>
      <c r="J106" s="25"/>
      <c r="K106" s="443"/>
      <c r="L106" s="197"/>
      <c r="M106" s="375"/>
      <c r="P106" s="434"/>
      <c r="T106" s="455"/>
      <c r="U106" s="444"/>
    </row>
    <row r="107" spans="1:2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13.766999999999999</v>
      </c>
      <c r="F107" s="104">
        <v>14.766</v>
      </c>
      <c r="G107" s="88">
        <f t="shared" si="4"/>
        <v>0.85894020000000049</v>
      </c>
      <c r="H107" s="103">
        <f t="shared" si="5"/>
        <v>8.8484098164113498E-2</v>
      </c>
      <c r="I107" s="88">
        <f t="shared" si="3"/>
        <v>0.947424298164114</v>
      </c>
      <c r="J107" s="25"/>
      <c r="K107" s="443"/>
      <c r="L107" s="197"/>
      <c r="M107" s="684"/>
      <c r="N107" s="684"/>
      <c r="P107" s="434"/>
    </row>
    <row r="108" spans="1:2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23.844999999999999</v>
      </c>
      <c r="F108" s="104">
        <v>25.062000000000001</v>
      </c>
      <c r="G108" s="88">
        <f t="shared" si="4"/>
        <v>1.0463766000000021</v>
      </c>
      <c r="H108" s="103">
        <f t="shared" si="5"/>
        <v>0.14278559769970633</v>
      </c>
      <c r="I108" s="88">
        <f>G108+H108</f>
        <v>1.1891621976997084</v>
      </c>
      <c r="J108" s="25"/>
      <c r="K108" s="443"/>
      <c r="L108" s="197"/>
      <c r="M108" s="375"/>
      <c r="P108" s="434"/>
    </row>
    <row r="109" spans="1:2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9.7270000000000003</v>
      </c>
      <c r="F109" s="104">
        <v>10.276</v>
      </c>
      <c r="G109" s="88">
        <f t="shared" si="4"/>
        <v>0.47203019999999957</v>
      </c>
      <c r="H109" s="103">
        <f t="shared" si="5"/>
        <v>9.6101934429898117E-2</v>
      </c>
      <c r="I109" s="88">
        <f t="shared" si="3"/>
        <v>0.56813213442989774</v>
      </c>
      <c r="J109" s="25"/>
      <c r="K109" s="443"/>
      <c r="L109" s="197"/>
      <c r="M109" s="375"/>
      <c r="P109" s="434"/>
    </row>
    <row r="110" spans="1:2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26.213999999999999</v>
      </c>
      <c r="F110" s="104">
        <v>27.99</v>
      </c>
      <c r="G110" s="88">
        <f t="shared" si="4"/>
        <v>1.5270047999999998</v>
      </c>
      <c r="H110" s="103">
        <f t="shared" si="5"/>
        <v>0.18985991923955481</v>
      </c>
      <c r="I110" s="88">
        <f t="shared" si="3"/>
        <v>1.7168647192395547</v>
      </c>
      <c r="J110" s="25"/>
      <c r="K110" s="443"/>
      <c r="L110" s="197"/>
      <c r="M110" s="375"/>
      <c r="P110" s="434"/>
    </row>
    <row r="111" spans="1:2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12.226000000000001</v>
      </c>
      <c r="F111" s="104">
        <v>12.929</v>
      </c>
      <c r="G111" s="88">
        <f t="shared" si="4"/>
        <v>0.60443939999999952</v>
      </c>
      <c r="H111" s="103">
        <f t="shared" si="5"/>
        <v>0.14864547175030987</v>
      </c>
      <c r="I111" s="88">
        <f t="shared" si="3"/>
        <v>0.75308487175030936</v>
      </c>
      <c r="J111" s="25"/>
      <c r="K111" s="443"/>
      <c r="L111" s="197"/>
      <c r="M111" s="375"/>
      <c r="P111" s="434"/>
      <c r="Q111" s="447"/>
      <c r="R111" s="454"/>
      <c r="S111" s="447"/>
      <c r="T111" s="447"/>
    </row>
    <row r="112" spans="1:2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8.8093439894073269E-2</v>
      </c>
      <c r="I112" s="88">
        <f t="shared" si="3"/>
        <v>8.8093439894073269E-2</v>
      </c>
      <c r="J112" s="25"/>
      <c r="K112" s="443"/>
      <c r="L112" s="197"/>
      <c r="M112" s="375"/>
      <c r="P112" s="434"/>
      <c r="Q112" s="456"/>
      <c r="R112" s="447"/>
      <c r="S112" s="447"/>
      <c r="T112" s="447"/>
    </row>
    <row r="113" spans="1:20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16.350000000000001</v>
      </c>
      <c r="F113" s="104">
        <v>17.129000000000001</v>
      </c>
      <c r="G113" s="88">
        <f t="shared" si="4"/>
        <v>0.66978419999999994</v>
      </c>
      <c r="H113" s="103">
        <f t="shared" si="5"/>
        <v>0.14278559769970633</v>
      </c>
      <c r="I113" s="88">
        <f>G113+H113</f>
        <v>0.81256979769970628</v>
      </c>
      <c r="J113" s="25"/>
      <c r="K113" s="443"/>
      <c r="L113" s="197"/>
      <c r="M113" s="375"/>
      <c r="P113" s="434"/>
      <c r="Q113" s="456"/>
      <c r="R113" s="202"/>
      <c r="S113" s="447"/>
      <c r="T113" s="447"/>
    </row>
    <row r="114" spans="1:20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5.8330000000000002</v>
      </c>
      <c r="F114" s="104">
        <v>6.23</v>
      </c>
      <c r="G114" s="88">
        <f t="shared" si="4"/>
        <v>0.34134060000000022</v>
      </c>
      <c r="H114" s="103">
        <f t="shared" si="5"/>
        <v>9.5906605294878003E-2</v>
      </c>
      <c r="I114" s="88">
        <f>G114+H114</f>
        <v>0.43724720529487821</v>
      </c>
      <c r="J114" s="25"/>
      <c r="K114" s="443"/>
      <c r="L114" s="197"/>
      <c r="M114" s="375"/>
      <c r="P114" s="434"/>
      <c r="Q114" s="456"/>
      <c r="R114" s="202"/>
      <c r="S114" s="447"/>
      <c r="T114" s="447"/>
    </row>
    <row r="115" spans="1:20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10.294</v>
      </c>
      <c r="F115" s="104">
        <v>11.442</v>
      </c>
      <c r="G115" s="88">
        <f t="shared" si="4"/>
        <v>0.98705039999999977</v>
      </c>
      <c r="H115" s="103">
        <f t="shared" si="5"/>
        <v>0.19005524837457494</v>
      </c>
      <c r="I115" s="88">
        <f t="shared" si="3"/>
        <v>1.1771056483745748</v>
      </c>
      <c r="J115" s="25"/>
      <c r="K115" s="443"/>
      <c r="L115" s="197"/>
      <c r="M115" s="375"/>
      <c r="P115" s="434"/>
      <c r="Q115" s="456"/>
      <c r="R115" s="202"/>
      <c r="S115" s="447"/>
      <c r="T115" s="447"/>
    </row>
    <row r="116" spans="1:20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17.983000000000001</v>
      </c>
      <c r="F116" s="104">
        <v>19.481000000000002</v>
      </c>
      <c r="G116" s="88">
        <f>(F116-E116)*0.8598</f>
        <v>1.287980400000001</v>
      </c>
      <c r="H116" s="103">
        <f t="shared" si="5"/>
        <v>0.14903613002035013</v>
      </c>
      <c r="I116" s="88">
        <f t="shared" si="3"/>
        <v>1.4370165300203512</v>
      </c>
      <c r="J116" s="25"/>
      <c r="K116" s="443"/>
      <c r="L116" s="197"/>
      <c r="M116" s="375"/>
      <c r="P116" s="434"/>
      <c r="Q116" s="456"/>
      <c r="R116" s="457"/>
      <c r="S116" s="447"/>
      <c r="T116" s="447"/>
    </row>
    <row r="117" spans="1:20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17.683</v>
      </c>
      <c r="F117" s="104">
        <v>18.827999999999999</v>
      </c>
      <c r="G117" s="88">
        <f t="shared" si="4"/>
        <v>0.98447099999999965</v>
      </c>
      <c r="H117" s="103">
        <f t="shared" si="5"/>
        <v>8.7116794218972685E-2</v>
      </c>
      <c r="I117" s="88">
        <f>G117+H117</f>
        <v>1.0715877942189724</v>
      </c>
      <c r="J117" s="443"/>
      <c r="K117" s="25"/>
      <c r="L117" s="197"/>
      <c r="M117" s="375"/>
      <c r="P117" s="434"/>
      <c r="Q117" s="456"/>
      <c r="R117" s="457"/>
      <c r="S117" s="447"/>
      <c r="T117" s="447"/>
    </row>
    <row r="118" spans="1:20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20.568999999999999</v>
      </c>
      <c r="F118" s="104">
        <v>21.559000000000001</v>
      </c>
      <c r="G118" s="88">
        <f t="shared" si="4"/>
        <v>0.85120200000000168</v>
      </c>
      <c r="H118" s="103">
        <f t="shared" si="5"/>
        <v>0.14278559769970633</v>
      </c>
      <c r="I118" s="88">
        <f>G118+H118</f>
        <v>0.99398759769970801</v>
      </c>
      <c r="J118" s="25"/>
      <c r="K118" s="443"/>
      <c r="L118" s="197"/>
      <c r="M118" s="375"/>
      <c r="P118" s="434"/>
      <c r="Q118" s="456"/>
      <c r="R118" s="457"/>
      <c r="S118" s="447"/>
      <c r="T118" s="447"/>
    </row>
    <row r="119" spans="1:20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4.9939999999999998</v>
      </c>
      <c r="F119" s="104">
        <v>4.9939999999999998</v>
      </c>
      <c r="G119" s="88">
        <f t="shared" si="4"/>
        <v>0</v>
      </c>
      <c r="H119" s="103">
        <f t="shared" si="5"/>
        <v>9.6687921834958473E-2</v>
      </c>
      <c r="I119" s="88">
        <f>G119+H119</f>
        <v>9.6687921834958473E-2</v>
      </c>
      <c r="J119" s="25"/>
      <c r="K119" s="443"/>
      <c r="L119" s="197"/>
      <c r="M119" s="375"/>
      <c r="P119" s="434"/>
      <c r="Q119" s="456"/>
      <c r="R119" s="457"/>
      <c r="S119" s="447"/>
      <c r="T119" s="447"/>
    </row>
    <row r="120" spans="1:20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11.169</v>
      </c>
      <c r="F120" s="104">
        <v>13.14</v>
      </c>
      <c r="G120" s="88">
        <f t="shared" si="4"/>
        <v>1.6946658000000001</v>
      </c>
      <c r="H120" s="103">
        <f t="shared" si="5"/>
        <v>0.19083656491465542</v>
      </c>
      <c r="I120" s="88">
        <f t="shared" si="3"/>
        <v>1.8855023649146556</v>
      </c>
      <c r="J120" s="25"/>
      <c r="K120" s="443"/>
      <c r="L120" s="197"/>
      <c r="M120" s="375"/>
      <c r="P120" s="434"/>
      <c r="Q120" s="455"/>
      <c r="R120" s="444"/>
    </row>
    <row r="121" spans="1:20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17.786000000000001</v>
      </c>
      <c r="F121" s="104">
        <v>19.73</v>
      </c>
      <c r="G121" s="88">
        <f t="shared" si="4"/>
        <v>1.6714511999999992</v>
      </c>
      <c r="H121" s="103">
        <f t="shared" si="5"/>
        <v>0.14923145915537026</v>
      </c>
      <c r="I121" s="88">
        <f>G121+H121</f>
        <v>1.8206826591553695</v>
      </c>
      <c r="J121" s="25"/>
      <c r="K121" s="443"/>
      <c r="L121" s="197"/>
      <c r="M121" s="375"/>
      <c r="P121" s="434"/>
    </row>
    <row r="122" spans="1:20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8.7312123353992813E-2</v>
      </c>
      <c r="I122" s="88">
        <f t="shared" si="3"/>
        <v>8.7312123353992813E-2</v>
      </c>
      <c r="J122" s="25"/>
      <c r="K122" s="443"/>
      <c r="L122" s="197"/>
      <c r="M122" s="375"/>
      <c r="P122" s="434"/>
    </row>
    <row r="123" spans="1:20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13.848000000000001</v>
      </c>
      <c r="F123" s="104">
        <v>14.708</v>
      </c>
      <c r="G123" s="88">
        <f t="shared" si="4"/>
        <v>0.73942799999999953</v>
      </c>
      <c r="H123" s="103">
        <f t="shared" si="5"/>
        <v>0.14219961029464598</v>
      </c>
      <c r="I123" s="88">
        <f t="shared" si="3"/>
        <v>0.88162761029464554</v>
      </c>
      <c r="J123" s="25"/>
      <c r="K123" s="443"/>
      <c r="L123" s="197"/>
      <c r="M123" s="375"/>
      <c r="P123" s="434"/>
    </row>
    <row r="124" spans="1:20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9.6492592699938345E-2</v>
      </c>
      <c r="I124" s="88">
        <f>G124+H124</f>
        <v>9.6492592699938345E-2</v>
      </c>
      <c r="J124" s="25"/>
      <c r="K124" s="443"/>
      <c r="L124" s="197"/>
      <c r="M124" s="375"/>
    </row>
    <row r="125" spans="1:20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25.253</v>
      </c>
      <c r="F125" s="104">
        <v>26.745999999999999</v>
      </c>
      <c r="G125" s="88">
        <f t="shared" si="4"/>
        <v>1.2836813999999988</v>
      </c>
      <c r="H125" s="103">
        <f t="shared" si="5"/>
        <v>0.19025057750959506</v>
      </c>
      <c r="I125" s="88">
        <f t="shared" si="3"/>
        <v>1.4739319775095938</v>
      </c>
      <c r="J125" s="25"/>
      <c r="K125" s="443"/>
      <c r="L125" s="197"/>
      <c r="M125" s="375"/>
    </row>
    <row r="126" spans="1:20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14.926</v>
      </c>
      <c r="F126" s="104">
        <v>15.696999999999999</v>
      </c>
      <c r="G126" s="88">
        <f t="shared" si="4"/>
        <v>0.66290579999999921</v>
      </c>
      <c r="H126" s="103">
        <f t="shared" si="5"/>
        <v>0.15118475050557142</v>
      </c>
      <c r="I126" s="88">
        <f>G126+H126</f>
        <v>0.81409055050557066</v>
      </c>
      <c r="J126" s="25"/>
      <c r="K126" s="443"/>
      <c r="L126" s="197"/>
      <c r="M126" s="375"/>
      <c r="R126" s="434"/>
    </row>
    <row r="127" spans="1:20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8.7116794218972685E-2</v>
      </c>
      <c r="I127" s="88">
        <f t="shared" si="3"/>
        <v>8.7116794218972685E-2</v>
      </c>
      <c r="J127" s="25"/>
      <c r="K127" s="443"/>
      <c r="L127" s="197"/>
      <c r="M127" s="375"/>
      <c r="P127" s="434"/>
      <c r="Q127" s="455"/>
    </row>
    <row r="128" spans="1:20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29.565999999999999</v>
      </c>
      <c r="F128" s="104">
        <v>30.739000000000001</v>
      </c>
      <c r="G128" s="88">
        <f t="shared" si="4"/>
        <v>1.0085454000000016</v>
      </c>
      <c r="H128" s="103">
        <f t="shared" si="5"/>
        <v>0.14219961029464598</v>
      </c>
      <c r="I128" s="88">
        <f t="shared" si="3"/>
        <v>1.1507450102946475</v>
      </c>
      <c r="J128" s="25"/>
      <c r="K128" s="443"/>
      <c r="L128" s="197"/>
      <c r="M128" s="375"/>
      <c r="P128" s="434"/>
      <c r="Q128" s="455"/>
      <c r="R128" s="202"/>
    </row>
    <row r="129" spans="1:21" x14ac:dyDescent="0.25">
      <c r="A129" s="120">
        <v>113</v>
      </c>
      <c r="B129" s="56" t="s">
        <v>156</v>
      </c>
      <c r="C129" s="51">
        <v>48.9</v>
      </c>
      <c r="D129" s="65" t="s">
        <v>358</v>
      </c>
      <c r="E129" s="104">
        <v>12.32</v>
      </c>
      <c r="F129" s="104">
        <v>12.757</v>
      </c>
      <c r="G129" s="88">
        <f t="shared" si="4"/>
        <v>0.37573259999999947</v>
      </c>
      <c r="H129" s="103">
        <f t="shared" si="5"/>
        <v>9.5515947024837761E-2</v>
      </c>
      <c r="I129" s="88">
        <f t="shared" si="3"/>
        <v>0.47124854702483721</v>
      </c>
      <c r="J129" s="25"/>
      <c r="K129" s="443"/>
      <c r="L129" s="197"/>
      <c r="M129" s="375"/>
      <c r="P129" s="434"/>
      <c r="Q129" s="455"/>
      <c r="R129" s="202"/>
    </row>
    <row r="130" spans="1:2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32.597000000000001</v>
      </c>
      <c r="F130" s="104">
        <v>34.463999999999999</v>
      </c>
      <c r="G130" s="88">
        <f t="shared" si="4"/>
        <v>1.6052465999999976</v>
      </c>
      <c r="H130" s="103">
        <f t="shared" si="5"/>
        <v>0.18927393183449448</v>
      </c>
      <c r="I130" s="88">
        <f t="shared" si="3"/>
        <v>1.7945205318344921</v>
      </c>
      <c r="J130" s="25"/>
      <c r="K130" s="443"/>
      <c r="L130" s="197"/>
      <c r="M130" s="375"/>
      <c r="O130" s="434"/>
      <c r="Q130" s="455"/>
      <c r="R130" s="202"/>
    </row>
    <row r="131" spans="1:2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15.407999999999999</v>
      </c>
      <c r="F131" s="104">
        <v>16.553000000000001</v>
      </c>
      <c r="G131" s="88">
        <f t="shared" si="4"/>
        <v>0.98447100000000121</v>
      </c>
      <c r="H131" s="103">
        <f t="shared" si="5"/>
        <v>0.15059876310051107</v>
      </c>
      <c r="I131" s="88">
        <f t="shared" si="3"/>
        <v>1.1350697631005122</v>
      </c>
      <c r="J131" s="25"/>
      <c r="K131" s="443"/>
      <c r="L131" s="197"/>
      <c r="M131" s="375"/>
      <c r="N131" s="455"/>
      <c r="O131" s="432"/>
      <c r="P131" s="432"/>
      <c r="Q131" s="455"/>
      <c r="R131" s="444"/>
    </row>
    <row r="132" spans="1:2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13.159000000000001</v>
      </c>
      <c r="F132" s="104">
        <v>13.814</v>
      </c>
      <c r="G132" s="88">
        <f t="shared" si="4"/>
        <v>0.56316899999999948</v>
      </c>
      <c r="H132" s="103">
        <f t="shared" si="5"/>
        <v>8.8484098164113498E-2</v>
      </c>
      <c r="I132" s="88">
        <f>G132+H132</f>
        <v>0.65165309816411299</v>
      </c>
      <c r="J132" s="25"/>
      <c r="K132" s="443"/>
      <c r="L132" s="197"/>
      <c r="M132" s="375"/>
      <c r="N132" s="455"/>
      <c r="O132" s="458"/>
      <c r="P132" s="458"/>
      <c r="Q132" s="455"/>
      <c r="R132" s="444"/>
      <c r="U132" s="459"/>
    </row>
    <row r="133" spans="1:2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16.061</v>
      </c>
      <c r="F133" s="104">
        <v>17.093</v>
      </c>
      <c r="G133" s="88">
        <f t="shared" si="4"/>
        <v>0.88731360000000004</v>
      </c>
      <c r="H133" s="103">
        <f t="shared" si="5"/>
        <v>0.1447388890499075</v>
      </c>
      <c r="I133" s="88">
        <f t="shared" si="3"/>
        <v>1.0320524890499074</v>
      </c>
      <c r="J133" s="25"/>
      <c r="K133" s="443"/>
      <c r="L133" s="197"/>
      <c r="M133" s="375"/>
      <c r="N133" s="455"/>
      <c r="O133" s="458"/>
      <c r="P133" s="458"/>
      <c r="Q133" s="455"/>
      <c r="R133" s="444"/>
      <c r="U133" s="459"/>
    </row>
    <row r="134" spans="1:2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2.9740000000000002</v>
      </c>
      <c r="F134" s="104">
        <v>3.2160000000000002</v>
      </c>
      <c r="G134" s="88">
        <f t="shared" si="4"/>
        <v>0.2080716</v>
      </c>
      <c r="H134" s="103">
        <f t="shared" si="5"/>
        <v>9.5320617889817633E-2</v>
      </c>
      <c r="I134" s="88">
        <f>G134+H134</f>
        <v>0.30339221788981763</v>
      </c>
      <c r="J134" s="25"/>
      <c r="K134" s="443"/>
      <c r="L134" s="197"/>
      <c r="M134" s="375"/>
      <c r="N134" s="455"/>
      <c r="O134" s="458"/>
      <c r="P134" s="458"/>
      <c r="Q134" s="455"/>
      <c r="R134" s="444"/>
    </row>
    <row r="135" spans="1:2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17.922000000000001</v>
      </c>
      <c r="F135" s="104">
        <v>17.922000000000001</v>
      </c>
      <c r="G135" s="88">
        <v>0.55279999999999996</v>
      </c>
      <c r="H135" s="103">
        <f t="shared" si="5"/>
        <v>0.19161788145473588</v>
      </c>
      <c r="I135" s="88">
        <f>G135+H135</f>
        <v>0.74441788145473586</v>
      </c>
      <c r="J135" s="25"/>
      <c r="K135" s="443"/>
      <c r="L135" s="197"/>
      <c r="M135" s="375"/>
      <c r="N135" s="455"/>
      <c r="O135" s="460"/>
      <c r="P135" s="458"/>
    </row>
    <row r="136" spans="1:2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21.158000000000001</v>
      </c>
      <c r="F136" s="104">
        <v>22.526</v>
      </c>
      <c r="G136" s="88">
        <f t="shared" si="4"/>
        <v>1.1762063999999988</v>
      </c>
      <c r="H136" s="103">
        <f t="shared" si="5"/>
        <v>0.15001277569545071</v>
      </c>
      <c r="I136" s="88">
        <f t="shared" si="3"/>
        <v>1.3262191756954496</v>
      </c>
      <c r="J136" s="25"/>
      <c r="K136" s="443"/>
      <c r="L136" s="197"/>
      <c r="M136" s="375"/>
      <c r="O136" s="458"/>
      <c r="P136" s="458"/>
    </row>
    <row r="137" spans="1:2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8.4380000000000006</v>
      </c>
      <c r="F137" s="104">
        <v>8.968</v>
      </c>
      <c r="G137" s="88">
        <f t="shared" si="4"/>
        <v>0.45569399999999943</v>
      </c>
      <c r="H137" s="103">
        <f t="shared" si="5"/>
        <v>8.7702781624033027E-2</v>
      </c>
      <c r="I137" s="88">
        <f>G137+H137</f>
        <v>0.54339678162403249</v>
      </c>
      <c r="J137" s="25"/>
      <c r="K137" s="443"/>
      <c r="L137" s="197"/>
      <c r="M137" s="375"/>
      <c r="N137" s="455"/>
      <c r="O137" s="458"/>
      <c r="P137" s="458"/>
    </row>
    <row r="138" spans="1:2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17.895</v>
      </c>
      <c r="F138" s="104">
        <v>19.449000000000002</v>
      </c>
      <c r="G138" s="88">
        <f t="shared" si="4"/>
        <v>1.3361292000000018</v>
      </c>
      <c r="H138" s="103">
        <f t="shared" si="5"/>
        <v>0.14337158510476672</v>
      </c>
      <c r="I138" s="88">
        <f t="shared" si="3"/>
        <v>1.4795007851047686</v>
      </c>
      <c r="J138" s="25"/>
      <c r="K138" s="443"/>
      <c r="L138" s="197"/>
      <c r="M138" s="375"/>
      <c r="N138" s="455"/>
      <c r="O138" s="461"/>
      <c r="P138" s="458"/>
    </row>
    <row r="139" spans="1:2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13.065</v>
      </c>
      <c r="F139" s="104">
        <v>13.624000000000001</v>
      </c>
      <c r="G139" s="88">
        <f t="shared" si="4"/>
        <v>0.48062820000000089</v>
      </c>
      <c r="H139" s="103">
        <f t="shared" si="5"/>
        <v>9.5125288754797532E-2</v>
      </c>
      <c r="I139" s="88">
        <f t="shared" si="3"/>
        <v>0.57575348875479837</v>
      </c>
      <c r="J139" s="25"/>
      <c r="K139" s="443"/>
      <c r="L139" s="197"/>
      <c r="M139" s="375"/>
      <c r="N139" s="455"/>
      <c r="O139" s="458"/>
      <c r="P139" s="458"/>
    </row>
    <row r="140" spans="1:2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13.823</v>
      </c>
      <c r="F140" s="104">
        <v>15.398999999999999</v>
      </c>
      <c r="G140" s="88">
        <f t="shared" si="4"/>
        <v>1.3550447999999988</v>
      </c>
      <c r="H140" s="103">
        <f t="shared" si="5"/>
        <v>0.19142255231971575</v>
      </c>
      <c r="I140" s="88">
        <f>G140+H140</f>
        <v>1.5464673523197145</v>
      </c>
      <c r="J140" s="25"/>
      <c r="K140" s="443"/>
      <c r="L140" s="197"/>
      <c r="M140" s="375"/>
      <c r="N140" s="455"/>
      <c r="O140" s="458"/>
      <c r="P140" s="458"/>
    </row>
    <row r="141" spans="1:2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19.756</v>
      </c>
      <c r="F141" s="104">
        <v>20.931000000000001</v>
      </c>
      <c r="G141" s="88">
        <f t="shared" si="4"/>
        <v>1.0102650000000006</v>
      </c>
      <c r="H141" s="103">
        <f t="shared" si="5"/>
        <v>0.14962211742541048</v>
      </c>
      <c r="I141" s="88">
        <f>G141+H141</f>
        <v>1.1598871174254111</v>
      </c>
      <c r="J141" s="25"/>
      <c r="K141" s="443"/>
      <c r="L141" s="197"/>
      <c r="M141" s="375"/>
      <c r="P141" s="434"/>
    </row>
    <row r="142" spans="1:2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5.5979999999999999</v>
      </c>
      <c r="F142" s="104">
        <v>5.6470000000000002</v>
      </c>
      <c r="G142" s="88">
        <f t="shared" si="4"/>
        <v>4.2130200000000326E-2</v>
      </c>
      <c r="H142" s="103">
        <f t="shared" si="5"/>
        <v>8.7507452489012913E-2</v>
      </c>
      <c r="I142" s="88">
        <f t="shared" si="3"/>
        <v>0.12963765248901324</v>
      </c>
      <c r="J142" s="25"/>
      <c r="K142" s="443"/>
      <c r="L142" s="197"/>
      <c r="M142" s="375"/>
      <c r="P142" s="434"/>
    </row>
    <row r="143" spans="1:2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21724</v>
      </c>
      <c r="F143" s="129">
        <v>22300</v>
      </c>
      <c r="G143" s="88">
        <f>(F143-E143)* 0.00086</f>
        <v>0.49535999999999997</v>
      </c>
      <c r="H143" s="103">
        <f t="shared" si="5"/>
        <v>0.14337158510476672</v>
      </c>
      <c r="I143" s="88">
        <f>G143+H143</f>
        <v>0.63873158510476669</v>
      </c>
      <c r="J143" s="25"/>
      <c r="K143" s="443"/>
      <c r="L143" s="197"/>
      <c r="M143" s="375"/>
      <c r="P143" s="434"/>
    </row>
    <row r="144" spans="1:2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13.906000000000001</v>
      </c>
      <c r="F144" s="104">
        <v>14.231</v>
      </c>
      <c r="G144" s="88">
        <f t="shared" si="4"/>
        <v>0.27943499999999938</v>
      </c>
      <c r="H144" s="103">
        <f t="shared" si="5"/>
        <v>9.6101934429898117E-2</v>
      </c>
      <c r="I144" s="88">
        <f>G144+H144</f>
        <v>0.3755369344298975</v>
      </c>
      <c r="J144" s="25"/>
      <c r="K144" s="443"/>
      <c r="L144" s="197"/>
      <c r="M144" s="375"/>
      <c r="P144" s="434"/>
    </row>
    <row r="145" spans="1:20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>(F145-E145)* 0.00086</f>
        <v>0</v>
      </c>
      <c r="H145" s="103">
        <f t="shared" si="5"/>
        <v>0.19103189404967552</v>
      </c>
      <c r="I145" s="88">
        <f t="shared" ref="I145:I208" si="6">G145+H145</f>
        <v>0.19103189404967552</v>
      </c>
      <c r="J145" s="25"/>
      <c r="K145" s="443"/>
      <c r="L145" s="197"/>
      <c r="M145" s="375"/>
      <c r="P145" s="434"/>
    </row>
    <row r="146" spans="1:20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14.433999999999999</v>
      </c>
      <c r="F146" s="104">
        <v>15.053000000000001</v>
      </c>
      <c r="G146" s="88">
        <f t="shared" si="4"/>
        <v>0.53221620000000136</v>
      </c>
      <c r="H146" s="103">
        <f t="shared" ref="H146:H209" si="7">$G$11/$C$303*C146</f>
        <v>0.14903613002035013</v>
      </c>
      <c r="I146" s="88">
        <f t="shared" si="6"/>
        <v>0.68125233002035146</v>
      </c>
      <c r="J146" s="25"/>
      <c r="K146" s="443"/>
      <c r="L146" s="197"/>
      <c r="M146" s="375"/>
      <c r="P146" s="434"/>
    </row>
    <row r="147" spans="1:20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11.022</v>
      </c>
      <c r="F147" s="104">
        <v>11.96</v>
      </c>
      <c r="G147" s="88">
        <f t="shared" si="4"/>
        <v>0.80649240000000055</v>
      </c>
      <c r="H147" s="103">
        <f t="shared" si="7"/>
        <v>8.6335477678892214E-2</v>
      </c>
      <c r="I147" s="88">
        <f t="shared" si="6"/>
        <v>0.89282787767889271</v>
      </c>
      <c r="J147" s="25"/>
      <c r="K147" s="443"/>
      <c r="L147" s="197"/>
      <c r="M147" s="375"/>
      <c r="P147" s="434"/>
    </row>
    <row r="148" spans="1:20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9.5760000000000005</v>
      </c>
      <c r="F148" s="104">
        <v>9.7780000000000005</v>
      </c>
      <c r="G148" s="88">
        <f t="shared" ref="G148:G187" si="8">(F148-E148)*0.8598</f>
        <v>0.17367959999999996</v>
      </c>
      <c r="H148" s="103">
        <f t="shared" si="7"/>
        <v>0.14317625596974659</v>
      </c>
      <c r="I148" s="88">
        <f t="shared" si="6"/>
        <v>0.31685585596974652</v>
      </c>
      <c r="J148" s="215"/>
      <c r="K148" s="443"/>
      <c r="L148" s="197"/>
      <c r="M148" s="375"/>
      <c r="P148" s="434"/>
    </row>
    <row r="149" spans="1:20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5.6210000000000004</v>
      </c>
      <c r="F149" s="104">
        <v>6.4409999999999998</v>
      </c>
      <c r="G149" s="88">
        <f t="shared" si="8"/>
        <v>0.70503599999999944</v>
      </c>
      <c r="H149" s="103">
        <f t="shared" si="7"/>
        <v>9.6687921834958473E-2</v>
      </c>
      <c r="I149" s="88">
        <f>G149+H149</f>
        <v>0.80172392183495789</v>
      </c>
      <c r="J149" s="215"/>
      <c r="K149" s="443"/>
      <c r="L149" s="197"/>
      <c r="M149" s="357"/>
      <c r="P149" s="434"/>
      <c r="T149" s="462"/>
    </row>
    <row r="150" spans="1:20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21.696000000000002</v>
      </c>
      <c r="F150" s="104">
        <v>22.475000000000001</v>
      </c>
      <c r="G150" s="88">
        <f t="shared" si="8"/>
        <v>0.66978419999999994</v>
      </c>
      <c r="H150" s="103">
        <f t="shared" si="7"/>
        <v>0.18985991923955481</v>
      </c>
      <c r="I150" s="88">
        <f t="shared" si="6"/>
        <v>0.85964411923955475</v>
      </c>
      <c r="J150" s="215"/>
      <c r="K150" s="443"/>
      <c r="L150" s="197"/>
      <c r="M150" s="246"/>
      <c r="P150" s="434"/>
    </row>
    <row r="151" spans="1:20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24.504000000000001</v>
      </c>
      <c r="F151" s="104">
        <v>24.992000000000001</v>
      </c>
      <c r="G151" s="88">
        <f t="shared" si="8"/>
        <v>0.41958239999999963</v>
      </c>
      <c r="H151" s="103">
        <f t="shared" si="7"/>
        <v>0.14981744656043061</v>
      </c>
      <c r="I151" s="88">
        <f t="shared" si="6"/>
        <v>0.56939984656043019</v>
      </c>
      <c r="J151" s="215"/>
      <c r="K151" s="443"/>
      <c r="L151" s="197"/>
      <c r="M151" s="375"/>
      <c r="P151" s="434"/>
    </row>
    <row r="152" spans="1:20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8.6726135948932442E-2</v>
      </c>
      <c r="I152" s="88">
        <f t="shared" si="6"/>
        <v>8.6726135948932442E-2</v>
      </c>
      <c r="J152" s="25"/>
      <c r="K152" s="443"/>
      <c r="L152" s="197"/>
      <c r="M152" s="375"/>
      <c r="P152" s="434"/>
    </row>
    <row r="153" spans="1:20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27.242999999999999</v>
      </c>
      <c r="F153" s="104">
        <v>28.983000000000001</v>
      </c>
      <c r="G153" s="88">
        <f t="shared" si="8"/>
        <v>1.4960520000000017</v>
      </c>
      <c r="H153" s="103">
        <f t="shared" si="7"/>
        <v>0.13985566067440455</v>
      </c>
      <c r="I153" s="88">
        <f t="shared" si="6"/>
        <v>1.6359076606744063</v>
      </c>
      <c r="J153" s="25"/>
      <c r="K153" s="443"/>
      <c r="L153" s="197"/>
      <c r="M153" s="375"/>
      <c r="P153" s="434"/>
    </row>
    <row r="154" spans="1:20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88">
        <f t="shared" si="8"/>
        <v>0</v>
      </c>
      <c r="H154" s="103">
        <f t="shared" si="7"/>
        <v>9.5906605294878003E-2</v>
      </c>
      <c r="I154" s="88">
        <f t="shared" si="6"/>
        <v>9.5906605294878003E-2</v>
      </c>
      <c r="J154" s="25"/>
      <c r="K154" s="443"/>
      <c r="L154" s="197"/>
      <c r="N154" s="246"/>
      <c r="O154" s="246"/>
      <c r="P154" s="434"/>
    </row>
    <row r="155" spans="1:20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20.760999999999999</v>
      </c>
      <c r="F155" s="104">
        <v>22.18</v>
      </c>
      <c r="G155" s="88">
        <f t="shared" si="8"/>
        <v>1.2200562000000004</v>
      </c>
      <c r="H155" s="103">
        <f t="shared" si="7"/>
        <v>0.19005524837457494</v>
      </c>
      <c r="I155" s="88">
        <f t="shared" si="6"/>
        <v>1.4101114483745754</v>
      </c>
      <c r="J155" s="25"/>
      <c r="K155" s="443"/>
      <c r="L155" s="197"/>
      <c r="P155" s="434"/>
    </row>
    <row r="156" spans="1:20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31.4</v>
      </c>
      <c r="F156" s="104">
        <v>33.006999999999998</v>
      </c>
      <c r="G156" s="88">
        <f t="shared" si="8"/>
        <v>1.3816985999999993</v>
      </c>
      <c r="H156" s="103">
        <f t="shared" si="7"/>
        <v>0.15040343396549094</v>
      </c>
      <c r="I156" s="88">
        <f t="shared" si="6"/>
        <v>1.5321020339654903</v>
      </c>
      <c r="J156" s="25"/>
      <c r="K156" s="443"/>
      <c r="L156" s="197"/>
      <c r="M156" s="375"/>
      <c r="P156" s="434"/>
    </row>
    <row r="157" spans="1:20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12.449</v>
      </c>
      <c r="F157" s="104">
        <v>12.617000000000001</v>
      </c>
      <c r="G157" s="88">
        <f t="shared" si="8"/>
        <v>0.14444640000000089</v>
      </c>
      <c r="H157" s="103">
        <f t="shared" si="7"/>
        <v>8.7116794218972685E-2</v>
      </c>
      <c r="I157" s="88">
        <f t="shared" si="6"/>
        <v>0.23156319421897359</v>
      </c>
      <c r="J157" s="25"/>
      <c r="K157" s="443"/>
      <c r="L157" s="197"/>
      <c r="M157" s="425"/>
      <c r="P157" s="434"/>
    </row>
    <row r="158" spans="1:20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0.14161362288958565</v>
      </c>
      <c r="I158" s="88">
        <f t="shared" si="6"/>
        <v>0.14161362288958565</v>
      </c>
      <c r="J158" s="25"/>
      <c r="K158" s="443"/>
      <c r="L158" s="197"/>
      <c r="M158" s="375"/>
    </row>
    <row r="159" spans="1:20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15984</v>
      </c>
      <c r="F159" s="129">
        <v>16832</v>
      </c>
      <c r="G159" s="88">
        <f>(F159-E159)*0.00086</f>
        <v>0.72927999999999993</v>
      </c>
      <c r="H159" s="103">
        <f t="shared" si="7"/>
        <v>9.5711276159857875E-2</v>
      </c>
      <c r="I159" s="88">
        <f t="shared" si="6"/>
        <v>0.82499127615985779</v>
      </c>
      <c r="J159" s="25"/>
      <c r="K159" s="443"/>
      <c r="L159" s="197"/>
      <c r="M159" s="375"/>
    </row>
    <row r="160" spans="1:20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36.512</v>
      </c>
      <c r="F160" s="104">
        <v>39.076000000000001</v>
      </c>
      <c r="G160" s="88">
        <f t="shared" si="8"/>
        <v>2.2045272000000002</v>
      </c>
      <c r="H160" s="103">
        <f t="shared" si="7"/>
        <v>0.18927393183449448</v>
      </c>
      <c r="I160" s="88">
        <f>G160+H160</f>
        <v>2.3938011318344947</v>
      </c>
      <c r="J160" s="25"/>
      <c r="K160" s="443"/>
      <c r="L160" s="197"/>
      <c r="M160" s="375"/>
      <c r="P160" s="434"/>
    </row>
    <row r="161" spans="1:16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29.904</v>
      </c>
      <c r="F161" s="104">
        <v>31.175000000000001</v>
      </c>
      <c r="G161" s="88">
        <f t="shared" si="8"/>
        <v>1.0928058000000007</v>
      </c>
      <c r="H161" s="103">
        <f t="shared" si="7"/>
        <v>0.2125180989018885</v>
      </c>
      <c r="I161" s="88">
        <f t="shared" si="6"/>
        <v>1.3053238989018892</v>
      </c>
      <c r="J161" s="25"/>
      <c r="K161" s="443"/>
      <c r="L161" s="197"/>
      <c r="M161" s="375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21.306999999999999</v>
      </c>
      <c r="F162" s="104">
        <v>21.934000000000001</v>
      </c>
      <c r="G162" s="88">
        <f t="shared" si="8"/>
        <v>0.53909460000000209</v>
      </c>
      <c r="H162" s="103">
        <f t="shared" si="7"/>
        <v>8.5163502868771501E-2</v>
      </c>
      <c r="I162" s="88">
        <f t="shared" si="6"/>
        <v>0.62425810286877359</v>
      </c>
      <c r="J162" s="25"/>
      <c r="K162" s="443"/>
      <c r="L162" s="197"/>
      <c r="M162" s="375"/>
      <c r="P162" s="434"/>
    </row>
    <row r="163" spans="1:16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34.468000000000004</v>
      </c>
      <c r="F163" s="104">
        <v>36.1</v>
      </c>
      <c r="G163" s="88">
        <f t="shared" si="8"/>
        <v>1.4031935999999983</v>
      </c>
      <c r="H163" s="103">
        <f t="shared" si="7"/>
        <v>0.12911255824829806</v>
      </c>
      <c r="I163" s="88">
        <f>G163+H163</f>
        <v>1.5323061582482964</v>
      </c>
      <c r="J163" s="25"/>
      <c r="K163" s="443"/>
      <c r="L163" s="197"/>
      <c r="M163" s="375"/>
      <c r="P163" s="434"/>
    </row>
    <row r="164" spans="1:16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22.481999999999999</v>
      </c>
      <c r="F164" s="104">
        <v>23.363</v>
      </c>
      <c r="G164" s="88">
        <f t="shared" si="8"/>
        <v>0.75748380000000015</v>
      </c>
      <c r="H164" s="103">
        <f t="shared" si="7"/>
        <v>0.20900217447152639</v>
      </c>
      <c r="I164" s="88">
        <f t="shared" si="6"/>
        <v>0.96648597447152651</v>
      </c>
      <c r="J164" s="25"/>
      <c r="K164" s="443"/>
      <c r="L164" s="197"/>
      <c r="M164" s="375"/>
      <c r="P164" s="434"/>
    </row>
    <row r="165" spans="1:16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8.5749490273831858E-2</v>
      </c>
      <c r="I165" s="88">
        <f>G165+H165</f>
        <v>8.5749490273831858E-2</v>
      </c>
      <c r="J165" s="25"/>
      <c r="K165" s="443"/>
      <c r="L165" s="197"/>
      <c r="M165" s="375"/>
      <c r="P165" s="434"/>
    </row>
    <row r="166" spans="1:16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12.993</v>
      </c>
      <c r="F166" s="104">
        <v>13.356</v>
      </c>
      <c r="G166" s="88">
        <f t="shared" si="8"/>
        <v>0.31210739999999959</v>
      </c>
      <c r="H166" s="103">
        <f t="shared" si="7"/>
        <v>0.12813591257319748</v>
      </c>
      <c r="I166" s="88">
        <f>G166+H166</f>
        <v>0.44024331257319704</v>
      </c>
      <c r="J166" s="25"/>
      <c r="K166" s="443"/>
      <c r="L166" s="443"/>
      <c r="M166" s="375"/>
      <c r="P166" s="434"/>
    </row>
    <row r="167" spans="1:16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32.378999999999998</v>
      </c>
      <c r="F167" s="104">
        <v>33.734999999999999</v>
      </c>
      <c r="G167" s="88">
        <f t="shared" si="8"/>
        <v>1.1658888000000014</v>
      </c>
      <c r="H167" s="103">
        <f t="shared" si="7"/>
        <v>0.2123227697668684</v>
      </c>
      <c r="I167" s="88">
        <f t="shared" si="6"/>
        <v>1.3782115697668698</v>
      </c>
      <c r="J167" s="25"/>
      <c r="K167" s="443"/>
      <c r="L167" s="197"/>
      <c r="M167" s="375"/>
      <c r="P167" s="434"/>
    </row>
    <row r="168" spans="1:16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9.1159999999999997</v>
      </c>
      <c r="F168" s="104">
        <v>9.6240000000000006</v>
      </c>
      <c r="G168" s="88">
        <f t="shared" si="8"/>
        <v>0.43677840000000079</v>
      </c>
      <c r="H168" s="103">
        <f t="shared" si="7"/>
        <v>8.4968173733751387E-2</v>
      </c>
      <c r="I168" s="88">
        <f>G168+H168</f>
        <v>0.52174657373375222</v>
      </c>
      <c r="J168" s="25"/>
      <c r="K168" s="443"/>
      <c r="L168" s="197"/>
      <c r="M168" s="375"/>
      <c r="P168" s="434"/>
    </row>
    <row r="169" spans="1:16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13.587</v>
      </c>
      <c r="F169" s="104">
        <v>14.04</v>
      </c>
      <c r="G169" s="88">
        <f t="shared" si="8"/>
        <v>0.38948939999999949</v>
      </c>
      <c r="H169" s="103">
        <f t="shared" si="7"/>
        <v>0.12852657084323771</v>
      </c>
      <c r="I169" s="88">
        <f t="shared" si="6"/>
        <v>0.51801597084323725</v>
      </c>
      <c r="J169" s="25"/>
      <c r="K169" s="443"/>
      <c r="L169" s="197"/>
      <c r="M169" s="375"/>
      <c r="P169" s="434"/>
    </row>
    <row r="170" spans="1:16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41.508000000000003</v>
      </c>
      <c r="F170" s="104">
        <v>43.954999999999998</v>
      </c>
      <c r="G170" s="88">
        <f t="shared" si="8"/>
        <v>2.1039305999999964</v>
      </c>
      <c r="H170" s="103">
        <f t="shared" si="7"/>
        <v>0.2123227697668684</v>
      </c>
      <c r="I170" s="88">
        <f t="shared" si="6"/>
        <v>2.3162533697668648</v>
      </c>
      <c r="J170" s="25"/>
      <c r="K170" s="443"/>
      <c r="L170" s="197"/>
      <c r="M170" s="375"/>
      <c r="P170" s="434"/>
    </row>
    <row r="171" spans="1:16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20.852</v>
      </c>
      <c r="F171" s="104">
        <v>22.157</v>
      </c>
      <c r="G171" s="88">
        <f t="shared" si="8"/>
        <v>1.1220389999999998</v>
      </c>
      <c r="H171" s="103">
        <f t="shared" si="7"/>
        <v>8.4968173733751387E-2</v>
      </c>
      <c r="I171" s="88">
        <f t="shared" si="6"/>
        <v>1.2070071737337511</v>
      </c>
      <c r="J171" s="25"/>
      <c r="K171" s="443"/>
      <c r="L171" s="197"/>
      <c r="M171" s="375"/>
      <c r="P171" s="434"/>
    </row>
    <row r="172" spans="1:16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0.12911255824829806</v>
      </c>
      <c r="I172" s="88">
        <f t="shared" si="6"/>
        <v>0.12911255824829806</v>
      </c>
      <c r="J172" s="25"/>
      <c r="K172" s="443"/>
      <c r="L172" s="197"/>
      <c r="M172" s="375"/>
      <c r="P172" s="434"/>
    </row>
    <row r="173" spans="1:16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0.2125180989018885</v>
      </c>
      <c r="I173" s="88">
        <f t="shared" si="6"/>
        <v>0.2125180989018885</v>
      </c>
      <c r="J173" s="25"/>
      <c r="K173" s="443"/>
      <c r="L173" s="387"/>
      <c r="M173" s="375"/>
      <c r="P173" s="434"/>
    </row>
    <row r="174" spans="1:16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9.9819999999999993</v>
      </c>
      <c r="F174" s="104">
        <v>11.13</v>
      </c>
      <c r="G174" s="88">
        <f t="shared" si="8"/>
        <v>0.98705040000000122</v>
      </c>
      <c r="H174" s="103">
        <f t="shared" si="7"/>
        <v>8.4186857193670916E-2</v>
      </c>
      <c r="I174" s="88">
        <f t="shared" si="6"/>
        <v>1.0712372571936721</v>
      </c>
      <c r="J174" s="25"/>
      <c r="K174" s="443"/>
      <c r="L174" s="197"/>
      <c r="M174" s="375"/>
      <c r="P174" s="434"/>
    </row>
    <row r="175" spans="1:16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27.895</v>
      </c>
      <c r="F175" s="104">
        <v>29.172000000000001</v>
      </c>
      <c r="G175" s="88">
        <f t="shared" si="8"/>
        <v>1.097964600000001</v>
      </c>
      <c r="H175" s="103">
        <f t="shared" si="7"/>
        <v>0.12911255824829806</v>
      </c>
      <c r="I175" s="88">
        <f>G175+H175</f>
        <v>1.2270771582482991</v>
      </c>
      <c r="J175" s="25"/>
      <c r="K175" s="443"/>
      <c r="L175" s="197"/>
      <c r="M175" s="375"/>
      <c r="P175" s="434"/>
    </row>
    <row r="176" spans="1:16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24.509</v>
      </c>
      <c r="F176" s="104">
        <v>25.742000000000001</v>
      </c>
      <c r="G176" s="88">
        <f t="shared" si="8"/>
        <v>1.0601334000000004</v>
      </c>
      <c r="H176" s="103">
        <f t="shared" si="7"/>
        <v>0.21310408630694885</v>
      </c>
      <c r="I176" s="88">
        <f t="shared" si="6"/>
        <v>1.2732374863069493</v>
      </c>
      <c r="J176" s="25"/>
      <c r="K176" s="443"/>
      <c r="L176" s="197"/>
      <c r="M176" s="375"/>
      <c r="P176" s="434"/>
    </row>
    <row r="177" spans="1:16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16.190999999999999</v>
      </c>
      <c r="G177" s="88">
        <f t="shared" si="8"/>
        <v>0</v>
      </c>
      <c r="H177" s="103">
        <f t="shared" si="7"/>
        <v>8.4186857193670916E-2</v>
      </c>
      <c r="I177" s="88">
        <f t="shared" si="6"/>
        <v>8.4186857193670916E-2</v>
      </c>
      <c r="J177" s="25"/>
      <c r="K177" s="443"/>
      <c r="L177" s="197"/>
      <c r="M177" s="375"/>
      <c r="P177" s="434"/>
    </row>
    <row r="178" spans="1:16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10.702</v>
      </c>
      <c r="F178" s="104">
        <v>11.25</v>
      </c>
      <c r="G178" s="88">
        <f t="shared" si="8"/>
        <v>0.47117040000000004</v>
      </c>
      <c r="H178" s="103">
        <f t="shared" si="7"/>
        <v>0.12852657084323771</v>
      </c>
      <c r="I178" s="88">
        <f>G178+H178</f>
        <v>0.59969697084323781</v>
      </c>
      <c r="J178" s="25"/>
      <c r="K178" s="443"/>
      <c r="L178" s="197"/>
      <c r="M178" s="375"/>
      <c r="P178" s="434"/>
    </row>
    <row r="179" spans="1:16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25.280999999999999</v>
      </c>
      <c r="F179" s="104">
        <v>25.899000000000001</v>
      </c>
      <c r="G179" s="88">
        <f t="shared" si="8"/>
        <v>0.53135640000000184</v>
      </c>
      <c r="H179" s="103">
        <f t="shared" si="7"/>
        <v>0.21466671938710982</v>
      </c>
      <c r="I179" s="88">
        <f t="shared" si="6"/>
        <v>0.74602311938711163</v>
      </c>
      <c r="J179" s="25"/>
      <c r="K179" s="443"/>
      <c r="L179" s="197"/>
      <c r="M179" s="375"/>
      <c r="P179" s="434"/>
    </row>
    <row r="180" spans="1:16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14.984999999999999</v>
      </c>
      <c r="F180" s="104">
        <v>15.763999999999999</v>
      </c>
      <c r="G180" s="88">
        <f t="shared" si="8"/>
        <v>0.66978419999999994</v>
      </c>
      <c r="H180" s="103">
        <f t="shared" si="7"/>
        <v>8.555416113881173E-2</v>
      </c>
      <c r="I180" s="88">
        <f t="shared" si="6"/>
        <v>0.7553383611388117</v>
      </c>
      <c r="J180" s="25"/>
      <c r="K180" s="443"/>
      <c r="L180" s="197"/>
      <c r="M180" s="375"/>
      <c r="P180" s="434"/>
    </row>
    <row r="181" spans="1:16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0.12872189997825786</v>
      </c>
      <c r="I181" s="88">
        <f t="shared" si="6"/>
        <v>0.12872189997825786</v>
      </c>
      <c r="J181" s="25"/>
      <c r="K181" s="443"/>
      <c r="L181" s="197"/>
      <c r="M181" s="375"/>
      <c r="P181" s="434"/>
    </row>
    <row r="182" spans="1:16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43.029000000000003</v>
      </c>
      <c r="F182" s="104">
        <v>44.359000000000002</v>
      </c>
      <c r="G182" s="88">
        <f t="shared" si="8"/>
        <v>1.1435339999999985</v>
      </c>
      <c r="H182" s="103">
        <f t="shared" si="7"/>
        <v>0.21388540284702934</v>
      </c>
      <c r="I182" s="88">
        <f t="shared" si="6"/>
        <v>1.3574194028470279</v>
      </c>
      <c r="J182" s="25"/>
      <c r="K182" s="443"/>
      <c r="L182" s="197"/>
      <c r="M182" s="375"/>
      <c r="P182" s="434"/>
    </row>
    <row r="183" spans="1:16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8.4186857193670916E-2</v>
      </c>
      <c r="I183" s="88">
        <f t="shared" si="6"/>
        <v>8.4186857193670916E-2</v>
      </c>
      <c r="J183" s="25"/>
      <c r="K183" s="443"/>
      <c r="L183" s="197"/>
      <c r="M183" s="375"/>
      <c r="P183" s="434"/>
    </row>
    <row r="184" spans="1:16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20.164000000000001</v>
      </c>
      <c r="F184" s="104">
        <v>21.268999999999998</v>
      </c>
      <c r="G184" s="88">
        <f t="shared" si="8"/>
        <v>0.95007899999999734</v>
      </c>
      <c r="H184" s="103">
        <f t="shared" si="7"/>
        <v>0.12891722911327796</v>
      </c>
      <c r="I184" s="88">
        <f>G184+H184</f>
        <v>1.0789962291132753</v>
      </c>
      <c r="J184" s="25"/>
      <c r="K184" s="443"/>
      <c r="L184" s="197"/>
      <c r="M184" s="375"/>
      <c r="P184" s="434"/>
    </row>
    <row r="185" spans="1:16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14.631</v>
      </c>
      <c r="F185" s="104">
        <v>15.519</v>
      </c>
      <c r="G185" s="88">
        <f t="shared" si="8"/>
        <v>0.76350239999999991</v>
      </c>
      <c r="H185" s="103">
        <f t="shared" si="7"/>
        <v>0.21408073198204944</v>
      </c>
      <c r="I185" s="88">
        <f>G185+H185</f>
        <v>0.97758313198204938</v>
      </c>
      <c r="J185" s="25"/>
      <c r="K185" s="443"/>
      <c r="L185" s="197"/>
      <c r="M185" s="375"/>
      <c r="P185" s="434"/>
    </row>
    <row r="186" spans="1:16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20.835000000000001</v>
      </c>
      <c r="F186" s="104">
        <v>22.094000000000001</v>
      </c>
      <c r="G186" s="88">
        <f t="shared" si="8"/>
        <v>1.0824882000000002</v>
      </c>
      <c r="H186" s="103">
        <f t="shared" si="7"/>
        <v>8.3991528058650788E-2</v>
      </c>
      <c r="I186" s="88">
        <f t="shared" si="6"/>
        <v>1.166479728058651</v>
      </c>
      <c r="J186" s="25"/>
      <c r="K186" s="443"/>
      <c r="L186" s="197"/>
      <c r="M186" s="375"/>
      <c r="P186" s="434"/>
    </row>
    <row r="187" spans="1:16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22.177</v>
      </c>
      <c r="F187" s="104">
        <v>23.382000000000001</v>
      </c>
      <c r="G187" s="88">
        <f t="shared" si="8"/>
        <v>1.0360590000000016</v>
      </c>
      <c r="H187" s="103">
        <f t="shared" si="7"/>
        <v>0.12872189997825786</v>
      </c>
      <c r="I187" s="88">
        <f t="shared" si="6"/>
        <v>1.1647808999782594</v>
      </c>
      <c r="J187" s="25"/>
      <c r="K187" s="443"/>
      <c r="L187" s="197"/>
      <c r="M187" s="375"/>
      <c r="P187" s="434"/>
    </row>
    <row r="188" spans="1:16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24576</v>
      </c>
      <c r="F188" s="129">
        <v>26457</v>
      </c>
      <c r="G188" s="88">
        <f>(F188-E188)* 0.00086</f>
        <v>1.6176599999999999</v>
      </c>
      <c r="H188" s="103">
        <f t="shared" si="7"/>
        <v>0.21486204852212992</v>
      </c>
      <c r="I188" s="88">
        <f>G188+H188</f>
        <v>1.8325220485221299</v>
      </c>
      <c r="J188" s="25"/>
      <c r="K188" s="443"/>
      <c r="L188" s="197"/>
      <c r="M188" s="375"/>
      <c r="P188" s="434"/>
    </row>
    <row r="189" spans="1:16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3710</v>
      </c>
      <c r="G189" s="88">
        <f>(F189-E189)* 0.00086</f>
        <v>0</v>
      </c>
      <c r="H189" s="103">
        <f t="shared" si="7"/>
        <v>8.3600869788610546E-2</v>
      </c>
      <c r="I189" s="88">
        <f>G189+H189</f>
        <v>8.3600869788610546E-2</v>
      </c>
      <c r="J189" s="25"/>
      <c r="K189" s="443"/>
      <c r="L189" s="197"/>
      <c r="M189" s="375"/>
      <c r="P189" s="434"/>
    </row>
    <row r="190" spans="1:16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8920</v>
      </c>
      <c r="F190" s="129">
        <v>9135</v>
      </c>
      <c r="G190" s="88">
        <f t="shared" ref="G190:G207" si="9">(F190-E190)* 0.00086</f>
        <v>0.18490000000000001</v>
      </c>
      <c r="H190" s="103">
        <f t="shared" si="7"/>
        <v>0.12911255824829806</v>
      </c>
      <c r="I190" s="88">
        <f t="shared" si="6"/>
        <v>0.3140125582482981</v>
      </c>
      <c r="J190" s="358"/>
      <c r="K190" s="463"/>
      <c r="L190" s="197"/>
      <c r="M190" s="375"/>
      <c r="P190" s="434"/>
    </row>
    <row r="191" spans="1:16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32509</v>
      </c>
      <c r="F191" s="129">
        <v>33728</v>
      </c>
      <c r="G191" s="88">
        <f t="shared" si="9"/>
        <v>1.04834</v>
      </c>
      <c r="H191" s="103">
        <f t="shared" si="7"/>
        <v>0.21466671938710982</v>
      </c>
      <c r="I191" s="88">
        <f t="shared" si="6"/>
        <v>1.26300671938711</v>
      </c>
      <c r="J191" s="227"/>
      <c r="K191" s="227"/>
      <c r="L191" s="197"/>
      <c r="M191" s="375"/>
      <c r="P191" s="434"/>
    </row>
    <row r="192" spans="1:16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5665</v>
      </c>
      <c r="F192" s="129">
        <v>5853</v>
      </c>
      <c r="G192" s="88">
        <f t="shared" si="9"/>
        <v>0.16167999999999999</v>
      </c>
      <c r="H192" s="103">
        <f t="shared" si="7"/>
        <v>8.4186857193670916E-2</v>
      </c>
      <c r="I192" s="88">
        <f t="shared" si="6"/>
        <v>0.24586685719367091</v>
      </c>
      <c r="J192" s="227"/>
      <c r="K192" s="227"/>
      <c r="L192" s="197"/>
      <c r="M192" s="375"/>
      <c r="P192" s="434"/>
    </row>
    <row r="193" spans="1:2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5674</v>
      </c>
      <c r="G193" s="88">
        <f t="shared" si="9"/>
        <v>0.47643999999999997</v>
      </c>
      <c r="H193" s="103">
        <f t="shared" si="7"/>
        <v>0.12852657084323771</v>
      </c>
      <c r="I193" s="88">
        <f t="shared" si="6"/>
        <v>0.60496657084323768</v>
      </c>
      <c r="J193" s="227"/>
      <c r="K193" s="227"/>
      <c r="L193" s="197"/>
      <c r="M193" s="375"/>
      <c r="P193" s="434"/>
    </row>
    <row r="194" spans="1:2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28084</v>
      </c>
      <c r="F194" s="129">
        <v>29030</v>
      </c>
      <c r="G194" s="88">
        <f t="shared" si="9"/>
        <v>0.81355999999999995</v>
      </c>
      <c r="H194" s="103">
        <f t="shared" si="7"/>
        <v>0.21095546582172758</v>
      </c>
      <c r="I194" s="88">
        <f t="shared" si="6"/>
        <v>1.0245154658217275</v>
      </c>
      <c r="J194" s="227"/>
      <c r="K194" s="227"/>
      <c r="P194" s="434"/>
    </row>
    <row r="195" spans="1:2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8.3991528058650788E-2</v>
      </c>
      <c r="I195" s="88">
        <f>G195+H195</f>
        <v>8.3991528058650788E-2</v>
      </c>
      <c r="J195" s="227"/>
      <c r="K195" s="227"/>
      <c r="L195" s="197"/>
      <c r="M195" s="375"/>
      <c r="P195" s="434"/>
    </row>
    <row r="196" spans="1:2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19598</v>
      </c>
      <c r="F196" s="129">
        <v>21152</v>
      </c>
      <c r="G196" s="88">
        <f t="shared" si="9"/>
        <v>1.3364400000000001</v>
      </c>
      <c r="H196" s="103">
        <f t="shared" si="7"/>
        <v>0.12950321651833832</v>
      </c>
      <c r="I196" s="88">
        <f>G196+H196</f>
        <v>1.4659432165183384</v>
      </c>
      <c r="J196" s="227"/>
      <c r="K196" s="227"/>
      <c r="L196" s="197"/>
      <c r="M196" s="459"/>
      <c r="N196" s="459"/>
      <c r="O196" s="459"/>
      <c r="P196" s="434"/>
    </row>
    <row r="197" spans="1:2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0.21662001073731102</v>
      </c>
      <c r="I197" s="88">
        <f t="shared" si="6"/>
        <v>0.21662001073731102</v>
      </c>
      <c r="J197" s="227"/>
      <c r="K197" s="227"/>
      <c r="L197" s="197"/>
      <c r="M197" s="375"/>
      <c r="P197" s="434"/>
    </row>
    <row r="198" spans="1:2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18849</v>
      </c>
      <c r="F198" s="129">
        <v>19944</v>
      </c>
      <c r="G198" s="88">
        <f t="shared" si="9"/>
        <v>0.94169999999999998</v>
      </c>
      <c r="H198" s="103">
        <f t="shared" si="7"/>
        <v>8.3210211518570318E-2</v>
      </c>
      <c r="I198" s="88">
        <f>G198+H198</f>
        <v>1.0249102115185702</v>
      </c>
      <c r="J198" s="227"/>
      <c r="K198" s="227"/>
      <c r="L198" s="197"/>
      <c r="M198" s="375"/>
      <c r="P198" s="455"/>
    </row>
    <row r="199" spans="1:2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18870</v>
      </c>
      <c r="F199" s="129">
        <v>19177</v>
      </c>
      <c r="G199" s="88">
        <f t="shared" si="9"/>
        <v>0.26401999999999998</v>
      </c>
      <c r="H199" s="103">
        <f t="shared" si="7"/>
        <v>0.12754992516813712</v>
      </c>
      <c r="I199" s="88">
        <f t="shared" si="6"/>
        <v>0.3915699251681371</v>
      </c>
      <c r="J199" s="227"/>
      <c r="K199" s="227"/>
      <c r="L199" s="197"/>
      <c r="M199" s="375"/>
      <c r="P199" s="462"/>
      <c r="Q199" s="464"/>
      <c r="R199" s="462"/>
    </row>
    <row r="200" spans="1:2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34424</v>
      </c>
      <c r="F200" s="129">
        <v>36902</v>
      </c>
      <c r="G200" s="88">
        <f t="shared" si="9"/>
        <v>2.1310799999999999</v>
      </c>
      <c r="H200" s="103">
        <f t="shared" si="7"/>
        <v>0.21486204852212992</v>
      </c>
      <c r="I200" s="88">
        <f t="shared" si="6"/>
        <v>2.3459420485221298</v>
      </c>
      <c r="J200" s="358"/>
      <c r="K200" s="463"/>
      <c r="L200" s="197"/>
      <c r="M200" s="375"/>
      <c r="P200" s="455"/>
      <c r="Q200" s="202"/>
    </row>
    <row r="201" spans="1:2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11556</v>
      </c>
      <c r="F201" s="129">
        <v>11928</v>
      </c>
      <c r="G201" s="88">
        <f t="shared" si="9"/>
        <v>0.31991999999999998</v>
      </c>
      <c r="H201" s="103">
        <f t="shared" si="7"/>
        <v>8.3210211518570318E-2</v>
      </c>
      <c r="I201" s="88">
        <f>G201+H201</f>
        <v>0.40313021151857031</v>
      </c>
      <c r="J201" s="25"/>
      <c r="K201" s="443"/>
      <c r="L201" s="197"/>
      <c r="M201" s="375"/>
      <c r="P201" s="455"/>
      <c r="Q201" s="202"/>
    </row>
    <row r="202" spans="1:2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27695</v>
      </c>
      <c r="F202" s="129">
        <v>28464</v>
      </c>
      <c r="G202" s="88">
        <f t="shared" si="9"/>
        <v>0.66134000000000004</v>
      </c>
      <c r="H202" s="103">
        <f t="shared" si="7"/>
        <v>0.12754992516813712</v>
      </c>
      <c r="I202" s="88">
        <f>G202+H202</f>
        <v>0.78888992516813716</v>
      </c>
      <c r="J202" s="25"/>
      <c r="K202" s="443"/>
      <c r="L202" s="197"/>
      <c r="M202" s="375"/>
      <c r="P202" s="455"/>
      <c r="Q202" s="444"/>
    </row>
    <row r="203" spans="1:2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35410</v>
      </c>
      <c r="F203" s="129">
        <v>36698</v>
      </c>
      <c r="G203" s="88">
        <f t="shared" si="9"/>
        <v>1.10768</v>
      </c>
      <c r="H203" s="103">
        <f t="shared" si="7"/>
        <v>0.21466671938710982</v>
      </c>
      <c r="I203" s="88">
        <f>G203+H203</f>
        <v>1.3223467193871099</v>
      </c>
      <c r="J203" s="25"/>
      <c r="K203" s="443"/>
      <c r="L203" s="443"/>
      <c r="M203" s="246"/>
      <c r="P203" s="455"/>
      <c r="Q203" s="444"/>
      <c r="S203" s="462"/>
      <c r="T203" s="462"/>
      <c r="U203" s="462"/>
    </row>
    <row r="204" spans="1:2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14399</v>
      </c>
      <c r="F204" s="129">
        <v>14950</v>
      </c>
      <c r="G204" s="88">
        <f t="shared" si="9"/>
        <v>0.47386</v>
      </c>
      <c r="H204" s="103">
        <f t="shared" si="7"/>
        <v>8.3600869788610546E-2</v>
      </c>
      <c r="I204" s="88">
        <f>G204+H204</f>
        <v>0.55746086978861054</v>
      </c>
      <c r="J204" s="25"/>
      <c r="K204" s="443"/>
      <c r="L204" s="443"/>
      <c r="M204" s="375"/>
      <c r="P204" s="455"/>
      <c r="Q204" s="444"/>
    </row>
    <row r="205" spans="1:2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 t="shared" si="9"/>
        <v>0</v>
      </c>
      <c r="H205" s="103">
        <f t="shared" si="7"/>
        <v>0.12794058343817738</v>
      </c>
      <c r="I205" s="88">
        <f t="shared" si="6"/>
        <v>0.12794058343817738</v>
      </c>
      <c r="J205" s="215"/>
      <c r="K205" s="443"/>
      <c r="L205" s="443"/>
      <c r="M205" s="375"/>
      <c r="P205" s="455"/>
      <c r="Q205" s="444"/>
    </row>
    <row r="206" spans="1:2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26848</v>
      </c>
      <c r="F206" s="129">
        <v>28119</v>
      </c>
      <c r="G206" s="88">
        <f t="shared" si="9"/>
        <v>1.0930599999999999</v>
      </c>
      <c r="H206" s="103">
        <f t="shared" si="7"/>
        <v>0.21388540284702934</v>
      </c>
      <c r="I206" s="88">
        <f t="shared" si="6"/>
        <v>1.3069454028470293</v>
      </c>
      <c r="J206" s="215"/>
      <c r="K206" s="443"/>
      <c r="L206" s="197"/>
      <c r="M206" s="375"/>
      <c r="P206" s="434"/>
    </row>
    <row r="207" spans="1:2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15159</v>
      </c>
      <c r="F207" s="129">
        <v>15740</v>
      </c>
      <c r="G207" s="88">
        <f t="shared" si="9"/>
        <v>0.49965999999999999</v>
      </c>
      <c r="H207" s="103">
        <f t="shared" si="7"/>
        <v>8.3991528058650788E-2</v>
      </c>
      <c r="I207" s="88">
        <f t="shared" si="6"/>
        <v>0.58365152805865073</v>
      </c>
      <c r="J207" s="215"/>
      <c r="K207" s="443"/>
      <c r="L207" s="197"/>
      <c r="M207" s="375"/>
      <c r="N207" s="246"/>
      <c r="O207" s="246"/>
      <c r="P207" s="434"/>
      <c r="Q207" s="444"/>
    </row>
    <row r="208" spans="1:2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24953</v>
      </c>
      <c r="F208" s="129">
        <v>26338</v>
      </c>
      <c r="G208" s="88">
        <f>(F208-E208)* 0.00086</f>
        <v>1.1911</v>
      </c>
      <c r="H208" s="103">
        <f t="shared" si="7"/>
        <v>0.12754992516813712</v>
      </c>
      <c r="I208" s="88">
        <f t="shared" si="6"/>
        <v>1.3186499251681372</v>
      </c>
      <c r="J208" s="215"/>
      <c r="K208" s="443"/>
      <c r="L208" s="197"/>
      <c r="M208" s="375"/>
      <c r="P208" s="444"/>
      <c r="Q208" s="444"/>
      <c r="R208" s="444"/>
      <c r="S208" s="444"/>
      <c r="T208" s="465"/>
    </row>
    <row r="209" spans="1:20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12.275</v>
      </c>
      <c r="F209" s="104">
        <v>12.711</v>
      </c>
      <c r="G209" s="88">
        <f>(F209-E209)*0.8598</f>
        <v>0.37487279999999995</v>
      </c>
      <c r="H209" s="103">
        <f t="shared" si="7"/>
        <v>0.10313378329062237</v>
      </c>
      <c r="I209" s="88">
        <f t="shared" ref="I209:I272" si="10">G209+H209</f>
        <v>0.47800658329062229</v>
      </c>
      <c r="J209" s="215"/>
      <c r="K209" s="443"/>
      <c r="L209" s="197"/>
      <c r="M209" s="375"/>
      <c r="P209" s="444"/>
      <c r="Q209" s="444"/>
      <c r="R209" s="444"/>
      <c r="S209" s="444"/>
      <c r="T209" s="465"/>
    </row>
    <row r="210" spans="1:20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19.882999999999999</v>
      </c>
      <c r="F210" s="104">
        <v>20.81</v>
      </c>
      <c r="G210" s="88">
        <f t="shared" ref="G210:G273" si="11">(F210-E210)*0.8598</f>
        <v>0.7970345999999997</v>
      </c>
      <c r="H210" s="103">
        <f t="shared" ref="H210:H273" si="12">$G$11/$C$303*C210</f>
        <v>0.10000851713030048</v>
      </c>
      <c r="I210" s="88">
        <f t="shared" si="10"/>
        <v>0.89704311713030016</v>
      </c>
      <c r="J210" s="25"/>
      <c r="K210" s="443"/>
      <c r="L210" s="197"/>
      <c r="M210" s="375"/>
      <c r="P210" s="444"/>
      <c r="Q210" s="444"/>
      <c r="R210" s="444"/>
      <c r="S210" s="444"/>
      <c r="T210" s="465"/>
    </row>
    <row r="211" spans="1:20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59.311</v>
      </c>
      <c r="F211" s="104">
        <v>62.095999999999997</v>
      </c>
      <c r="G211" s="88">
        <f t="shared" si="11"/>
        <v>2.394542999999997</v>
      </c>
      <c r="H211" s="103">
        <f t="shared" si="12"/>
        <v>0.22189389738285417</v>
      </c>
      <c r="I211" s="88">
        <f t="shared" si="10"/>
        <v>2.6164368973828513</v>
      </c>
      <c r="J211" s="25"/>
      <c r="K211" s="443"/>
      <c r="L211" s="197"/>
      <c r="M211" s="375"/>
      <c r="N211" s="459"/>
      <c r="O211" s="459"/>
      <c r="P211" s="455"/>
      <c r="Q211" s="444"/>
    </row>
    <row r="212" spans="1:20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35.127000000000002</v>
      </c>
      <c r="F212" s="104">
        <v>36.808999999999997</v>
      </c>
      <c r="G212" s="88">
        <f t="shared" si="11"/>
        <v>1.4461835999999957</v>
      </c>
      <c r="H212" s="103">
        <f t="shared" si="12"/>
        <v>0.20841618706646603</v>
      </c>
      <c r="I212" s="88">
        <f t="shared" si="10"/>
        <v>1.6545997870664617</v>
      </c>
      <c r="J212" s="25"/>
      <c r="K212" s="443"/>
      <c r="L212" s="197"/>
      <c r="M212" s="375"/>
      <c r="P212" s="455"/>
      <c r="Q212" s="444"/>
    </row>
    <row r="213" spans="1:20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13.859</v>
      </c>
      <c r="F213" s="104">
        <v>14.920999999999999</v>
      </c>
      <c r="G213" s="88">
        <f t="shared" si="11"/>
        <v>0.91310759999999946</v>
      </c>
      <c r="H213" s="103">
        <f t="shared" si="12"/>
        <v>0.18107010816364952</v>
      </c>
      <c r="I213" s="88">
        <f t="shared" si="10"/>
        <v>1.094177708163649</v>
      </c>
      <c r="J213" s="25"/>
      <c r="K213" s="443"/>
      <c r="L213" s="197"/>
      <c r="M213" s="375"/>
      <c r="N213" s="25"/>
      <c r="P213" s="455"/>
      <c r="Q213" s="444"/>
    </row>
    <row r="214" spans="1:20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32.191000000000003</v>
      </c>
      <c r="F214" s="104">
        <v>33.683</v>
      </c>
      <c r="G214" s="88">
        <f t="shared" si="11"/>
        <v>1.2828215999999977</v>
      </c>
      <c r="H214" s="103">
        <f t="shared" si="12"/>
        <v>0.15977923244645661</v>
      </c>
      <c r="I214" s="88">
        <f t="shared" si="10"/>
        <v>1.4426008324464543</v>
      </c>
      <c r="J214" s="25"/>
      <c r="K214" s="443"/>
      <c r="L214" s="197"/>
      <c r="M214" s="375"/>
      <c r="P214" s="455"/>
    </row>
    <row r="215" spans="1:20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8.9130000000000003</v>
      </c>
      <c r="F215" s="104">
        <v>9.4949999999999992</v>
      </c>
      <c r="G215" s="88">
        <f t="shared" si="11"/>
        <v>0.50040359999999906</v>
      </c>
      <c r="H215" s="103">
        <f t="shared" si="12"/>
        <v>0.10215713761552177</v>
      </c>
      <c r="I215" s="88">
        <f t="shared" si="10"/>
        <v>0.60256073761552087</v>
      </c>
      <c r="J215" s="25"/>
      <c r="K215" s="443"/>
      <c r="L215" s="197"/>
      <c r="M215" s="375"/>
      <c r="P215" s="455"/>
    </row>
    <row r="216" spans="1:20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17.126000000000001</v>
      </c>
      <c r="F216" s="104">
        <v>17.914000000000001</v>
      </c>
      <c r="G216" s="88">
        <f t="shared" si="11"/>
        <v>0.67752240000000019</v>
      </c>
      <c r="H216" s="103">
        <f t="shared" si="12"/>
        <v>0.10020384626532058</v>
      </c>
      <c r="I216" s="88">
        <f t="shared" si="10"/>
        <v>0.77772624626532072</v>
      </c>
      <c r="J216" s="25"/>
      <c r="K216" s="443"/>
      <c r="L216" s="197"/>
      <c r="M216" s="375"/>
      <c r="P216" s="455"/>
    </row>
    <row r="217" spans="1:20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62.338000000000001</v>
      </c>
      <c r="F217" s="104">
        <v>65.084000000000003</v>
      </c>
      <c r="G217" s="88">
        <f t="shared" si="11"/>
        <v>2.3610108000000021</v>
      </c>
      <c r="H217" s="103">
        <f t="shared" si="12"/>
        <v>0.2220892265178743</v>
      </c>
      <c r="I217" s="88">
        <f t="shared" si="10"/>
        <v>2.5831000265178763</v>
      </c>
      <c r="J217" s="25"/>
      <c r="K217" s="443"/>
      <c r="L217" s="197"/>
      <c r="M217" s="375"/>
      <c r="P217" s="455"/>
    </row>
    <row r="218" spans="1:20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22.591000000000001</v>
      </c>
      <c r="F218" s="104">
        <v>23.099</v>
      </c>
      <c r="G218" s="88">
        <f t="shared" si="11"/>
        <v>0.43677839999999923</v>
      </c>
      <c r="H218" s="103">
        <f t="shared" si="12"/>
        <v>0.20900217447152639</v>
      </c>
      <c r="I218" s="88">
        <f t="shared" si="10"/>
        <v>0.64578057447152559</v>
      </c>
      <c r="J218" s="25"/>
      <c r="K218" s="443"/>
      <c r="L218" s="197"/>
      <c r="M218" s="375"/>
      <c r="P218" s="434"/>
    </row>
    <row r="219" spans="1:20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25.733000000000001</v>
      </c>
      <c r="F219" s="104">
        <v>26.766999999999999</v>
      </c>
      <c r="G219" s="88">
        <f t="shared" si="11"/>
        <v>0.88903319999999908</v>
      </c>
      <c r="H219" s="103">
        <f t="shared" si="12"/>
        <v>0.18107010816364952</v>
      </c>
      <c r="I219" s="88">
        <f t="shared" si="10"/>
        <v>1.0701033081636486</v>
      </c>
      <c r="J219" s="25"/>
      <c r="K219" s="443"/>
      <c r="L219" s="197"/>
      <c r="M219" s="375"/>
      <c r="P219" s="434"/>
    </row>
    <row r="220" spans="1:20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29.238</v>
      </c>
      <c r="F220" s="104">
        <v>31.013000000000002</v>
      </c>
      <c r="G220" s="88">
        <f t="shared" si="11"/>
        <v>1.5261450000000019</v>
      </c>
      <c r="H220" s="103">
        <f t="shared" si="12"/>
        <v>0.15821659936629567</v>
      </c>
      <c r="I220" s="88">
        <f t="shared" si="10"/>
        <v>1.6843615993662975</v>
      </c>
      <c r="J220" s="25"/>
      <c r="K220" s="443"/>
      <c r="L220" s="197"/>
      <c r="M220" s="375"/>
      <c r="P220" s="434"/>
    </row>
    <row r="221" spans="1:20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11.118</v>
      </c>
      <c r="F221" s="104">
        <v>11.519</v>
      </c>
      <c r="G221" s="88">
        <f t="shared" si="11"/>
        <v>0.34477979999999986</v>
      </c>
      <c r="H221" s="103">
        <f t="shared" si="12"/>
        <v>0.10391509983070285</v>
      </c>
      <c r="I221" s="88">
        <f t="shared" si="10"/>
        <v>0.44869489983070271</v>
      </c>
      <c r="J221" s="25"/>
      <c r="K221" s="443"/>
      <c r="L221" s="197"/>
      <c r="M221" s="375"/>
      <c r="P221" s="434"/>
    </row>
    <row r="222" spans="1:20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29.024999999999999</v>
      </c>
      <c r="F222" s="104">
        <v>30.440999999999999</v>
      </c>
      <c r="G222" s="88">
        <f t="shared" si="11"/>
        <v>1.2174768000000002</v>
      </c>
      <c r="H222" s="103">
        <f t="shared" si="12"/>
        <v>9.981318799528037E-2</v>
      </c>
      <c r="I222" s="88">
        <f t="shared" si="10"/>
        <v>1.3172899879952806</v>
      </c>
      <c r="J222" s="25"/>
      <c r="K222" s="443"/>
      <c r="L222" s="197"/>
      <c r="M222" s="375"/>
      <c r="P222" s="434"/>
    </row>
    <row r="223" spans="1:20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40.03</v>
      </c>
      <c r="F223" s="104">
        <v>41.12</v>
      </c>
      <c r="G223" s="88">
        <f t="shared" si="11"/>
        <v>0.93718199999999685</v>
      </c>
      <c r="H223" s="103">
        <f t="shared" si="12"/>
        <v>0.22228455565289443</v>
      </c>
      <c r="I223" s="88">
        <f t="shared" si="10"/>
        <v>1.1594665556528914</v>
      </c>
      <c r="J223" s="25"/>
      <c r="K223" s="443"/>
      <c r="L223" s="197"/>
      <c r="M223" s="375"/>
      <c r="P223" s="434"/>
    </row>
    <row r="224" spans="1:20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8.4</v>
      </c>
      <c r="F224" s="104">
        <v>8.923</v>
      </c>
      <c r="G224" s="88">
        <f t="shared" si="11"/>
        <v>0.44967539999999973</v>
      </c>
      <c r="H224" s="103">
        <f t="shared" si="12"/>
        <v>0.20880684533650629</v>
      </c>
      <c r="I224" s="88">
        <f t="shared" si="10"/>
        <v>0.65848224533650601</v>
      </c>
      <c r="J224" s="25"/>
      <c r="K224" s="443"/>
      <c r="L224" s="197"/>
      <c r="M224" s="197"/>
      <c r="N224" s="197"/>
      <c r="O224" s="197"/>
      <c r="P224" s="197"/>
      <c r="Q224" s="197"/>
      <c r="R224" s="197"/>
      <c r="S224" s="197"/>
    </row>
    <row r="225" spans="1:16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25.756</v>
      </c>
      <c r="F225" s="104">
        <v>26.814</v>
      </c>
      <c r="G225" s="88">
        <f t="shared" si="11"/>
        <v>0.90966839999999982</v>
      </c>
      <c r="H225" s="103">
        <f t="shared" si="12"/>
        <v>0.1820467538387501</v>
      </c>
      <c r="I225" s="88">
        <f t="shared" si="10"/>
        <v>1.09171515383875</v>
      </c>
      <c r="J225" s="25"/>
      <c r="K225" s="443"/>
      <c r="L225" s="197"/>
      <c r="M225" s="375"/>
      <c r="P225" s="434"/>
    </row>
    <row r="226" spans="1:16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1"/>
        <v>0</v>
      </c>
      <c r="H226" s="103">
        <f t="shared" si="12"/>
        <v>0.15763061196123532</v>
      </c>
      <c r="I226" s="88">
        <f t="shared" si="10"/>
        <v>0.15763061196123532</v>
      </c>
      <c r="J226" s="25"/>
      <c r="K226" s="443"/>
      <c r="L226" s="197"/>
      <c r="M226" s="375"/>
      <c r="P226" s="434"/>
    </row>
    <row r="227" spans="1:16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16.472999999999999</v>
      </c>
      <c r="F227" s="104">
        <v>17.446999999999999</v>
      </c>
      <c r="G227" s="88">
        <f t="shared" si="11"/>
        <v>0.83744520000000022</v>
      </c>
      <c r="H227" s="103">
        <f t="shared" si="12"/>
        <v>0.10254779588556201</v>
      </c>
      <c r="I227" s="88">
        <f t="shared" si="10"/>
        <v>0.93999299588556218</v>
      </c>
      <c r="J227" s="25"/>
      <c r="K227" s="443"/>
      <c r="L227" s="197"/>
      <c r="M227" s="375"/>
      <c r="P227" s="434"/>
    </row>
    <row r="228" spans="1:16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1"/>
        <v>0</v>
      </c>
      <c r="H228" s="103">
        <f t="shared" si="12"/>
        <v>9.9617858860260242E-2</v>
      </c>
      <c r="I228" s="88">
        <f t="shared" si="10"/>
        <v>9.9617858860260242E-2</v>
      </c>
      <c r="J228" s="443"/>
      <c r="K228" s="443"/>
      <c r="L228" s="197"/>
      <c r="M228" s="375"/>
      <c r="P228" s="434"/>
    </row>
    <row r="229" spans="1:16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69.400999999999996</v>
      </c>
      <c r="F229" s="104">
        <v>72.686000000000007</v>
      </c>
      <c r="G229" s="88">
        <f t="shared" si="11"/>
        <v>2.8244430000000094</v>
      </c>
      <c r="H229" s="103">
        <f t="shared" si="12"/>
        <v>0.22247988478791456</v>
      </c>
      <c r="I229" s="88">
        <f t="shared" si="10"/>
        <v>3.0469228847879237</v>
      </c>
      <c r="J229" s="25"/>
      <c r="K229" s="443"/>
      <c r="L229" s="197"/>
      <c r="M229" s="375"/>
      <c r="P229" s="434"/>
    </row>
    <row r="230" spans="1:16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17.172999999999998</v>
      </c>
      <c r="F230" s="104">
        <v>17.611999999999998</v>
      </c>
      <c r="G230" s="88">
        <f t="shared" si="11"/>
        <v>0.37745220000000007</v>
      </c>
      <c r="H230" s="103">
        <f t="shared" si="12"/>
        <v>0.2080255287964258</v>
      </c>
      <c r="I230" s="88">
        <f t="shared" si="10"/>
        <v>0.5854777287964259</v>
      </c>
      <c r="J230" s="25"/>
      <c r="K230" s="443"/>
      <c r="L230" s="197"/>
      <c r="M230" s="375"/>
      <c r="P230" s="434"/>
    </row>
    <row r="231" spans="1:16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25.817</v>
      </c>
      <c r="F231" s="104">
        <v>26.954000000000001</v>
      </c>
      <c r="G231" s="88">
        <f t="shared" si="11"/>
        <v>0.97759260000000037</v>
      </c>
      <c r="H231" s="103">
        <f t="shared" si="12"/>
        <v>0.18087477902862936</v>
      </c>
      <c r="I231" s="88">
        <f t="shared" si="10"/>
        <v>1.1584673790286297</v>
      </c>
      <c r="J231" s="25"/>
      <c r="K231" s="443"/>
      <c r="L231" s="197"/>
      <c r="M231" s="375"/>
      <c r="P231" s="434"/>
    </row>
    <row r="232" spans="1:16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22.808</v>
      </c>
      <c r="F232" s="104">
        <v>23.974</v>
      </c>
      <c r="G232" s="88">
        <f t="shared" si="11"/>
        <v>1.0025268000000003</v>
      </c>
      <c r="H232" s="103">
        <f t="shared" si="12"/>
        <v>0.15899791590637616</v>
      </c>
      <c r="I232" s="88">
        <f t="shared" si="10"/>
        <v>1.1615247159063764</v>
      </c>
      <c r="J232" s="25"/>
      <c r="K232" s="443"/>
      <c r="L232" s="197"/>
      <c r="M232" s="375"/>
      <c r="P232" s="434"/>
    </row>
    <row r="233" spans="1:16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12.395</v>
      </c>
      <c r="F233" s="104">
        <v>12.781000000000001</v>
      </c>
      <c r="G233" s="88">
        <f t="shared" si="11"/>
        <v>0.33188280000000087</v>
      </c>
      <c r="H233" s="103">
        <f t="shared" si="12"/>
        <v>0.10332911242564248</v>
      </c>
      <c r="I233" s="88">
        <f t="shared" si="10"/>
        <v>0.43521191242564333</v>
      </c>
      <c r="J233" s="25"/>
      <c r="K233" s="443"/>
      <c r="L233" s="197"/>
      <c r="M233" s="375"/>
      <c r="P233" s="434"/>
    </row>
    <row r="234" spans="1:16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21.585000000000001</v>
      </c>
      <c r="F234" s="104">
        <v>22.361000000000001</v>
      </c>
      <c r="G234" s="88">
        <f t="shared" si="11"/>
        <v>0.66720479999999982</v>
      </c>
      <c r="H234" s="103">
        <f t="shared" si="12"/>
        <v>0.10039917540034071</v>
      </c>
      <c r="I234" s="88">
        <f t="shared" si="10"/>
        <v>0.76760397540034053</v>
      </c>
      <c r="J234" s="25"/>
      <c r="K234" s="443"/>
      <c r="L234" s="197"/>
      <c r="M234" s="375"/>
      <c r="P234" s="434"/>
    </row>
    <row r="235" spans="1:16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8.0410000000000004</v>
      </c>
      <c r="G235" s="88">
        <f t="shared" si="11"/>
        <v>0</v>
      </c>
      <c r="H235" s="103">
        <f t="shared" si="12"/>
        <v>0.22462850527313585</v>
      </c>
      <c r="I235" s="88">
        <f t="shared" si="10"/>
        <v>0.22462850527313585</v>
      </c>
      <c r="J235" s="215"/>
      <c r="K235" s="443"/>
      <c r="L235" s="197"/>
      <c r="M235" s="375"/>
      <c r="P235" s="434"/>
    </row>
    <row r="236" spans="1:16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21.492999999999999</v>
      </c>
      <c r="F236" s="104">
        <v>21.922999999999998</v>
      </c>
      <c r="G236" s="88">
        <f t="shared" si="11"/>
        <v>0.36971399999999977</v>
      </c>
      <c r="H236" s="103">
        <f t="shared" si="12"/>
        <v>0.20841618706646603</v>
      </c>
      <c r="I236" s="88">
        <f t="shared" si="10"/>
        <v>0.57813018706646579</v>
      </c>
      <c r="J236" s="215"/>
      <c r="K236" s="227"/>
      <c r="L236" s="197"/>
      <c r="M236" s="375"/>
      <c r="P236" s="434"/>
    </row>
    <row r="237" spans="1:16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1"/>
        <v>0</v>
      </c>
      <c r="H237" s="103">
        <f t="shared" si="12"/>
        <v>0.18048412075858916</v>
      </c>
      <c r="I237" s="88">
        <f t="shared" si="10"/>
        <v>0.18048412075858916</v>
      </c>
      <c r="J237" s="215"/>
      <c r="K237" s="227"/>
      <c r="L237" s="197"/>
      <c r="M237" s="227"/>
      <c r="N237" s="443"/>
      <c r="P237" s="434"/>
    </row>
    <row r="238" spans="1:16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20.623999999999999</v>
      </c>
      <c r="F238" s="104">
        <v>22.007000000000001</v>
      </c>
      <c r="G238" s="88">
        <f t="shared" si="11"/>
        <v>1.1891034000000023</v>
      </c>
      <c r="H238" s="103">
        <f t="shared" si="12"/>
        <v>0.15860725763633593</v>
      </c>
      <c r="I238" s="88">
        <f t="shared" si="10"/>
        <v>1.3477106576363382</v>
      </c>
      <c r="J238" s="215"/>
      <c r="K238" s="227"/>
      <c r="L238" s="197"/>
      <c r="M238" s="375"/>
      <c r="P238" s="434"/>
    </row>
    <row r="239" spans="1:16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9.8640000000000008</v>
      </c>
      <c r="F239" s="104">
        <v>10.488</v>
      </c>
      <c r="G239" s="88">
        <f t="shared" si="11"/>
        <v>0.53651519999999897</v>
      </c>
      <c r="H239" s="103">
        <f t="shared" si="12"/>
        <v>0.10293845415560225</v>
      </c>
      <c r="I239" s="88">
        <f t="shared" si="10"/>
        <v>0.63945365415560118</v>
      </c>
      <c r="J239" s="215"/>
      <c r="K239" s="443"/>
      <c r="L239" s="197"/>
      <c r="M239" s="375"/>
      <c r="P239" s="434"/>
    </row>
    <row r="240" spans="1:16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12.552</v>
      </c>
      <c r="F240" s="104">
        <v>13.698</v>
      </c>
      <c r="G240" s="88">
        <f t="shared" si="11"/>
        <v>0.98533080000000073</v>
      </c>
      <c r="H240" s="103">
        <f t="shared" si="12"/>
        <v>0.10059450453536083</v>
      </c>
      <c r="I240" s="88">
        <f t="shared" si="10"/>
        <v>1.0859253045353616</v>
      </c>
      <c r="J240" s="215"/>
      <c r="K240" s="443"/>
      <c r="L240" s="197"/>
      <c r="M240" s="375"/>
      <c r="P240" s="434"/>
    </row>
    <row r="241" spans="1:16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56.518999999999998</v>
      </c>
      <c r="F241" s="104">
        <v>59.814</v>
      </c>
      <c r="G241" s="88">
        <f t="shared" si="11"/>
        <v>2.8330410000000015</v>
      </c>
      <c r="H241" s="103">
        <f t="shared" si="12"/>
        <v>0.22169856824783407</v>
      </c>
      <c r="I241" s="88">
        <f t="shared" si="10"/>
        <v>3.0547395682478355</v>
      </c>
      <c r="J241" s="215"/>
      <c r="K241" s="443"/>
      <c r="L241" s="197"/>
      <c r="M241" s="375"/>
      <c r="P241" s="434"/>
    </row>
    <row r="242" spans="1:16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27.934999999999999</v>
      </c>
      <c r="F242" s="104">
        <v>29.172000000000001</v>
      </c>
      <c r="G242" s="88">
        <f t="shared" si="11"/>
        <v>1.0635726000000016</v>
      </c>
      <c r="H242" s="103">
        <f t="shared" si="12"/>
        <v>0.20978349101160687</v>
      </c>
      <c r="I242" s="88">
        <f t="shared" si="10"/>
        <v>1.2733560910116086</v>
      </c>
      <c r="J242" s="215"/>
      <c r="K242" s="443"/>
      <c r="L242" s="197"/>
      <c r="M242" s="375"/>
      <c r="P242" s="434"/>
    </row>
    <row r="243" spans="1:16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19.338999999999999</v>
      </c>
      <c r="F243" s="104">
        <v>19.419</v>
      </c>
      <c r="G243" s="88">
        <f t="shared" si="11"/>
        <v>6.8784000000001594E-2</v>
      </c>
      <c r="H243" s="103">
        <f t="shared" si="12"/>
        <v>0.18165609556870985</v>
      </c>
      <c r="I243" s="88">
        <f t="shared" si="10"/>
        <v>0.25044009556871144</v>
      </c>
      <c r="J243" s="25"/>
      <c r="K243" s="443"/>
      <c r="L243" s="197"/>
      <c r="M243" s="375"/>
      <c r="P243" s="434"/>
    </row>
    <row r="244" spans="1:16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30.385000000000002</v>
      </c>
      <c r="F244" s="104">
        <v>31.219000000000001</v>
      </c>
      <c r="G244" s="88">
        <f t="shared" si="11"/>
        <v>0.71707319999999974</v>
      </c>
      <c r="H244" s="103">
        <f t="shared" si="12"/>
        <v>0.15802127023127557</v>
      </c>
      <c r="I244" s="88">
        <f t="shared" si="10"/>
        <v>0.87509447023127529</v>
      </c>
      <c r="J244" s="25"/>
      <c r="K244" s="443"/>
      <c r="L244" s="197"/>
      <c r="M244" s="375"/>
      <c r="P244" s="434"/>
    </row>
    <row r="245" spans="1:16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21.27</v>
      </c>
      <c r="F245" s="104">
        <v>21.901</v>
      </c>
      <c r="G245" s="88">
        <f t="shared" si="11"/>
        <v>0.54253380000000018</v>
      </c>
      <c r="H245" s="103">
        <f t="shared" si="12"/>
        <v>0.10254779588556201</v>
      </c>
      <c r="I245" s="88">
        <f t="shared" si="10"/>
        <v>0.64508159588556224</v>
      </c>
      <c r="J245" s="25"/>
      <c r="K245" s="443"/>
      <c r="L245" s="197"/>
      <c r="M245" s="375"/>
      <c r="P245" s="434"/>
    </row>
    <row r="246" spans="1:16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20.524000000000001</v>
      </c>
      <c r="F246" s="104">
        <v>21.885000000000002</v>
      </c>
      <c r="G246" s="88">
        <f t="shared" si="11"/>
        <v>1.1701878000000006</v>
      </c>
      <c r="H246" s="103">
        <f t="shared" si="12"/>
        <v>9.9031871455199899E-2</v>
      </c>
      <c r="I246" s="88">
        <f t="shared" si="10"/>
        <v>1.2692196714552004</v>
      </c>
      <c r="J246" s="25"/>
      <c r="K246" s="443"/>
      <c r="L246" s="197"/>
      <c r="M246" s="375"/>
      <c r="P246" s="434"/>
    </row>
    <row r="247" spans="1:16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34.454000000000001</v>
      </c>
      <c r="F247" s="104">
        <v>35.857999999999997</v>
      </c>
      <c r="G247" s="88">
        <f t="shared" si="11"/>
        <v>1.2071591999999969</v>
      </c>
      <c r="H247" s="103">
        <f t="shared" si="12"/>
        <v>0.22228455565289443</v>
      </c>
      <c r="I247" s="88">
        <f t="shared" si="10"/>
        <v>1.4294437556528914</v>
      </c>
      <c r="J247" s="25"/>
      <c r="K247" s="443"/>
      <c r="L247" s="197"/>
      <c r="M247" s="375"/>
      <c r="P247" s="434"/>
    </row>
    <row r="248" spans="1:16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25.954999999999998</v>
      </c>
      <c r="F248" s="104">
        <v>26.992000000000001</v>
      </c>
      <c r="G248" s="88">
        <f t="shared" si="11"/>
        <v>0.8916126000000022</v>
      </c>
      <c r="H248" s="103">
        <f t="shared" si="12"/>
        <v>0.2078301996614057</v>
      </c>
      <c r="I248" s="88">
        <f t="shared" si="10"/>
        <v>1.099442799661408</v>
      </c>
      <c r="J248" s="25"/>
      <c r="K248" s="443"/>
      <c r="L248" s="197"/>
      <c r="M248" s="375"/>
      <c r="P248" s="434"/>
    </row>
    <row r="249" spans="1:16" x14ac:dyDescent="0.25">
      <c r="A249" s="120">
        <v>236</v>
      </c>
      <c r="B249" s="56" t="s">
        <v>276</v>
      </c>
      <c r="C249" s="51">
        <v>93.5</v>
      </c>
      <c r="D249" s="65" t="s">
        <v>358</v>
      </c>
      <c r="E249" s="104">
        <v>24.972000000000001</v>
      </c>
      <c r="F249" s="104">
        <v>26.436</v>
      </c>
      <c r="G249" s="88">
        <f t="shared" si="11"/>
        <v>1.2587471999999988</v>
      </c>
      <c r="H249" s="103">
        <f t="shared" si="12"/>
        <v>0.18263274124381043</v>
      </c>
      <c r="I249" s="88">
        <f t="shared" si="10"/>
        <v>1.4413799412438093</v>
      </c>
      <c r="J249" s="25"/>
      <c r="K249" s="443"/>
      <c r="L249" s="197"/>
      <c r="M249" s="375"/>
      <c r="P249" s="434"/>
    </row>
    <row r="250" spans="1:16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10.355</v>
      </c>
      <c r="F250" s="104">
        <v>10.85</v>
      </c>
      <c r="G250" s="88">
        <f t="shared" si="11"/>
        <v>0.42560099999999934</v>
      </c>
      <c r="H250" s="103">
        <f t="shared" si="12"/>
        <v>0.15684929542115483</v>
      </c>
      <c r="I250" s="88">
        <f t="shared" si="10"/>
        <v>0.58245029542115412</v>
      </c>
      <c r="J250" s="25"/>
      <c r="K250" s="443"/>
      <c r="L250" s="197"/>
      <c r="M250" s="375"/>
      <c r="P250" s="434"/>
    </row>
    <row r="251" spans="1:16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11.36</v>
      </c>
      <c r="F251" s="104">
        <v>11.422000000000001</v>
      </c>
      <c r="G251" s="88">
        <f t="shared" si="11"/>
        <v>5.3307600000001003E-2</v>
      </c>
      <c r="H251" s="103">
        <f t="shared" si="12"/>
        <v>0.1023524667505419</v>
      </c>
      <c r="I251" s="88">
        <f t="shared" si="10"/>
        <v>0.15566006675054289</v>
      </c>
      <c r="J251" s="25"/>
      <c r="K251" s="443"/>
      <c r="L251" s="197"/>
      <c r="M251" s="375"/>
      <c r="P251" s="434"/>
    </row>
    <row r="252" spans="1:16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23.37</v>
      </c>
      <c r="F252" s="104">
        <v>23.927</v>
      </c>
      <c r="G252" s="88">
        <f t="shared" si="11"/>
        <v>0.4789085999999988</v>
      </c>
      <c r="H252" s="103">
        <f t="shared" si="12"/>
        <v>9.9422529725240127E-2</v>
      </c>
      <c r="I252" s="88">
        <f t="shared" si="10"/>
        <v>0.57833112972523892</v>
      </c>
      <c r="J252" s="25"/>
      <c r="K252" s="443"/>
      <c r="L252" s="197"/>
      <c r="M252" s="375"/>
      <c r="P252" s="434"/>
    </row>
    <row r="253" spans="1:16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55.719000000000001</v>
      </c>
      <c r="F253" s="104">
        <v>58.582000000000001</v>
      </c>
      <c r="G253" s="88">
        <f t="shared" si="11"/>
        <v>2.4616073999999997</v>
      </c>
      <c r="H253" s="103">
        <f t="shared" si="12"/>
        <v>0.22365185959803524</v>
      </c>
      <c r="I253" s="88">
        <f t="shared" si="10"/>
        <v>2.6852592595980349</v>
      </c>
      <c r="J253" s="215"/>
      <c r="K253" s="443"/>
      <c r="L253" s="197"/>
      <c r="M253" s="375"/>
      <c r="P253" s="434"/>
    </row>
    <row r="254" spans="1:16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16.745000000000001</v>
      </c>
      <c r="F254" s="104">
        <v>17.477</v>
      </c>
      <c r="G254" s="88">
        <f>(F254-E254)*0.8598</f>
        <v>0.62937359999999942</v>
      </c>
      <c r="H254" s="103">
        <f t="shared" si="12"/>
        <v>0.2080255287964258</v>
      </c>
      <c r="I254" s="88">
        <f t="shared" si="10"/>
        <v>0.8373991287964252</v>
      </c>
      <c r="J254" s="215"/>
      <c r="K254" s="443"/>
      <c r="L254" s="197"/>
      <c r="M254" s="375"/>
      <c r="N254" s="466"/>
      <c r="P254" s="434"/>
    </row>
    <row r="255" spans="1:16" x14ac:dyDescent="0.25">
      <c r="A255" s="120">
        <v>242</v>
      </c>
      <c r="B255" s="56" t="s">
        <v>282</v>
      </c>
      <c r="C255" s="51">
        <v>93.5</v>
      </c>
      <c r="D255" s="65" t="s">
        <v>358</v>
      </c>
      <c r="E255" s="104">
        <v>31.684000000000001</v>
      </c>
      <c r="F255" s="104">
        <v>33.335999999999999</v>
      </c>
      <c r="G255" s="88">
        <f>(F255-E255)*0.8598</f>
        <v>1.4203895999999978</v>
      </c>
      <c r="H255" s="103">
        <f t="shared" si="12"/>
        <v>0.18263274124381043</v>
      </c>
      <c r="I255" s="88">
        <f t="shared" si="10"/>
        <v>1.6030223412438083</v>
      </c>
      <c r="J255" s="215"/>
      <c r="K255" s="443"/>
      <c r="L255" s="197"/>
      <c r="M255" s="375"/>
      <c r="P255" s="434"/>
    </row>
    <row r="256" spans="1:16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8.59</v>
      </c>
      <c r="F256" s="104">
        <v>8.9019999999999992</v>
      </c>
      <c r="G256" s="88">
        <f t="shared" si="11"/>
        <v>0.26825759999999949</v>
      </c>
      <c r="H256" s="103">
        <f t="shared" si="12"/>
        <v>0.15723995369119509</v>
      </c>
      <c r="I256" s="88">
        <f t="shared" si="10"/>
        <v>0.42549755369119457</v>
      </c>
      <c r="J256" s="215"/>
      <c r="K256" s="443"/>
      <c r="L256" s="197"/>
      <c r="M256" s="375"/>
      <c r="P256" s="434"/>
    </row>
    <row r="257" spans="1:16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11.302</v>
      </c>
      <c r="F257" s="104">
        <v>11.827999999999999</v>
      </c>
      <c r="G257" s="88">
        <f t="shared" si="11"/>
        <v>0.45225479999999985</v>
      </c>
      <c r="H257" s="103">
        <f t="shared" si="12"/>
        <v>0.10293845415560225</v>
      </c>
      <c r="I257" s="88">
        <f t="shared" si="10"/>
        <v>0.55519325415560206</v>
      </c>
      <c r="J257" s="215"/>
      <c r="K257" s="443"/>
      <c r="L257" s="197"/>
      <c r="M257" s="375"/>
      <c r="P257" s="434"/>
    </row>
    <row r="258" spans="1:16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1"/>
        <v>0</v>
      </c>
      <c r="H258" s="103">
        <f t="shared" si="12"/>
        <v>9.8250554915119415E-2</v>
      </c>
      <c r="I258" s="88">
        <f t="shared" si="10"/>
        <v>9.8250554915119415E-2</v>
      </c>
      <c r="J258" s="215"/>
      <c r="K258" s="443"/>
      <c r="L258" s="197"/>
      <c r="M258" s="375"/>
      <c r="P258" s="434"/>
    </row>
    <row r="259" spans="1:16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35.915999999999997</v>
      </c>
      <c r="F259" s="104">
        <v>37.134999999999998</v>
      </c>
      <c r="G259" s="88">
        <f t="shared" si="11"/>
        <v>1.0480962000000011</v>
      </c>
      <c r="H259" s="103">
        <f t="shared" si="12"/>
        <v>0.22247988478791456</v>
      </c>
      <c r="I259" s="88">
        <f t="shared" si="10"/>
        <v>1.2705760847879157</v>
      </c>
      <c r="J259" s="215"/>
      <c r="K259" s="443"/>
      <c r="L259" s="197"/>
      <c r="M259" s="375"/>
      <c r="P259" s="434"/>
    </row>
    <row r="260" spans="1:16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26.091000000000001</v>
      </c>
      <c r="F260" s="104">
        <v>26.968</v>
      </c>
      <c r="G260" s="88">
        <f t="shared" si="11"/>
        <v>0.75404459999999907</v>
      </c>
      <c r="H260" s="103">
        <f t="shared" si="12"/>
        <v>0.20763487052638555</v>
      </c>
      <c r="I260" s="88">
        <f t="shared" si="10"/>
        <v>0.96167947052638458</v>
      </c>
      <c r="J260" s="25"/>
      <c r="K260" s="443"/>
      <c r="L260" s="197"/>
      <c r="M260" s="375"/>
      <c r="P260" s="434"/>
    </row>
    <row r="261" spans="1:16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26.817</v>
      </c>
      <c r="F261" s="104">
        <v>28.54</v>
      </c>
      <c r="G261" s="88">
        <f t="shared" si="11"/>
        <v>1.4814353999999992</v>
      </c>
      <c r="H261" s="103">
        <f t="shared" si="12"/>
        <v>0.18067944989360926</v>
      </c>
      <c r="I261" s="88">
        <f t="shared" si="10"/>
        <v>1.6621148498936085</v>
      </c>
      <c r="J261" s="25"/>
      <c r="K261" s="443"/>
      <c r="L261" s="197"/>
      <c r="M261" s="375"/>
      <c r="P261" s="434"/>
    </row>
    <row r="262" spans="1:16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16.399999999999999</v>
      </c>
      <c r="F262" s="104">
        <v>16.521000000000001</v>
      </c>
      <c r="G262" s="88">
        <f t="shared" si="11"/>
        <v>0.10403580000000191</v>
      </c>
      <c r="H262" s="103">
        <f t="shared" si="12"/>
        <v>0.16622509390212051</v>
      </c>
      <c r="I262" s="88">
        <f t="shared" si="10"/>
        <v>0.27026089390212243</v>
      </c>
      <c r="J262" s="25"/>
      <c r="K262" s="443"/>
      <c r="L262" s="197"/>
      <c r="M262" s="375"/>
      <c r="P262" s="434"/>
    </row>
    <row r="263" spans="1:16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24.417999999999999</v>
      </c>
      <c r="F263" s="104">
        <v>25.475000000000001</v>
      </c>
      <c r="G263" s="88">
        <f t="shared" si="11"/>
        <v>0.90880860000000185</v>
      </c>
      <c r="H263" s="103">
        <f t="shared" si="12"/>
        <v>0.1023524667505419</v>
      </c>
      <c r="I263" s="88">
        <f t="shared" si="10"/>
        <v>1.0111610667505437</v>
      </c>
      <c r="J263" s="25"/>
      <c r="K263" s="443"/>
      <c r="L263" s="197"/>
      <c r="M263" s="375"/>
      <c r="P263" s="434"/>
    </row>
    <row r="264" spans="1:16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25.361999999999998</v>
      </c>
      <c r="F264" s="104">
        <v>26.817</v>
      </c>
      <c r="G264" s="88">
        <f t="shared" si="11"/>
        <v>1.2510090000000016</v>
      </c>
      <c r="H264" s="103">
        <f t="shared" si="12"/>
        <v>9.9422529725240127E-2</v>
      </c>
      <c r="I264" s="88">
        <f t="shared" si="10"/>
        <v>1.3504315297252418</v>
      </c>
      <c r="J264" s="25"/>
      <c r="K264" s="443"/>
      <c r="L264" s="197"/>
      <c r="M264" s="375"/>
      <c r="P264" s="434"/>
    </row>
    <row r="265" spans="1:16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35.915999999999997</v>
      </c>
      <c r="F265" s="104">
        <v>37.612000000000002</v>
      </c>
      <c r="G265" s="88">
        <f t="shared" si="11"/>
        <v>1.4582208000000043</v>
      </c>
      <c r="H265" s="103">
        <f t="shared" si="12"/>
        <v>0.22247988478791456</v>
      </c>
      <c r="I265" s="88">
        <f t="shared" si="10"/>
        <v>1.6807006847879189</v>
      </c>
      <c r="J265" s="25"/>
      <c r="K265" s="443"/>
      <c r="L265" s="197"/>
      <c r="M265" s="375"/>
      <c r="P265" s="434"/>
    </row>
    <row r="266" spans="1:16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7.516</v>
      </c>
      <c r="F266" s="104">
        <v>8.8699999999999992</v>
      </c>
      <c r="G266" s="88">
        <f t="shared" si="11"/>
        <v>1.1641691999999992</v>
      </c>
      <c r="H266" s="103">
        <f t="shared" si="12"/>
        <v>0.20861151620148616</v>
      </c>
      <c r="I266" s="88">
        <f t="shared" si="10"/>
        <v>1.3727807162014853</v>
      </c>
      <c r="J266" s="25"/>
      <c r="K266" s="443"/>
      <c r="L266" s="197"/>
      <c r="M266" s="375"/>
      <c r="P266" s="434"/>
    </row>
    <row r="267" spans="1:16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1"/>
        <v>0</v>
      </c>
      <c r="H267" s="103">
        <f t="shared" si="12"/>
        <v>0.18067944989360926</v>
      </c>
      <c r="I267" s="88">
        <f t="shared" si="10"/>
        <v>0.18067944989360926</v>
      </c>
      <c r="J267" s="25"/>
      <c r="K267" s="443"/>
      <c r="L267" s="197"/>
      <c r="M267" s="375"/>
      <c r="P267" s="434"/>
    </row>
    <row r="268" spans="1:16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16.297000000000001</v>
      </c>
      <c r="F268" s="104">
        <v>16.562000000000001</v>
      </c>
      <c r="G268" s="88">
        <f t="shared" si="11"/>
        <v>0.22784700000000049</v>
      </c>
      <c r="H268" s="103">
        <f t="shared" si="12"/>
        <v>0.15821659936629567</v>
      </c>
      <c r="I268" s="88">
        <f t="shared" si="10"/>
        <v>0.3860635993662962</v>
      </c>
      <c r="J268" s="25"/>
      <c r="K268" s="443"/>
      <c r="L268" s="197"/>
      <c r="M268" s="375"/>
      <c r="P268" s="434"/>
    </row>
    <row r="269" spans="1:16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12.83</v>
      </c>
      <c r="F269" s="104">
        <v>13.417</v>
      </c>
      <c r="G269" s="88">
        <f t="shared" si="11"/>
        <v>0.50470259999999978</v>
      </c>
      <c r="H269" s="103">
        <f t="shared" si="12"/>
        <v>0.10196180848050167</v>
      </c>
      <c r="I269" s="88">
        <f t="shared" si="10"/>
        <v>0.6066644084805014</v>
      </c>
      <c r="J269" s="25"/>
      <c r="K269" s="443"/>
      <c r="L269" s="197"/>
      <c r="M269" s="375"/>
      <c r="P269" s="434"/>
    </row>
    <row r="270" spans="1:16" x14ac:dyDescent="0.25">
      <c r="A270" s="120">
        <v>257</v>
      </c>
      <c r="B270" s="56" t="s">
        <v>297</v>
      </c>
      <c r="C270" s="51">
        <v>50.7</v>
      </c>
      <c r="D270" s="65" t="s">
        <v>358</v>
      </c>
      <c r="E270" s="104">
        <v>15.422000000000001</v>
      </c>
      <c r="F270" s="104">
        <v>16.318999999999999</v>
      </c>
      <c r="G270" s="88">
        <f t="shared" si="11"/>
        <v>0.77124059999999872</v>
      </c>
      <c r="H270" s="103">
        <f t="shared" si="12"/>
        <v>9.9031871455199899E-2</v>
      </c>
      <c r="I270" s="88">
        <f t="shared" si="10"/>
        <v>0.87027247145519859</v>
      </c>
      <c r="J270" s="25"/>
      <c r="K270" s="443"/>
      <c r="L270" s="197"/>
      <c r="M270" s="375"/>
      <c r="P270" s="434"/>
    </row>
    <row r="271" spans="1:16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34.706000000000003</v>
      </c>
      <c r="F271" s="104">
        <v>35.991</v>
      </c>
      <c r="G271" s="88">
        <f t="shared" si="11"/>
        <v>1.1048429999999971</v>
      </c>
      <c r="H271" s="103">
        <f t="shared" si="12"/>
        <v>0.22247988478791456</v>
      </c>
      <c r="I271" s="88">
        <f t="shared" si="10"/>
        <v>1.3273228847879117</v>
      </c>
      <c r="J271" s="25"/>
      <c r="K271" s="443"/>
      <c r="L271" s="197"/>
      <c r="M271" s="375"/>
      <c r="P271" s="434"/>
    </row>
    <row r="272" spans="1:16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11.032</v>
      </c>
      <c r="F272" s="104">
        <v>11.051</v>
      </c>
      <c r="G272" s="88">
        <f t="shared" si="11"/>
        <v>1.633620000000011E-2</v>
      </c>
      <c r="H272" s="103">
        <f t="shared" si="12"/>
        <v>0.20880684533650629</v>
      </c>
      <c r="I272" s="88">
        <f t="shared" si="10"/>
        <v>0.22514304533650639</v>
      </c>
      <c r="J272" s="25"/>
      <c r="K272" s="443"/>
      <c r="L272" s="197"/>
      <c r="M272" s="375"/>
      <c r="P272" s="434"/>
    </row>
    <row r="273" spans="1:20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12.021000000000001</v>
      </c>
      <c r="F273" s="104">
        <v>12.938000000000001</v>
      </c>
      <c r="G273" s="88">
        <f t="shared" si="11"/>
        <v>0.78843659999999982</v>
      </c>
      <c r="H273" s="103">
        <f t="shared" si="12"/>
        <v>0.18067944989360926</v>
      </c>
      <c r="I273" s="88">
        <f t="shared" ref="I273:I280" si="13">G273+H273</f>
        <v>0.96911604989360911</v>
      </c>
      <c r="J273" s="25"/>
      <c r="K273" s="443"/>
      <c r="L273" s="197"/>
      <c r="M273" s="375"/>
      <c r="P273" s="434"/>
    </row>
    <row r="274" spans="1:20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33.027000000000001</v>
      </c>
      <c r="F274" s="104">
        <v>34.799999999999997</v>
      </c>
      <c r="G274" s="88">
        <f t="shared" ref="G274:G301" si="14">(F274-E274)*0.8598</f>
        <v>1.5244253999999966</v>
      </c>
      <c r="H274" s="103">
        <f t="shared" ref="H274:H301" si="15">$G$11/$C$303*C274</f>
        <v>0.15802127023127557</v>
      </c>
      <c r="I274" s="88">
        <f t="shared" si="13"/>
        <v>1.6824466702312721</v>
      </c>
      <c r="J274" s="25"/>
      <c r="K274" s="443"/>
      <c r="L274" s="197"/>
      <c r="M274" s="375"/>
      <c r="P274" s="434"/>
    </row>
    <row r="275" spans="1:20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4"/>
        <v>0</v>
      </c>
      <c r="H275" s="103">
        <f t="shared" si="15"/>
        <v>0.10176647934548154</v>
      </c>
      <c r="I275" s="88">
        <f t="shared" si="13"/>
        <v>0.10176647934548154</v>
      </c>
      <c r="J275" s="25"/>
      <c r="K275" s="443"/>
      <c r="L275" s="197"/>
      <c r="M275" s="375"/>
      <c r="P275" s="434"/>
    </row>
    <row r="276" spans="1:20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4.0620000000000003</v>
      </c>
      <c r="F276" s="104">
        <v>4.2690000000000001</v>
      </c>
      <c r="G276" s="88">
        <f t="shared" si="14"/>
        <v>0.17797859999999988</v>
      </c>
      <c r="H276" s="103">
        <f t="shared" si="15"/>
        <v>9.8836542320179771E-2</v>
      </c>
      <c r="I276" s="88">
        <f t="shared" si="13"/>
        <v>0.27681514232017967</v>
      </c>
      <c r="J276" s="25"/>
      <c r="K276" s="443"/>
      <c r="L276" s="197"/>
      <c r="M276" s="375"/>
      <c r="P276" s="434"/>
    </row>
    <row r="277" spans="1:20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43.01</v>
      </c>
      <c r="F277" s="104">
        <v>46.16</v>
      </c>
      <c r="G277" s="88">
        <f t="shared" si="14"/>
        <v>2.7083699999999986</v>
      </c>
      <c r="H277" s="103">
        <f t="shared" si="15"/>
        <v>0.22326120132799501</v>
      </c>
      <c r="I277" s="88">
        <f t="shared" si="13"/>
        <v>2.9316312013279937</v>
      </c>
      <c r="J277" s="25"/>
      <c r="K277" s="443"/>
      <c r="L277" s="197"/>
      <c r="M277" s="375"/>
      <c r="P277" s="434"/>
    </row>
    <row r="278" spans="1:20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27.922999999999998</v>
      </c>
      <c r="F278" s="104">
        <v>29.047999999999998</v>
      </c>
      <c r="G278" s="88">
        <f t="shared" si="14"/>
        <v>0.967275</v>
      </c>
      <c r="H278" s="103">
        <f t="shared" si="15"/>
        <v>0.20900217447152639</v>
      </c>
      <c r="I278" s="88">
        <f t="shared" si="13"/>
        <v>1.1762771744715264</v>
      </c>
      <c r="J278" s="25"/>
      <c r="K278" s="443"/>
      <c r="L278" s="197"/>
      <c r="M278" s="375"/>
      <c r="P278" s="434"/>
    </row>
    <row r="279" spans="1:20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29.021000000000001</v>
      </c>
      <c r="F279" s="104">
        <v>30.902999999999999</v>
      </c>
      <c r="G279" s="88">
        <f t="shared" si="14"/>
        <v>1.6181435999999982</v>
      </c>
      <c r="H279" s="103">
        <f t="shared" si="15"/>
        <v>0.18126543729866962</v>
      </c>
      <c r="I279" s="88">
        <f t="shared" si="13"/>
        <v>1.799409037298668</v>
      </c>
      <c r="J279" s="25"/>
      <c r="K279" s="443"/>
      <c r="L279" s="197"/>
      <c r="M279" s="375"/>
      <c r="P279" s="434"/>
    </row>
    <row r="280" spans="1:20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17.547999999999998</v>
      </c>
      <c r="F280" s="104">
        <v>18.289000000000001</v>
      </c>
      <c r="G280" s="88">
        <f>(F280-E280)*0.8598</f>
        <v>0.63711180000000278</v>
      </c>
      <c r="H280" s="103">
        <f t="shared" si="15"/>
        <v>0.15684929542115483</v>
      </c>
      <c r="I280" s="88">
        <f t="shared" si="13"/>
        <v>0.79396109542115756</v>
      </c>
      <c r="J280" s="25"/>
      <c r="K280" s="443"/>
      <c r="L280" s="197"/>
      <c r="M280" s="375"/>
      <c r="P280" s="434"/>
    </row>
    <row r="281" spans="1:20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7.6470000000000002</v>
      </c>
      <c r="F281" s="104">
        <v>8.4209999999999994</v>
      </c>
      <c r="G281" s="88">
        <f>(F281-E281)*0.8598</f>
        <v>0.66548519999999922</v>
      </c>
      <c r="H281" s="103">
        <f t="shared" si="15"/>
        <v>0.10157115021046143</v>
      </c>
      <c r="I281" s="88">
        <f>G281+H281</f>
        <v>0.76705635021046059</v>
      </c>
      <c r="J281" s="443"/>
      <c r="K281" s="25"/>
      <c r="L281" s="197"/>
      <c r="M281" s="375"/>
      <c r="P281" s="434"/>
    </row>
    <row r="282" spans="1:20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11.669</v>
      </c>
      <c r="F282" s="104">
        <v>12.257</v>
      </c>
      <c r="G282" s="88">
        <f t="shared" si="14"/>
        <v>0.5055623999999993</v>
      </c>
      <c r="H282" s="103">
        <f t="shared" si="15"/>
        <v>9.8445884050139529E-2</v>
      </c>
      <c r="I282" s="88">
        <f t="shared" ref="I282:I301" si="16">G282+H282</f>
        <v>0.60400828405013884</v>
      </c>
      <c r="J282" s="25"/>
      <c r="K282" s="443"/>
      <c r="L282" s="197"/>
      <c r="M282" s="375"/>
      <c r="P282" s="434"/>
    </row>
    <row r="283" spans="1:20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25.33</v>
      </c>
      <c r="F283" s="104">
        <v>26.911000000000001</v>
      </c>
      <c r="G283" s="88">
        <f t="shared" si="14"/>
        <v>1.3593438000000027</v>
      </c>
      <c r="H283" s="103">
        <f t="shared" si="15"/>
        <v>0.22150323911281397</v>
      </c>
      <c r="I283" s="88">
        <f t="shared" si="16"/>
        <v>1.5808470391128167</v>
      </c>
      <c r="J283" s="25"/>
      <c r="K283" s="443"/>
      <c r="L283" s="197"/>
      <c r="M283" s="375"/>
      <c r="P283" s="434"/>
    </row>
    <row r="284" spans="1:20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13.285</v>
      </c>
      <c r="F284" s="104">
        <v>13.747999999999999</v>
      </c>
      <c r="G284" s="88">
        <f t="shared" si="14"/>
        <v>0.39808739999999931</v>
      </c>
      <c r="H284" s="103">
        <f t="shared" si="15"/>
        <v>0.20743954139136545</v>
      </c>
      <c r="I284" s="88">
        <f t="shared" si="16"/>
        <v>0.60552694139136476</v>
      </c>
      <c r="J284" s="25"/>
      <c r="K284" s="443"/>
      <c r="L284" s="197"/>
      <c r="M284" s="375"/>
      <c r="N284" s="197"/>
      <c r="P284" s="434"/>
    </row>
    <row r="285" spans="1:20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13.71</v>
      </c>
      <c r="F285" s="104">
        <v>14.494999999999999</v>
      </c>
      <c r="G285" s="88">
        <f t="shared" si="14"/>
        <v>0.67494299999999863</v>
      </c>
      <c r="H285" s="103">
        <f t="shared" si="15"/>
        <v>0.18107010816364952</v>
      </c>
      <c r="I285" s="88">
        <f t="shared" si="16"/>
        <v>0.85601310816364817</v>
      </c>
      <c r="J285" s="25"/>
      <c r="K285" s="443"/>
      <c r="L285" s="681"/>
      <c r="M285" s="681"/>
      <c r="N285" s="681"/>
      <c r="O285" s="681"/>
      <c r="P285" s="681"/>
      <c r="Q285" s="681"/>
    </row>
    <row r="286" spans="1:20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28.315999999999999</v>
      </c>
      <c r="F286" s="104">
        <v>29.788</v>
      </c>
      <c r="G286" s="88">
        <f t="shared" si="14"/>
        <v>1.2656256000000012</v>
      </c>
      <c r="H286" s="103">
        <f t="shared" si="15"/>
        <v>0.15919324504139626</v>
      </c>
      <c r="I286" s="88">
        <f t="shared" si="16"/>
        <v>1.4248188450413974</v>
      </c>
      <c r="J286" s="25"/>
      <c r="K286" s="443"/>
      <c r="L286" s="197"/>
      <c r="M286" s="375"/>
      <c r="P286" s="434"/>
    </row>
    <row r="287" spans="1:20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24.231999999999999</v>
      </c>
      <c r="F287" s="104">
        <v>25.411999999999999</v>
      </c>
      <c r="G287" s="88">
        <f t="shared" si="14"/>
        <v>1.0145639999999998</v>
      </c>
      <c r="H287" s="103">
        <f t="shared" si="15"/>
        <v>0.10157115021046143</v>
      </c>
      <c r="I287" s="88">
        <f t="shared" si="16"/>
        <v>1.1161351502104613</v>
      </c>
      <c r="J287" s="25"/>
      <c r="K287" s="443"/>
      <c r="L287" s="301"/>
      <c r="M287" s="375"/>
      <c r="P287" s="444"/>
      <c r="T287" s="444"/>
    </row>
    <row r="288" spans="1:20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24.308</v>
      </c>
      <c r="F288" s="104">
        <v>25.954000000000001</v>
      </c>
      <c r="G288" s="88">
        <f t="shared" si="14"/>
        <v>1.4152308000000007</v>
      </c>
      <c r="H288" s="103">
        <f t="shared" si="15"/>
        <v>9.7859896645079186E-2</v>
      </c>
      <c r="I288" s="88">
        <f t="shared" si="16"/>
        <v>1.5130906966450799</v>
      </c>
      <c r="J288" s="25"/>
      <c r="K288" s="443"/>
      <c r="L288" s="301"/>
      <c r="M288" s="375"/>
      <c r="P288" s="444"/>
      <c r="T288" s="444"/>
    </row>
    <row r="289" spans="1:20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43.256</v>
      </c>
      <c r="F289" s="104">
        <v>45.915999999999997</v>
      </c>
      <c r="G289" s="88">
        <f t="shared" si="14"/>
        <v>2.287067999999997</v>
      </c>
      <c r="H289" s="103">
        <f t="shared" si="15"/>
        <v>0.22247988478791456</v>
      </c>
      <c r="I289" s="88">
        <f t="shared" si="16"/>
        <v>2.5095478847879114</v>
      </c>
      <c r="J289" s="25"/>
      <c r="K289" s="443"/>
      <c r="L289" s="301"/>
      <c r="M289" s="375"/>
      <c r="P289" s="444"/>
      <c r="T289" s="444"/>
    </row>
    <row r="290" spans="1:20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40.372999999999998</v>
      </c>
      <c r="F290" s="104">
        <v>41.683</v>
      </c>
      <c r="G290" s="88">
        <f t="shared" si="14"/>
        <v>1.1263380000000021</v>
      </c>
      <c r="H290" s="103">
        <f t="shared" si="15"/>
        <v>0.20978349101160687</v>
      </c>
      <c r="I290" s="88">
        <f t="shared" si="16"/>
        <v>1.336121491011609</v>
      </c>
      <c r="J290" s="25"/>
      <c r="K290" s="443"/>
      <c r="L290" s="301"/>
      <c r="M290" s="375"/>
      <c r="P290" s="444"/>
      <c r="T290" s="444"/>
    </row>
    <row r="291" spans="1:20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4"/>
        <v>0</v>
      </c>
      <c r="H291" s="103">
        <f t="shared" si="15"/>
        <v>0.18087477902862936</v>
      </c>
      <c r="I291" s="88">
        <f t="shared" si="16"/>
        <v>0.18087477902862936</v>
      </c>
      <c r="J291" s="25"/>
      <c r="K291" s="443"/>
      <c r="L291" s="361"/>
      <c r="M291" s="375"/>
      <c r="N291" s="462"/>
      <c r="P291" s="467"/>
      <c r="R291" s="462"/>
      <c r="T291" s="467"/>
    </row>
    <row r="292" spans="1:20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4"/>
        <v>0</v>
      </c>
      <c r="H292" s="103">
        <f t="shared" si="15"/>
        <v>0.15723995369119509</v>
      </c>
      <c r="I292" s="88">
        <f t="shared" si="16"/>
        <v>0.15723995369119509</v>
      </c>
      <c r="J292" s="25"/>
      <c r="K292" s="443"/>
      <c r="L292" s="301"/>
      <c r="M292" s="375"/>
      <c r="P292" s="444"/>
      <c r="T292" s="444"/>
    </row>
    <row r="293" spans="1:20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13.308</v>
      </c>
      <c r="F293" s="104">
        <v>13.785</v>
      </c>
      <c r="G293" s="88">
        <f t="shared" si="14"/>
        <v>0.41012460000000028</v>
      </c>
      <c r="H293" s="103">
        <f t="shared" si="15"/>
        <v>0.10157115021046143</v>
      </c>
      <c r="I293" s="88">
        <f t="shared" si="16"/>
        <v>0.51169575021046176</v>
      </c>
      <c r="J293" s="25"/>
      <c r="K293" s="443"/>
      <c r="L293" s="301"/>
      <c r="M293" s="375"/>
      <c r="P293" s="444"/>
      <c r="R293" s="468"/>
      <c r="T293" s="444"/>
    </row>
    <row r="294" spans="1:20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20.98</v>
      </c>
      <c r="F294" s="104">
        <v>21.97</v>
      </c>
      <c r="G294" s="88">
        <f t="shared" si="14"/>
        <v>0.85120199999999868</v>
      </c>
      <c r="H294" s="103">
        <f t="shared" si="15"/>
        <v>9.8445884050139529E-2</v>
      </c>
      <c r="I294" s="88">
        <f t="shared" si="16"/>
        <v>0.94964788405013822</v>
      </c>
      <c r="J294" s="25"/>
      <c r="K294" s="443"/>
      <c r="L294" s="301"/>
      <c r="M294" s="375"/>
      <c r="N294" s="468"/>
      <c r="P294" s="434"/>
    </row>
    <row r="295" spans="1:20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50.103999999999999</v>
      </c>
      <c r="F295" s="104">
        <v>52.677</v>
      </c>
      <c r="G295" s="88">
        <f t="shared" si="14"/>
        <v>2.2122654000000002</v>
      </c>
      <c r="H295" s="103">
        <f>$G$11/$C$303*C295</f>
        <v>0.2220892265178743</v>
      </c>
      <c r="I295" s="88">
        <f t="shared" si="16"/>
        <v>2.4343546265178744</v>
      </c>
      <c r="J295" s="25"/>
      <c r="K295" s="443"/>
      <c r="L295" s="197"/>
      <c r="M295" s="375"/>
      <c r="P295" s="434"/>
    </row>
    <row r="296" spans="1:20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13.965999999999999</v>
      </c>
      <c r="F296" s="104">
        <v>14.708</v>
      </c>
      <c r="G296" s="88">
        <f t="shared" si="14"/>
        <v>0.63797160000000075</v>
      </c>
      <c r="H296" s="103">
        <f t="shared" si="15"/>
        <v>0.20743954139136545</v>
      </c>
      <c r="I296" s="88">
        <f t="shared" si="16"/>
        <v>0.84541114139136619</v>
      </c>
      <c r="J296" s="25"/>
      <c r="K296" s="443"/>
      <c r="L296" s="197"/>
      <c r="M296" s="375"/>
      <c r="P296" s="434"/>
    </row>
    <row r="297" spans="1:20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4"/>
        <v>0</v>
      </c>
      <c r="H297" s="103">
        <f t="shared" si="15"/>
        <v>0.17970280421850868</v>
      </c>
      <c r="I297" s="88">
        <f t="shared" si="16"/>
        <v>0.17970280421850868</v>
      </c>
      <c r="J297" s="25"/>
      <c r="K297" s="443"/>
      <c r="L297" s="197"/>
      <c r="M297" s="375"/>
      <c r="P297" s="434"/>
    </row>
    <row r="298" spans="1:20" x14ac:dyDescent="0.25">
      <c r="A298" s="120">
        <v>285</v>
      </c>
      <c r="B298" s="56" t="s">
        <v>325</v>
      </c>
      <c r="C298" s="51">
        <v>79.7</v>
      </c>
      <c r="D298" s="65" t="s">
        <v>358</v>
      </c>
      <c r="E298" s="104">
        <v>24.276</v>
      </c>
      <c r="F298" s="104">
        <v>25.747</v>
      </c>
      <c r="G298" s="88">
        <f t="shared" si="14"/>
        <v>1.2647658000000002</v>
      </c>
      <c r="H298" s="103">
        <f>$G$11/$C$303*C298</f>
        <v>0.15567732061103415</v>
      </c>
      <c r="I298" s="88">
        <f t="shared" si="16"/>
        <v>1.4204431206110344</v>
      </c>
      <c r="J298" s="25"/>
      <c r="K298" s="443"/>
      <c r="L298" s="197"/>
      <c r="M298" s="375"/>
      <c r="P298" s="434"/>
    </row>
    <row r="299" spans="1:20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10.295999999999999</v>
      </c>
      <c r="F299" s="104">
        <v>10.651999999999999</v>
      </c>
      <c r="G299" s="88">
        <f t="shared" si="14"/>
        <v>0.30608879999999988</v>
      </c>
      <c r="H299" s="103">
        <f t="shared" si="15"/>
        <v>0.10039917540034071</v>
      </c>
      <c r="I299" s="88">
        <f>G299+H299</f>
        <v>0.4064879754003406</v>
      </c>
      <c r="J299" s="25"/>
      <c r="K299" s="443"/>
      <c r="L299" s="197"/>
      <c r="M299" s="375"/>
      <c r="P299" s="434"/>
    </row>
    <row r="300" spans="1:20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13.146000000000001</v>
      </c>
      <c r="F300" s="104">
        <v>13.935</v>
      </c>
      <c r="G300" s="88">
        <f t="shared" si="14"/>
        <v>0.67838219999999971</v>
      </c>
      <c r="H300" s="103">
        <f t="shared" si="15"/>
        <v>9.8250554915119415E-2</v>
      </c>
      <c r="I300" s="88">
        <f t="shared" si="16"/>
        <v>0.77663275491511907</v>
      </c>
      <c r="J300" s="25"/>
      <c r="K300" s="443"/>
      <c r="L300" s="197"/>
      <c r="M300" s="375"/>
      <c r="P300" s="434"/>
    </row>
    <row r="301" spans="1:20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4"/>
        <v>0</v>
      </c>
      <c r="H301" s="103">
        <f t="shared" si="15"/>
        <v>0.2242378470030956</v>
      </c>
      <c r="I301" s="88">
        <f t="shared" si="16"/>
        <v>0.2242378470030956</v>
      </c>
      <c r="J301" s="25"/>
      <c r="K301" s="443"/>
      <c r="L301" s="197"/>
      <c r="M301" s="375"/>
      <c r="P301" s="434"/>
    </row>
    <row r="302" spans="1:20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71.521000000000001</v>
      </c>
      <c r="F302" s="104">
        <v>76.686999999999998</v>
      </c>
      <c r="G302" s="88">
        <f>(F302-E302)*0.8598</f>
        <v>4.441726799999997</v>
      </c>
      <c r="H302" s="103">
        <f>$G$11/$C$303*C302</f>
        <v>0.57983453730722068</v>
      </c>
      <c r="I302" s="88">
        <f>G302+H302</f>
        <v>5.0215613373072179</v>
      </c>
      <c r="J302" s="25"/>
      <c r="K302" s="443"/>
      <c r="L302" s="197"/>
      <c r="M302" s="375"/>
      <c r="P302" s="434"/>
    </row>
    <row r="303" spans="1:20" x14ac:dyDescent="0.25">
      <c r="A303" s="614" t="s">
        <v>3</v>
      </c>
      <c r="B303" s="615"/>
      <c r="C303" s="470">
        <f>SUM(C17:C302)</f>
        <v>20466.950000000008</v>
      </c>
      <c r="D303" s="124"/>
      <c r="E303" s="129"/>
      <c r="F303" s="129"/>
      <c r="G303" s="88">
        <f>SUM(G17:G302)</f>
        <v>228.11108359999992</v>
      </c>
      <c r="H303" s="88">
        <f>SUM(H17:H302)</f>
        <v>39.977916400000055</v>
      </c>
      <c r="I303" s="88">
        <f>SUM(I17:I302)</f>
        <v>268.08900000000006</v>
      </c>
      <c r="J303" s="25"/>
      <c r="K303" s="443"/>
      <c r="L303" s="25"/>
      <c r="M303" s="443"/>
      <c r="P303" s="434"/>
    </row>
  </sheetData>
  <mergeCells count="26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E11:F11"/>
    <mergeCell ref="M107:N107"/>
    <mergeCell ref="L285:Q285"/>
    <mergeCell ref="A303:B303"/>
    <mergeCell ref="A13:D13"/>
    <mergeCell ref="E13:F13"/>
    <mergeCell ref="A14:D14"/>
    <mergeCell ref="E14:F14"/>
    <mergeCell ref="O17:P17"/>
    <mergeCell ref="M61:U61"/>
    <mergeCell ref="A12:D12"/>
    <mergeCell ref="E12:F12"/>
    <mergeCell ref="A10:D11"/>
    <mergeCell ref="E10:F10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O10" sqref="O10"/>
    </sheetView>
  </sheetViews>
  <sheetFormatPr defaultRowHeight="15" x14ac:dyDescent="0.25"/>
  <cols>
    <col min="1" max="1" width="6.85546875" style="433" customWidth="1"/>
    <col min="2" max="2" width="17.140625" style="433" customWidth="1"/>
    <col min="3" max="4" width="9.140625" style="433"/>
    <col min="5" max="5" width="10" style="433" customWidth="1"/>
    <col min="6" max="6" width="10.28515625" style="433" customWidth="1"/>
    <col min="7" max="7" width="10" style="433" customWidth="1"/>
    <col min="8" max="8" width="11.28515625" style="433" customWidth="1"/>
    <col min="9" max="9" width="10.140625" style="433" customWidth="1"/>
    <col min="10" max="10" width="12.28515625" style="433" customWidth="1"/>
    <col min="11" max="16384" width="9.140625" style="433"/>
  </cols>
  <sheetData>
    <row r="1" spans="1:11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431"/>
    </row>
    <row r="2" spans="1:11" ht="20.25" x14ac:dyDescent="0.3">
      <c r="A2" s="435"/>
      <c r="B2" s="430"/>
      <c r="C2" s="430"/>
      <c r="D2" s="430"/>
      <c r="E2" s="430"/>
      <c r="F2" s="430"/>
      <c r="G2" s="394"/>
      <c r="H2" s="395"/>
      <c r="I2" s="430"/>
      <c r="J2" s="436"/>
      <c r="K2" s="430"/>
    </row>
    <row r="3" spans="1:11" ht="40.5" customHeight="1" x14ac:dyDescent="0.25">
      <c r="A3" s="687" t="s">
        <v>533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713" t="s">
        <v>11</v>
      </c>
      <c r="B5" s="717"/>
      <c r="C5" s="717"/>
      <c r="D5" s="717"/>
      <c r="E5" s="717"/>
      <c r="F5" s="717"/>
      <c r="G5" s="714"/>
      <c r="H5" s="402"/>
      <c r="I5" s="718" t="s">
        <v>15</v>
      </c>
      <c r="J5" s="719"/>
      <c r="K5" s="399"/>
    </row>
    <row r="6" spans="1:11" ht="60" x14ac:dyDescent="0.25">
      <c r="A6" s="712" t="s">
        <v>4</v>
      </c>
      <c r="B6" s="712"/>
      <c r="C6" s="712"/>
      <c r="D6" s="712"/>
      <c r="E6" s="712" t="s">
        <v>5</v>
      </c>
      <c r="F6" s="712"/>
      <c r="G6" s="403" t="s">
        <v>534</v>
      </c>
      <c r="H6" s="439"/>
      <c r="I6" s="720"/>
      <c r="J6" s="721"/>
      <c r="K6" s="399"/>
    </row>
    <row r="7" spans="1:11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7"/>
      <c r="H7" s="405"/>
      <c r="I7" s="720"/>
      <c r="J7" s="721"/>
      <c r="K7" s="399"/>
    </row>
    <row r="8" spans="1:11" ht="18.75" x14ac:dyDescent="0.25">
      <c r="A8" s="699" t="s">
        <v>7</v>
      </c>
      <c r="B8" s="700"/>
      <c r="C8" s="700"/>
      <c r="D8" s="701"/>
      <c r="E8" s="712"/>
      <c r="F8" s="712"/>
      <c r="G8" s="47"/>
      <c r="H8" s="405"/>
      <c r="I8" s="720"/>
      <c r="J8" s="721"/>
      <c r="K8" s="399"/>
    </row>
    <row r="9" spans="1:11" ht="23.25" customHeight="1" x14ac:dyDescent="0.25">
      <c r="A9" s="698" t="s">
        <v>39</v>
      </c>
      <c r="B9" s="698"/>
      <c r="C9" s="698"/>
      <c r="D9" s="698"/>
      <c r="E9" s="712" t="s">
        <v>8</v>
      </c>
      <c r="F9" s="712"/>
      <c r="G9" s="47">
        <v>163.91499999999999</v>
      </c>
      <c r="H9" s="405"/>
      <c r="I9" s="722"/>
      <c r="J9" s="723"/>
      <c r="K9" s="399"/>
    </row>
    <row r="10" spans="1:11" ht="18.75" x14ac:dyDescent="0.25">
      <c r="A10" s="702" t="s">
        <v>7</v>
      </c>
      <c r="B10" s="703"/>
      <c r="C10" s="703"/>
      <c r="D10" s="704"/>
      <c r="E10" s="712" t="s">
        <v>12</v>
      </c>
      <c r="F10" s="712"/>
      <c r="G10" s="406">
        <f>G303</f>
        <v>143.85894706000008</v>
      </c>
      <c r="H10" s="405"/>
      <c r="I10" s="440"/>
      <c r="J10" s="441"/>
      <c r="K10" s="399"/>
    </row>
    <row r="11" spans="1:11" ht="18.75" x14ac:dyDescent="0.25">
      <c r="A11" s="705"/>
      <c r="B11" s="706"/>
      <c r="C11" s="706"/>
      <c r="D11" s="707"/>
      <c r="E11" s="712" t="s">
        <v>13</v>
      </c>
      <c r="F11" s="712"/>
      <c r="G11" s="406">
        <f>G9-G10</f>
        <v>20.056052939999915</v>
      </c>
      <c r="H11" s="405"/>
      <c r="I11" s="442" t="s">
        <v>363</v>
      </c>
      <c r="J11" s="441"/>
      <c r="K11" s="399"/>
    </row>
    <row r="12" spans="1:11" ht="18.75" x14ac:dyDescent="0.25">
      <c r="A12" s="698" t="s">
        <v>42</v>
      </c>
      <c r="B12" s="698"/>
      <c r="C12" s="698"/>
      <c r="D12" s="698"/>
      <c r="E12" s="713" t="s">
        <v>40</v>
      </c>
      <c r="F12" s="714"/>
      <c r="G12" s="410"/>
      <c r="H12" s="405"/>
      <c r="I12" s="442" t="s">
        <v>362</v>
      </c>
      <c r="J12" s="441"/>
      <c r="K12" s="399"/>
    </row>
    <row r="13" spans="1:11" x14ac:dyDescent="0.25">
      <c r="A13" s="698" t="s">
        <v>43</v>
      </c>
      <c r="B13" s="698"/>
      <c r="C13" s="698"/>
      <c r="D13" s="698"/>
      <c r="E13" s="713" t="s">
        <v>41</v>
      </c>
      <c r="F13" s="714"/>
      <c r="G13" s="411"/>
      <c r="H13" s="412"/>
      <c r="I13" s="25"/>
      <c r="J13" s="443"/>
      <c r="K13" s="25"/>
    </row>
    <row r="14" spans="1:11" x14ac:dyDescent="0.25">
      <c r="A14" s="698"/>
      <c r="B14" s="698"/>
      <c r="C14" s="698"/>
      <c r="D14" s="698"/>
      <c r="E14" s="712" t="s">
        <v>14</v>
      </c>
      <c r="F14" s="712"/>
      <c r="G14" s="47"/>
      <c r="H14" s="405"/>
      <c r="I14" s="442" t="s">
        <v>510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532</v>
      </c>
      <c r="F16" s="22" t="s">
        <v>535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19.606999999999999</v>
      </c>
      <c r="F17" s="104">
        <v>19.815000000000001</v>
      </c>
      <c r="G17" s="88">
        <f>(F17-E17)*0.8598</f>
        <v>0.1788384000000017</v>
      </c>
      <c r="H17" s="103">
        <f>$G$11/$C$303*C17</f>
        <v>6.3009105120303416E-2</v>
      </c>
      <c r="I17" s="88">
        <f t="shared" ref="I17:I80" si="0">G17+H17</f>
        <v>0.24184750512030512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35.814999999999998</v>
      </c>
      <c r="F18" s="104">
        <v>37.087000000000003</v>
      </c>
      <c r="G18" s="88">
        <f t="shared" ref="G18:G80" si="1">(F18-E18)*0.8598</f>
        <v>1.0936656000000049</v>
      </c>
      <c r="H18" s="103">
        <f t="shared" ref="H18:H81" si="2">$G$11/$C$303*C18</f>
        <v>4.2234718984215817E-2</v>
      </c>
      <c r="I18" s="88">
        <f t="shared" si="0"/>
        <v>1.1359003189842207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28.291</v>
      </c>
      <c r="F19" s="104">
        <v>29.510999999999999</v>
      </c>
      <c r="G19" s="88">
        <f t="shared" si="1"/>
        <v>1.0489559999999991</v>
      </c>
      <c r="H19" s="103">
        <f t="shared" si="2"/>
        <v>4.4194566732903326E-2</v>
      </c>
      <c r="I19" s="88">
        <f t="shared" si="0"/>
        <v>1.0931505667329025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66.429000000000002</v>
      </c>
      <c r="F20" s="104">
        <v>68.385000000000005</v>
      </c>
      <c r="G20" s="88">
        <f>(F20-E20)*0.8598</f>
        <v>1.6817688000000026</v>
      </c>
      <c r="H20" s="103">
        <f t="shared" si="2"/>
        <v>6.8496678816628437E-2</v>
      </c>
      <c r="I20" s="88">
        <f t="shared" si="0"/>
        <v>1.750265478816631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30.143000000000001</v>
      </c>
      <c r="F21" s="104">
        <v>30.93</v>
      </c>
      <c r="G21" s="88">
        <f t="shared" si="1"/>
        <v>0.67666259999999923</v>
      </c>
      <c r="H21" s="103">
        <f t="shared" si="2"/>
        <v>6.3107097507737797E-2</v>
      </c>
      <c r="I21" s="88">
        <f t="shared" si="0"/>
        <v>0.73976969750773702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12.644</v>
      </c>
      <c r="F22" s="104">
        <v>12.675000000000001</v>
      </c>
      <c r="G22" s="88">
        <f t="shared" si="1"/>
        <v>2.6653800000000501E-2</v>
      </c>
      <c r="H22" s="103">
        <f t="shared" si="2"/>
        <v>4.2038734209347062E-2</v>
      </c>
      <c r="I22" s="88">
        <f t="shared" si="0"/>
        <v>6.8692534209347567E-2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19.047000000000001</v>
      </c>
      <c r="F23" s="104">
        <v>19.366</v>
      </c>
      <c r="G23" s="88">
        <f t="shared" si="1"/>
        <v>0.27427619999999919</v>
      </c>
      <c r="H23" s="103">
        <f t="shared" si="2"/>
        <v>4.3704604795731447E-2</v>
      </c>
      <c r="I23" s="88">
        <f t="shared" si="0"/>
        <v>0.31798080479573065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17.378</v>
      </c>
      <c r="F24" s="104">
        <v>17.760000000000002</v>
      </c>
      <c r="G24" s="88">
        <f t="shared" si="1"/>
        <v>0.32844360000000122</v>
      </c>
      <c r="H24" s="103">
        <f t="shared" si="2"/>
        <v>6.8496678816628437E-2</v>
      </c>
      <c r="I24" s="88">
        <f t="shared" si="0"/>
        <v>0.39694027881662963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22.71</v>
      </c>
      <c r="F25" s="104">
        <v>23.172000000000001</v>
      </c>
      <c r="G25" s="88">
        <f t="shared" si="1"/>
        <v>0.39722759999999979</v>
      </c>
      <c r="H25" s="103">
        <f t="shared" si="2"/>
        <v>6.2911112732869034E-2</v>
      </c>
      <c r="I25" s="88">
        <f t="shared" si="0"/>
        <v>0.46013871273286883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17.463000000000001</v>
      </c>
      <c r="F26" s="104">
        <v>18.109000000000002</v>
      </c>
      <c r="G26" s="88">
        <f t="shared" si="1"/>
        <v>0.55543080000000067</v>
      </c>
      <c r="H26" s="103">
        <f t="shared" si="2"/>
        <v>4.1744757047043939E-2</v>
      </c>
      <c r="I26" s="88">
        <f t="shared" si="0"/>
        <v>0.59717555704704461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24.318000000000001</v>
      </c>
      <c r="F27" s="104">
        <v>25.207999999999998</v>
      </c>
      <c r="G27" s="88">
        <f t="shared" si="1"/>
        <v>0.7652219999999974</v>
      </c>
      <c r="H27" s="103">
        <f t="shared" si="2"/>
        <v>4.3704604795731447E-2</v>
      </c>
      <c r="I27" s="88">
        <f t="shared" si="0"/>
        <v>0.80892660479572887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32.344999999999999</v>
      </c>
      <c r="F28" s="104">
        <v>33.475999999999999</v>
      </c>
      <c r="G28" s="88">
        <f t="shared" si="1"/>
        <v>0.97243380000000024</v>
      </c>
      <c r="H28" s="103">
        <f t="shared" si="2"/>
        <v>6.8496678816628437E-2</v>
      </c>
      <c r="I28" s="88">
        <f t="shared" si="0"/>
        <v>1.0409304788166287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64.900000000000006</v>
      </c>
      <c r="D29" s="65" t="s">
        <v>358</v>
      </c>
      <c r="E29" s="104">
        <v>30.658999999999999</v>
      </c>
      <c r="F29" s="104">
        <v>30.942</v>
      </c>
      <c r="G29" s="88">
        <f t="shared" si="1"/>
        <v>0.24332340000000108</v>
      </c>
      <c r="H29" s="103">
        <f t="shared" si="2"/>
        <v>6.3597059444909676E-2</v>
      </c>
      <c r="I29" s="88">
        <f t="shared" si="0"/>
        <v>0.30692045944491075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13.36</v>
      </c>
      <c r="F30" s="104">
        <v>13.628</v>
      </c>
      <c r="G30" s="88">
        <f t="shared" si="1"/>
        <v>0.23042640000000059</v>
      </c>
      <c r="H30" s="103">
        <f t="shared" si="2"/>
        <v>4.154877227217519E-2</v>
      </c>
      <c r="I30" s="88">
        <f t="shared" si="0"/>
        <v>0.27197517227217577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11.991</v>
      </c>
      <c r="F31" s="104">
        <v>12.06</v>
      </c>
      <c r="G31" s="88">
        <f t="shared" si="1"/>
        <v>5.9326200000000724E-2</v>
      </c>
      <c r="H31" s="103">
        <f t="shared" si="2"/>
        <v>4.4096574345468952E-2</v>
      </c>
      <c r="I31" s="88">
        <f t="shared" si="0"/>
        <v>0.10342277434546968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28.196000000000002</v>
      </c>
      <c r="F32" s="104">
        <v>29.512</v>
      </c>
      <c r="G32" s="88">
        <f t="shared" si="1"/>
        <v>1.1314967999999992</v>
      </c>
      <c r="H32" s="103">
        <f t="shared" si="2"/>
        <v>6.8594671204062818E-2</v>
      </c>
      <c r="I32" s="88">
        <f t="shared" si="0"/>
        <v>1.200091471204062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29.754000000000001</v>
      </c>
      <c r="F33" s="104">
        <v>31.146000000000001</v>
      </c>
      <c r="G33" s="88">
        <f t="shared" si="1"/>
        <v>1.1968415999999995</v>
      </c>
      <c r="H33" s="103">
        <f t="shared" si="2"/>
        <v>6.3303082282606532E-2</v>
      </c>
      <c r="I33" s="88">
        <f t="shared" si="0"/>
        <v>1.2601446822826061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18.937999999999999</v>
      </c>
      <c r="F34" s="104">
        <v>19.687999999999999</v>
      </c>
      <c r="G34" s="88">
        <f t="shared" si="1"/>
        <v>0.64485000000000003</v>
      </c>
      <c r="H34" s="103">
        <f t="shared" si="2"/>
        <v>4.1646764659609564E-2</v>
      </c>
      <c r="I34" s="88">
        <f t="shared" si="0"/>
        <v>0.68649676465960963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7.9870000000000001</v>
      </c>
      <c r="F35" s="104">
        <v>7.9870000000000001</v>
      </c>
      <c r="G35" s="88">
        <f t="shared" si="1"/>
        <v>0</v>
      </c>
      <c r="H35" s="103">
        <f t="shared" si="2"/>
        <v>4.3704604795731447E-2</v>
      </c>
      <c r="I35" s="88">
        <f t="shared" si="0"/>
        <v>4.3704604795731447E-2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21.292000000000002</v>
      </c>
      <c r="F36" s="104">
        <v>21.847000000000001</v>
      </c>
      <c r="G36" s="88">
        <f t="shared" si="1"/>
        <v>0.47718899999999975</v>
      </c>
      <c r="H36" s="103">
        <f t="shared" si="2"/>
        <v>6.8300694041759688E-2</v>
      </c>
      <c r="I36" s="88">
        <f t="shared" si="0"/>
        <v>0.5454896940417594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38.482999999999997</v>
      </c>
      <c r="F37" s="104">
        <v>40.261000000000003</v>
      </c>
      <c r="G37" s="88">
        <f t="shared" si="1"/>
        <v>1.5287244000000051</v>
      </c>
      <c r="H37" s="103">
        <f t="shared" si="2"/>
        <v>6.2911112732869034E-2</v>
      </c>
      <c r="I37" s="88">
        <f t="shared" si="0"/>
        <v>1.5916355127328741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15.092000000000001</v>
      </c>
      <c r="F38" s="104">
        <v>15.398999999999999</v>
      </c>
      <c r="G38" s="88">
        <f t="shared" si="1"/>
        <v>0.26395859999999882</v>
      </c>
      <c r="H38" s="103">
        <f t="shared" si="2"/>
        <v>4.1450779884740808E-2</v>
      </c>
      <c r="I38" s="88">
        <f t="shared" si="0"/>
        <v>0.30540937988473965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15.801</v>
      </c>
      <c r="F39" s="104">
        <v>16.058</v>
      </c>
      <c r="G39" s="88">
        <f t="shared" si="1"/>
        <v>0.22096859999999971</v>
      </c>
      <c r="H39" s="103">
        <f t="shared" si="2"/>
        <v>4.3606612408297073E-2</v>
      </c>
      <c r="I39" s="88">
        <f t="shared" si="0"/>
        <v>0.26457521240829679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28.582999999999998</v>
      </c>
      <c r="F40" s="104">
        <v>29.571000000000002</v>
      </c>
      <c r="G40" s="88">
        <f t="shared" si="1"/>
        <v>0.84948240000000264</v>
      </c>
      <c r="H40" s="103">
        <f t="shared" si="2"/>
        <v>6.8006716879456572E-2</v>
      </c>
      <c r="I40" s="88">
        <f t="shared" si="0"/>
        <v>0.91748911687945922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6.3009105120303416E-2</v>
      </c>
      <c r="I41" s="88">
        <f t="shared" si="0"/>
        <v>6.3009105120303416E-2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16.605</v>
      </c>
      <c r="F42" s="104">
        <v>16.994</v>
      </c>
      <c r="G42" s="88">
        <f t="shared" si="1"/>
        <v>0.33446219999999943</v>
      </c>
      <c r="H42" s="103">
        <f t="shared" si="2"/>
        <v>4.1940741821912687E-2</v>
      </c>
      <c r="I42" s="88">
        <f t="shared" si="0"/>
        <v>0.37640294182191214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13.443</v>
      </c>
      <c r="F43" s="104">
        <v>13.978</v>
      </c>
      <c r="G43" s="88">
        <f t="shared" si="1"/>
        <v>0.45999300000000015</v>
      </c>
      <c r="H43" s="103">
        <f t="shared" si="2"/>
        <v>4.4390551507772075E-2</v>
      </c>
      <c r="I43" s="88">
        <f t="shared" si="0"/>
        <v>0.50438355150777225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32.845999999999997</v>
      </c>
      <c r="F44" s="104">
        <v>33.625</v>
      </c>
      <c r="G44" s="88">
        <f t="shared" si="1"/>
        <v>0.66978420000000294</v>
      </c>
      <c r="H44" s="103">
        <f t="shared" si="2"/>
        <v>6.8202701654325307E-2</v>
      </c>
      <c r="I44" s="88">
        <f t="shared" si="0"/>
        <v>0.73798690165432823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6.2029181245959658E-2</v>
      </c>
      <c r="I45" s="88">
        <f t="shared" si="0"/>
        <v>6.2029181245959658E-2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9.7219999999999995</v>
      </c>
      <c r="G46" s="88">
        <f t="shared" si="1"/>
        <v>0</v>
      </c>
      <c r="H46" s="103">
        <f t="shared" si="2"/>
        <v>4.1646764659609564E-2</v>
      </c>
      <c r="I46" s="88">
        <f t="shared" si="0"/>
        <v>4.1646764659609564E-2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16.849</v>
      </c>
      <c r="F47" s="104">
        <v>17.064</v>
      </c>
      <c r="G47" s="88">
        <f t="shared" si="1"/>
        <v>0.18485699999999988</v>
      </c>
      <c r="H47" s="103">
        <f t="shared" si="2"/>
        <v>4.3606612408297073E-2</v>
      </c>
      <c r="I47" s="88">
        <f t="shared" si="0"/>
        <v>0.22846361240829696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2.5459999999999998</v>
      </c>
      <c r="F48" s="104">
        <v>2.7440000000000002</v>
      </c>
      <c r="G48" s="88">
        <f t="shared" si="1"/>
        <v>0.17024040000000035</v>
      </c>
      <c r="H48" s="103">
        <f t="shared" si="2"/>
        <v>6.8496678816628437E-2</v>
      </c>
      <c r="I48" s="88">
        <f t="shared" si="0"/>
        <v>0.23873707881662878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27.605</v>
      </c>
      <c r="F49" s="104">
        <v>28.666</v>
      </c>
      <c r="G49" s="88">
        <f t="shared" si="1"/>
        <v>0.91224779999999994</v>
      </c>
      <c r="H49" s="103">
        <f t="shared" si="2"/>
        <v>6.3499067057475281E-2</v>
      </c>
      <c r="I49" s="88">
        <f t="shared" si="0"/>
        <v>0.97574686705747526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6.9059999999999997</v>
      </c>
      <c r="F50" s="104">
        <v>6.9359999999999999</v>
      </c>
      <c r="G50" s="88">
        <f>(F50-E50)*0.8598</f>
        <v>2.5794000000000213E-2</v>
      </c>
      <c r="H50" s="103">
        <f t="shared" si="2"/>
        <v>4.184274943447832E-2</v>
      </c>
      <c r="I50" s="88">
        <f t="shared" si="0"/>
        <v>6.7636749434478532E-2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21.387</v>
      </c>
      <c r="F51" s="104">
        <v>21.904</v>
      </c>
      <c r="G51" s="88">
        <f>(F51-E51)*0.8598</f>
        <v>0.44451659999999954</v>
      </c>
      <c r="H51" s="103">
        <f t="shared" si="2"/>
        <v>4.3508620020862698E-2</v>
      </c>
      <c r="I51" s="88">
        <f t="shared" si="0"/>
        <v>0.48802522002086224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17.611999999999998</v>
      </c>
      <c r="F52" s="104">
        <v>17.658000000000001</v>
      </c>
      <c r="G52" s="88">
        <f t="shared" si="1"/>
        <v>3.9550800000002516E-2</v>
      </c>
      <c r="H52" s="103">
        <f t="shared" si="2"/>
        <v>6.761474732971906E-2</v>
      </c>
      <c r="I52" s="88">
        <f t="shared" si="0"/>
        <v>0.10716554732972158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19.847000000000001</v>
      </c>
      <c r="F53" s="104">
        <v>20.312000000000001</v>
      </c>
      <c r="G53" s="88">
        <f t="shared" si="1"/>
        <v>0.39980699999999986</v>
      </c>
      <c r="H53" s="103">
        <f t="shared" si="2"/>
        <v>6.3205089895172165E-2</v>
      </c>
      <c r="I53" s="88">
        <f t="shared" si="0"/>
        <v>0.46301208989517201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26.66</v>
      </c>
      <c r="F54" s="104">
        <v>27.271999999999998</v>
      </c>
      <c r="G54" s="88">
        <f t="shared" si="1"/>
        <v>0.5261975999999986</v>
      </c>
      <c r="H54" s="103">
        <f t="shared" si="2"/>
        <v>4.1156802722437685E-2</v>
      </c>
      <c r="I54" s="88">
        <f t="shared" si="0"/>
        <v>0.56735440272243631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4.3508620020862698E-2</v>
      </c>
      <c r="I55" s="88">
        <f t="shared" si="0"/>
        <v>4.3508620020862698E-2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28.870999999999999</v>
      </c>
      <c r="F56" s="104">
        <v>30.021999999999998</v>
      </c>
      <c r="G56" s="88">
        <f t="shared" si="1"/>
        <v>0.98962979999999989</v>
      </c>
      <c r="H56" s="103">
        <f t="shared" si="2"/>
        <v>6.7810732104587809E-2</v>
      </c>
      <c r="I56" s="88">
        <f t="shared" si="0"/>
        <v>1.0574405321045877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26.933</v>
      </c>
      <c r="F57" s="104">
        <v>27.925999999999998</v>
      </c>
      <c r="G57" s="88">
        <f t="shared" si="1"/>
        <v>0.8537813999999988</v>
      </c>
      <c r="H57" s="103">
        <f t="shared" si="2"/>
        <v>6.3401074670040913E-2</v>
      </c>
      <c r="I57" s="88">
        <f t="shared" si="0"/>
        <v>0.91718247467003966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2.988</v>
      </c>
      <c r="F58" s="104">
        <v>2.9980000000000002</v>
      </c>
      <c r="G58" s="88">
        <f t="shared" si="1"/>
        <v>8.5980000000001992E-3</v>
      </c>
      <c r="H58" s="103">
        <f t="shared" si="2"/>
        <v>4.1646764659609564E-2</v>
      </c>
      <c r="I58" s="88">
        <f t="shared" si="0"/>
        <v>5.0244764659609767E-2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23.515000000000001</v>
      </c>
      <c r="F59" s="104">
        <v>24.63</v>
      </c>
      <c r="G59" s="88">
        <f t="shared" si="1"/>
        <v>0.95867699999999867</v>
      </c>
      <c r="H59" s="103">
        <f t="shared" si="2"/>
        <v>4.3606612408297073E-2</v>
      </c>
      <c r="I59" s="88">
        <f t="shared" si="0"/>
        <v>1.0022836124082957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19.82</v>
      </c>
      <c r="F60" s="104">
        <v>20.413</v>
      </c>
      <c r="G60" s="88">
        <f t="shared" si="1"/>
        <v>0.50986140000000002</v>
      </c>
      <c r="H60" s="103">
        <f t="shared" si="2"/>
        <v>6.8202701654325307E-2</v>
      </c>
      <c r="I60" s="88">
        <f t="shared" si="0"/>
        <v>0.57806410165432531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24.475999999999999</v>
      </c>
      <c r="F61" s="104">
        <v>25.61</v>
      </c>
      <c r="G61" s="88">
        <f t="shared" si="1"/>
        <v>0.97501320000000036</v>
      </c>
      <c r="H61" s="103">
        <f t="shared" si="2"/>
        <v>6.3499067057475281E-2</v>
      </c>
      <c r="I61" s="88">
        <f t="shared" si="0"/>
        <v>1.0385122670574756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9.4060000000000006</v>
      </c>
      <c r="F62" s="104">
        <v>9.6029999999999998</v>
      </c>
      <c r="G62" s="88">
        <f t="shared" si="1"/>
        <v>0.1693805999999993</v>
      </c>
      <c r="H62" s="103">
        <f t="shared" si="2"/>
        <v>4.1744757047043939E-2</v>
      </c>
      <c r="I62" s="88">
        <f t="shared" si="0"/>
        <v>0.21112535704704324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14.098000000000001</v>
      </c>
      <c r="F63" s="104">
        <v>14.244999999999999</v>
      </c>
      <c r="G63" s="88">
        <f t="shared" si="1"/>
        <v>0.12639059999999869</v>
      </c>
      <c r="H63" s="103">
        <f t="shared" si="2"/>
        <v>4.331263524599395E-2</v>
      </c>
      <c r="I63" s="88">
        <f t="shared" si="0"/>
        <v>0.16970323524599262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29.334</v>
      </c>
      <c r="F64" s="104">
        <v>30.393000000000001</v>
      </c>
      <c r="G64" s="88">
        <f t="shared" si="1"/>
        <v>0.9105282000000009</v>
      </c>
      <c r="H64" s="103">
        <f t="shared" si="2"/>
        <v>6.7810732104587809E-2</v>
      </c>
      <c r="I64" s="88">
        <f t="shared" si="0"/>
        <v>0.97833893210458867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17.727</v>
      </c>
      <c r="F65" s="104">
        <v>17.748000000000001</v>
      </c>
      <c r="G65" s="88">
        <f t="shared" si="1"/>
        <v>1.8055800000000684E-2</v>
      </c>
      <c r="H65" s="103">
        <f t="shared" si="2"/>
        <v>6.3009105120303416E-2</v>
      </c>
      <c r="I65" s="88">
        <f t="shared" si="0"/>
        <v>8.1064905120304093E-2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13.103</v>
      </c>
      <c r="F66" s="104">
        <v>13.395</v>
      </c>
      <c r="G66" s="88">
        <f t="shared" si="1"/>
        <v>0.25106159999999983</v>
      </c>
      <c r="H66" s="103">
        <f t="shared" si="2"/>
        <v>4.1646764659609564E-2</v>
      </c>
      <c r="I66" s="88">
        <f t="shared" si="0"/>
        <v>0.29270836465960937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4.2920665696256445E-2</v>
      </c>
      <c r="I67" s="88">
        <f t="shared" si="0"/>
        <v>4.2920665696256445E-2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23.954999999999998</v>
      </c>
      <c r="F68" s="104">
        <v>25.001999999999999</v>
      </c>
      <c r="G68" s="88">
        <f t="shared" si="1"/>
        <v>0.90021060000000053</v>
      </c>
      <c r="H68" s="103">
        <f t="shared" si="2"/>
        <v>6.7908724492022177E-2</v>
      </c>
      <c r="I68" s="88">
        <f t="shared" si="0"/>
        <v>0.96811932449202276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25.361000000000001</v>
      </c>
      <c r="F69" s="104">
        <v>26.282</v>
      </c>
      <c r="G69" s="88">
        <f t="shared" si="1"/>
        <v>0.79187579999999946</v>
      </c>
      <c r="H69" s="103">
        <f t="shared" si="2"/>
        <v>6.2421150795697163E-2</v>
      </c>
      <c r="I69" s="88">
        <f t="shared" si="0"/>
        <v>0.85429695079569667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22.553999999999998</v>
      </c>
      <c r="F70" s="104">
        <v>23.643000000000001</v>
      </c>
      <c r="G70" s="88">
        <f t="shared" si="1"/>
        <v>0.93632220000000188</v>
      </c>
      <c r="H70" s="103">
        <f t="shared" si="2"/>
        <v>4.154877227217519E-2</v>
      </c>
      <c r="I70" s="88">
        <f t="shared" si="0"/>
        <v>0.97787097227217712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23.936</v>
      </c>
      <c r="F71" s="104">
        <v>24.625</v>
      </c>
      <c r="G71" s="88">
        <f t="shared" si="1"/>
        <v>0.5924022000000001</v>
      </c>
      <c r="H71" s="103">
        <f t="shared" si="2"/>
        <v>4.3116650471125194E-2</v>
      </c>
      <c r="I71" s="88">
        <f t="shared" si="0"/>
        <v>0.63551885047112533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20.042000000000002</v>
      </c>
      <c r="F72" s="104">
        <v>20.138999999999999</v>
      </c>
      <c r="G72" s="88">
        <f t="shared" si="1"/>
        <v>8.3400599999998076E-2</v>
      </c>
      <c r="H72" s="103">
        <f t="shared" si="2"/>
        <v>6.8104709266890939E-2</v>
      </c>
      <c r="I72" s="88">
        <f t="shared" si="0"/>
        <v>0.15150530926688902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11.374000000000001</v>
      </c>
      <c r="F73" s="104">
        <v>11.395</v>
      </c>
      <c r="G73" s="88">
        <f t="shared" si="1"/>
        <v>1.8055799999999157E-2</v>
      </c>
      <c r="H73" s="103">
        <f t="shared" si="2"/>
        <v>6.2323158408262788E-2</v>
      </c>
      <c r="I73" s="88">
        <f t="shared" si="0"/>
        <v>8.0378958408261952E-2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18.634</v>
      </c>
      <c r="F74" s="104">
        <v>19.382000000000001</v>
      </c>
      <c r="G74" s="88">
        <f t="shared" si="1"/>
        <v>0.64313040000000099</v>
      </c>
      <c r="H74" s="103">
        <f t="shared" si="2"/>
        <v>4.1744757047043939E-2</v>
      </c>
      <c r="I74" s="88">
        <f t="shared" si="0"/>
        <v>0.68487515704704494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24.245000000000001</v>
      </c>
      <c r="F75" s="104">
        <v>25.102</v>
      </c>
      <c r="G75" s="88">
        <f t="shared" si="1"/>
        <v>0.73684859999999941</v>
      </c>
      <c r="H75" s="103">
        <f t="shared" si="2"/>
        <v>4.3018658083690819E-2</v>
      </c>
      <c r="I75" s="88">
        <f t="shared" si="0"/>
        <v>0.77986725808369028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3.2360000000000002</v>
      </c>
      <c r="F76" s="104">
        <v>3.4689999999999999</v>
      </c>
      <c r="G76" s="88">
        <f t="shared" si="1"/>
        <v>0.20033339999999969</v>
      </c>
      <c r="H76" s="103">
        <f t="shared" si="2"/>
        <v>6.7516754942284693E-2</v>
      </c>
      <c r="I76" s="88">
        <f t="shared" si="0"/>
        <v>0.26785015494228437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40.024000000000001</v>
      </c>
      <c r="F77" s="104">
        <v>41.595999999999997</v>
      </c>
      <c r="G77" s="88">
        <f t="shared" si="1"/>
        <v>1.3516055999999963</v>
      </c>
      <c r="H77" s="103">
        <f t="shared" si="2"/>
        <v>6.2421150795697163E-2</v>
      </c>
      <c r="I77" s="88">
        <f t="shared" si="0"/>
        <v>1.4140267507956934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29.407</v>
      </c>
      <c r="F78" s="104">
        <v>30.45</v>
      </c>
      <c r="G78" s="88">
        <f t="shared" si="1"/>
        <v>0.89677139999999933</v>
      </c>
      <c r="H78" s="103">
        <f t="shared" si="2"/>
        <v>4.1940741821912687E-2</v>
      </c>
      <c r="I78" s="88">
        <f t="shared" si="0"/>
        <v>0.93871214182191198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21.654</v>
      </c>
      <c r="F79" s="104">
        <v>22.2</v>
      </c>
      <c r="G79" s="88">
        <f t="shared" si="1"/>
        <v>0.46945079999999945</v>
      </c>
      <c r="H79" s="103">
        <f t="shared" si="2"/>
        <v>4.3410627633428317E-2</v>
      </c>
      <c r="I79" s="88">
        <f t="shared" si="0"/>
        <v>0.51286142763342779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24.018000000000001</v>
      </c>
      <c r="F80" s="104">
        <v>24.492999999999999</v>
      </c>
      <c r="G80" s="88">
        <f t="shared" si="1"/>
        <v>0.40840499999999819</v>
      </c>
      <c r="H80" s="103">
        <f t="shared" si="2"/>
        <v>6.761474732971906E-2</v>
      </c>
      <c r="I80" s="88">
        <f t="shared" si="0"/>
        <v>0.47601974732971725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23.837</v>
      </c>
      <c r="F81" s="104">
        <v>23.969000000000001</v>
      </c>
      <c r="G81" s="88">
        <f>(F81-E81)*0.8598</f>
        <v>0.11349360000000125</v>
      </c>
      <c r="H81" s="103">
        <f t="shared" si="2"/>
        <v>7.6434062198812852E-2</v>
      </c>
      <c r="I81" s="88">
        <f t="shared" ref="I81:I142" si="3">G81+H81</f>
        <v>0.1899276621988141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17.312999999999999</v>
      </c>
      <c r="F82" s="104">
        <v>17.783999999999999</v>
      </c>
      <c r="G82" s="88">
        <f t="shared" ref="G82:G147" si="4">(F82-E82)*0.8598</f>
        <v>0.4049658000000001</v>
      </c>
      <c r="H82" s="103">
        <f t="shared" ref="H82:H145" si="5">$G$11/$C$303*C82</f>
        <v>4.4488543895206449E-2</v>
      </c>
      <c r="I82" s="88">
        <f t="shared" si="3"/>
        <v>0.44945434389520655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25.626000000000001</v>
      </c>
      <c r="F83" s="104">
        <v>26.638999999999999</v>
      </c>
      <c r="G83" s="88">
        <f t="shared" si="4"/>
        <v>0.87097739999999835</v>
      </c>
      <c r="H83" s="103">
        <f t="shared" si="5"/>
        <v>7.2122397151700324E-2</v>
      </c>
      <c r="I83" s="88">
        <f t="shared" si="3"/>
        <v>0.94309979715169867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4.8996193717187726E-2</v>
      </c>
      <c r="I84" s="88">
        <f t="shared" si="3"/>
        <v>4.8996193717187726E-2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46.225999999999999</v>
      </c>
      <c r="F85" s="104">
        <v>47.968000000000004</v>
      </c>
      <c r="G85" s="88">
        <f t="shared" si="4"/>
        <v>1.4977716000000039</v>
      </c>
      <c r="H85" s="103">
        <f t="shared" si="5"/>
        <v>9.4366669099303552E-2</v>
      </c>
      <c r="I85" s="88">
        <f t="shared" si="3"/>
        <v>1.5921382690993073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7.6336069811378485E-2</v>
      </c>
      <c r="I86" s="88">
        <f t="shared" si="3"/>
        <v>7.6336069811378485E-2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13.916</v>
      </c>
      <c r="F87" s="104">
        <v>14.698</v>
      </c>
      <c r="G87" s="88">
        <f t="shared" si="4"/>
        <v>0.67236360000000006</v>
      </c>
      <c r="H87" s="103">
        <f t="shared" si="5"/>
        <v>4.3802597183165828E-2</v>
      </c>
      <c r="I87" s="88">
        <f t="shared" si="3"/>
        <v>0.71616619718316588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7.2122397151700324E-2</v>
      </c>
      <c r="I88" s="88">
        <f t="shared" si="3"/>
        <v>7.2122397151700324E-2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6.0170000000000003</v>
      </c>
      <c r="F89" s="104">
        <v>6.0410000000000004</v>
      </c>
      <c r="G89" s="88">
        <f t="shared" si="4"/>
        <v>2.063520000000002E-2</v>
      </c>
      <c r="H89" s="103">
        <f t="shared" si="5"/>
        <v>4.8408239392581466E-2</v>
      </c>
      <c r="I89" s="88">
        <f t="shared" si="3"/>
        <v>6.9043439392581479E-2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35.173000000000002</v>
      </c>
      <c r="F90" s="104">
        <v>35.960999999999999</v>
      </c>
      <c r="G90" s="88">
        <f t="shared" si="4"/>
        <v>0.67752239999999719</v>
      </c>
      <c r="H90" s="103">
        <f t="shared" si="5"/>
        <v>9.4170684324434803E-2</v>
      </c>
      <c r="I90" s="88">
        <f t="shared" si="3"/>
        <v>0.77169308432443195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16.213999999999999</v>
      </c>
      <c r="F91" s="104">
        <v>16.981000000000002</v>
      </c>
      <c r="G91" s="88">
        <f t="shared" si="4"/>
        <v>0.65946660000000257</v>
      </c>
      <c r="H91" s="103">
        <f t="shared" si="5"/>
        <v>7.5748115486772211E-2</v>
      </c>
      <c r="I91" s="88">
        <f t="shared" si="3"/>
        <v>0.73521471548677475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13.722</v>
      </c>
      <c r="G92" s="88">
        <f t="shared" si="4"/>
        <v>8.5979999999999696E-2</v>
      </c>
      <c r="H92" s="103">
        <f t="shared" si="5"/>
        <v>4.4194566732903326E-2</v>
      </c>
      <c r="I92" s="88">
        <f t="shared" si="3"/>
        <v>0.13017456673290301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18.164000000000001</v>
      </c>
      <c r="F93" s="104">
        <v>18.593</v>
      </c>
      <c r="G93" s="88">
        <f t="shared" si="4"/>
        <v>0.36885419999999869</v>
      </c>
      <c r="H93" s="103">
        <f t="shared" si="5"/>
        <v>7.143645043965971E-2</v>
      </c>
      <c r="I93" s="88">
        <f t="shared" si="3"/>
        <v>0.44029065043965843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3.3279999999999998</v>
      </c>
      <c r="F94" s="104">
        <v>3.4180000000000001</v>
      </c>
      <c r="G94" s="88">
        <f>(F94-E94)*0.8598</f>
        <v>7.7382000000000256E-2</v>
      </c>
      <c r="H94" s="103">
        <f t="shared" si="5"/>
        <v>4.7624300293106471E-2</v>
      </c>
      <c r="I94" s="88">
        <f>G94+H94</f>
        <v>0.12500630029310672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28.704000000000001</v>
      </c>
      <c r="F95" s="104">
        <v>28.742999999999999</v>
      </c>
      <c r="G95" s="88">
        <f t="shared" si="4"/>
        <v>3.3532199999998215E-2</v>
      </c>
      <c r="H95" s="103">
        <f t="shared" si="5"/>
        <v>9.4954623423909812E-2</v>
      </c>
      <c r="I95" s="88">
        <f t="shared" si="3"/>
        <v>0.12848682342390802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22.317</v>
      </c>
      <c r="F96" s="104">
        <v>23.736000000000001</v>
      </c>
      <c r="G96" s="88">
        <f t="shared" si="4"/>
        <v>1.2200562000000004</v>
      </c>
      <c r="H96" s="103">
        <f t="shared" si="5"/>
        <v>7.6238077423944089E-2</v>
      </c>
      <c r="I96" s="88">
        <f>G96+H96</f>
        <v>1.2962942774239445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12.367000000000001</v>
      </c>
      <c r="F97" s="104">
        <v>12.907999999999999</v>
      </c>
      <c r="G97" s="88">
        <f t="shared" si="4"/>
        <v>0.46515179999999878</v>
      </c>
      <c r="H97" s="103">
        <f t="shared" si="5"/>
        <v>4.3998581958034577E-2</v>
      </c>
      <c r="I97" s="88">
        <f t="shared" si="3"/>
        <v>0.50915038195803342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27.56</v>
      </c>
      <c r="F98" s="104">
        <v>28.527000000000001</v>
      </c>
      <c r="G98" s="88">
        <f t="shared" si="4"/>
        <v>0.83142660000000201</v>
      </c>
      <c r="H98" s="103">
        <f t="shared" si="5"/>
        <v>7.1730427601962826E-2</v>
      </c>
      <c r="I98" s="88">
        <f t="shared" si="3"/>
        <v>0.90315702760196481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19.908000000000001</v>
      </c>
      <c r="F99" s="104">
        <v>20.917999999999999</v>
      </c>
      <c r="G99" s="88">
        <f t="shared" si="4"/>
        <v>0.86839799999999834</v>
      </c>
      <c r="H99" s="103">
        <f t="shared" si="5"/>
        <v>4.8114262230278343E-2</v>
      </c>
      <c r="I99" s="88">
        <f t="shared" si="3"/>
        <v>0.91651226223027671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22.303000000000001</v>
      </c>
      <c r="F100" s="104">
        <v>22.786000000000001</v>
      </c>
      <c r="G100" s="88">
        <f t="shared" si="4"/>
        <v>0.41528340000000047</v>
      </c>
      <c r="H100" s="103">
        <f t="shared" si="5"/>
        <v>9.5444585361081691E-2</v>
      </c>
      <c r="I100" s="88">
        <f t="shared" si="3"/>
        <v>0.51072798536108222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9.18</v>
      </c>
      <c r="F101" s="104">
        <v>9.2149999999999999</v>
      </c>
      <c r="G101" s="88">
        <f t="shared" si="4"/>
        <v>3.0093000000000123E-2</v>
      </c>
      <c r="H101" s="103">
        <f t="shared" si="5"/>
        <v>7.5944100261640973E-2</v>
      </c>
      <c r="I101" s="88">
        <f t="shared" si="3"/>
        <v>0.10603710026164109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21.463999999999999</v>
      </c>
      <c r="F102" s="104">
        <v>22.405999999999999</v>
      </c>
      <c r="G102" s="88">
        <f t="shared" si="4"/>
        <v>0.8099316000000002</v>
      </c>
      <c r="H102" s="103">
        <f t="shared" si="5"/>
        <v>4.4782521057509579E-2</v>
      </c>
      <c r="I102" s="88">
        <f t="shared" si="3"/>
        <v>0.85471412105750977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21.021999999999998</v>
      </c>
      <c r="F103" s="104">
        <v>21.442</v>
      </c>
      <c r="G103" s="88">
        <f t="shared" si="4"/>
        <v>0.36111600000000149</v>
      </c>
      <c r="H103" s="103">
        <f t="shared" si="5"/>
        <v>7.2514366701437835E-2</v>
      </c>
      <c r="I103" s="88">
        <f t="shared" si="3"/>
        <v>0.43363036670143934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4.7134338355934592E-2</v>
      </c>
      <c r="I104" s="88">
        <f t="shared" si="3"/>
        <v>4.7134338355934592E-2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28.95</v>
      </c>
      <c r="F105" s="104">
        <v>30.228999999999999</v>
      </c>
      <c r="G105" s="88">
        <f t="shared" si="4"/>
        <v>1.0996842</v>
      </c>
      <c r="H105" s="103">
        <f t="shared" si="5"/>
        <v>9.4954623423909812E-2</v>
      </c>
      <c r="I105" s="88">
        <f>G105+H105</f>
        <v>1.1946388234239098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20.239999999999998</v>
      </c>
      <c r="F106" s="104">
        <v>21.361000000000001</v>
      </c>
      <c r="G106" s="88">
        <f t="shared" si="4"/>
        <v>0.96383580000000191</v>
      </c>
      <c r="H106" s="103">
        <f t="shared" si="5"/>
        <v>7.5258153549600346E-2</v>
      </c>
      <c r="I106" s="88">
        <f t="shared" si="3"/>
        <v>1.0390939535496022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14.766</v>
      </c>
      <c r="F107" s="104">
        <v>15.505000000000001</v>
      </c>
      <c r="G107" s="88">
        <f t="shared" si="4"/>
        <v>0.63539220000000063</v>
      </c>
      <c r="H107" s="103">
        <f t="shared" si="5"/>
        <v>4.4390551507772075E-2</v>
      </c>
      <c r="I107" s="88">
        <f t="shared" si="3"/>
        <v>0.67978275150777268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25.062000000000001</v>
      </c>
      <c r="F108" s="104">
        <v>26.116</v>
      </c>
      <c r="G108" s="88">
        <f t="shared" si="4"/>
        <v>0.90622919999999874</v>
      </c>
      <c r="H108" s="103">
        <f t="shared" si="5"/>
        <v>7.1632435214528445E-2</v>
      </c>
      <c r="I108" s="88">
        <f>G108+H108</f>
        <v>0.97786163521452718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10.276</v>
      </c>
      <c r="F109" s="104">
        <v>10.364000000000001</v>
      </c>
      <c r="G109" s="88">
        <f t="shared" si="4"/>
        <v>7.5662400000000837E-2</v>
      </c>
      <c r="H109" s="103">
        <f t="shared" si="5"/>
        <v>4.8212254617712724E-2</v>
      </c>
      <c r="I109" s="88">
        <f t="shared" si="3"/>
        <v>0.12387465461771356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27.99</v>
      </c>
      <c r="F110" s="104">
        <v>29.093</v>
      </c>
      <c r="G110" s="88">
        <f t="shared" si="4"/>
        <v>0.9483594000000013</v>
      </c>
      <c r="H110" s="103">
        <f t="shared" si="5"/>
        <v>9.5248600586212942E-2</v>
      </c>
      <c r="I110" s="88">
        <f t="shared" si="3"/>
        <v>1.0436080005862143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12.929</v>
      </c>
      <c r="F111" s="104">
        <v>13.337999999999999</v>
      </c>
      <c r="G111" s="88">
        <f t="shared" si="4"/>
        <v>0.35165819999999909</v>
      </c>
      <c r="H111" s="103">
        <f t="shared" si="5"/>
        <v>7.4572206837559704E-2</v>
      </c>
      <c r="I111" s="88">
        <f t="shared" si="3"/>
        <v>0.42623040683755881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4.4194566732903326E-2</v>
      </c>
      <c r="I112" s="88">
        <f t="shared" si="3"/>
        <v>4.4194566732903326E-2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17.129000000000001</v>
      </c>
      <c r="F113" s="104">
        <v>17.7</v>
      </c>
      <c r="G113" s="88">
        <f t="shared" si="4"/>
        <v>0.49094579999999827</v>
      </c>
      <c r="H113" s="103">
        <f t="shared" si="5"/>
        <v>7.1632435214528445E-2</v>
      </c>
      <c r="I113" s="88">
        <f>G113+H113</f>
        <v>0.56257823521452677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6.23</v>
      </c>
      <c r="F114" s="104">
        <v>6.4779999999999998</v>
      </c>
      <c r="G114" s="88">
        <f t="shared" si="4"/>
        <v>0.21323039999999943</v>
      </c>
      <c r="H114" s="103">
        <f t="shared" si="5"/>
        <v>4.8114262230278343E-2</v>
      </c>
      <c r="I114" s="88">
        <f>G114+H114</f>
        <v>0.26134466223027775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11.442</v>
      </c>
      <c r="F115" s="104">
        <v>12.112</v>
      </c>
      <c r="G115" s="88">
        <f t="shared" si="4"/>
        <v>0.57606599999999997</v>
      </c>
      <c r="H115" s="103">
        <f t="shared" si="5"/>
        <v>9.5346592973647309E-2</v>
      </c>
      <c r="I115" s="88">
        <f t="shared" si="3"/>
        <v>0.6714125929736473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19.481000000000002</v>
      </c>
      <c r="F116" s="104">
        <v>20.417000000000002</v>
      </c>
      <c r="G116" s="88">
        <f>(F116-E116)*0.8598</f>
        <v>0.80477279999999995</v>
      </c>
      <c r="H116" s="103">
        <f t="shared" si="5"/>
        <v>7.4768191612428467E-2</v>
      </c>
      <c r="I116" s="88">
        <f t="shared" si="3"/>
        <v>0.87954099161242838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18.827999999999999</v>
      </c>
      <c r="F117" s="104">
        <v>19.763999999999999</v>
      </c>
      <c r="G117" s="88">
        <f t="shared" si="4"/>
        <v>0.80477279999999995</v>
      </c>
      <c r="H117" s="103">
        <f t="shared" si="5"/>
        <v>4.3704604795731447E-2</v>
      </c>
      <c r="I117" s="88">
        <f>G117+H117</f>
        <v>0.84847740479573142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21.559000000000001</v>
      </c>
      <c r="F118" s="104">
        <v>22.254000000000001</v>
      </c>
      <c r="G118" s="88">
        <f t="shared" si="4"/>
        <v>0.59756100000000023</v>
      </c>
      <c r="H118" s="103">
        <f t="shared" si="5"/>
        <v>7.1632435214528445E-2</v>
      </c>
      <c r="I118" s="88">
        <f>G118+H118</f>
        <v>0.66919343521452868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4.9939999999999998</v>
      </c>
      <c r="F119" s="104">
        <v>4.9950000000000001</v>
      </c>
      <c r="G119" s="88">
        <f t="shared" si="4"/>
        <v>8.5980000000028718E-4</v>
      </c>
      <c r="H119" s="103">
        <f t="shared" si="5"/>
        <v>4.8506231780015847E-2</v>
      </c>
      <c r="I119" s="88">
        <f>G119+H119</f>
        <v>4.9366031780016133E-2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13.14</v>
      </c>
      <c r="F120" s="104">
        <v>14.725</v>
      </c>
      <c r="G120" s="88">
        <f t="shared" si="4"/>
        <v>1.3627829999999992</v>
      </c>
      <c r="H120" s="103">
        <f t="shared" si="5"/>
        <v>9.5738562523384821E-2</v>
      </c>
      <c r="I120" s="88">
        <f t="shared" si="3"/>
        <v>1.4585215625233841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19.73</v>
      </c>
      <c r="F121" s="104">
        <v>20.093</v>
      </c>
      <c r="G121" s="88">
        <f t="shared" si="4"/>
        <v>0.31210739999999959</v>
      </c>
      <c r="H121" s="103">
        <f t="shared" si="5"/>
        <v>7.4866183999862848E-2</v>
      </c>
      <c r="I121" s="88">
        <f>G121+H121</f>
        <v>0.38697358399986242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4.3802597183165828E-2</v>
      </c>
      <c r="I122" s="88">
        <f t="shared" si="3"/>
        <v>4.3802597183165828E-2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14.708</v>
      </c>
      <c r="F123" s="104">
        <v>15.255000000000001</v>
      </c>
      <c r="G123" s="88">
        <f t="shared" si="4"/>
        <v>0.47031060000000052</v>
      </c>
      <c r="H123" s="103">
        <f t="shared" si="5"/>
        <v>7.1338458052225329E-2</v>
      </c>
      <c r="I123" s="88">
        <f t="shared" si="3"/>
        <v>0.54164905805222585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4.8408239392581466E-2</v>
      </c>
      <c r="I124" s="88">
        <f>G124+H124</f>
        <v>4.8408239392581466E-2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26.745999999999999</v>
      </c>
      <c r="F125" s="104">
        <v>27.215</v>
      </c>
      <c r="G125" s="88">
        <f t="shared" si="4"/>
        <v>0.40324620000000105</v>
      </c>
      <c r="H125" s="103">
        <f t="shared" si="5"/>
        <v>9.5444585361081691E-2</v>
      </c>
      <c r="I125" s="88">
        <f t="shared" si="3"/>
        <v>0.49869078536108274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15.696999999999999</v>
      </c>
      <c r="F126" s="104">
        <v>16.102</v>
      </c>
      <c r="G126" s="88">
        <f t="shared" si="4"/>
        <v>0.348219000000001</v>
      </c>
      <c r="H126" s="103">
        <f t="shared" si="5"/>
        <v>7.5846107874206606E-2</v>
      </c>
      <c r="I126" s="88">
        <f>G126+H126</f>
        <v>0.42406510787420759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4.3704604795731447E-2</v>
      </c>
      <c r="I127" s="88">
        <f t="shared" si="3"/>
        <v>4.3704604795731447E-2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30.739000000000001</v>
      </c>
      <c r="F128" s="104">
        <v>31.46</v>
      </c>
      <c r="G128" s="88">
        <f t="shared" si="4"/>
        <v>0.61991580000000013</v>
      </c>
      <c r="H128" s="103">
        <f t="shared" si="5"/>
        <v>7.1338458052225329E-2</v>
      </c>
      <c r="I128" s="88">
        <f t="shared" si="3"/>
        <v>0.6912542580522254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48.9</v>
      </c>
      <c r="D129" s="65" t="s">
        <v>358</v>
      </c>
      <c r="E129" s="104">
        <v>12.757</v>
      </c>
      <c r="F129" s="104">
        <v>12.971</v>
      </c>
      <c r="G129" s="88">
        <f t="shared" si="4"/>
        <v>0.18399720000000036</v>
      </c>
      <c r="H129" s="103">
        <f t="shared" si="5"/>
        <v>4.7918277455409594E-2</v>
      </c>
      <c r="I129" s="88">
        <f t="shared" si="3"/>
        <v>0.23191547745540997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34.463999999999999</v>
      </c>
      <c r="F130" s="104">
        <v>35.526000000000003</v>
      </c>
      <c r="G130" s="88">
        <f t="shared" si="4"/>
        <v>0.91310760000000402</v>
      </c>
      <c r="H130" s="103">
        <f t="shared" si="5"/>
        <v>9.4954623423909812E-2</v>
      </c>
      <c r="I130" s="88">
        <f t="shared" si="3"/>
        <v>1.0080622234239138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16.553000000000001</v>
      </c>
      <c r="F131" s="104">
        <v>17.431999999999999</v>
      </c>
      <c r="G131" s="88">
        <f t="shared" si="4"/>
        <v>0.75576419999999811</v>
      </c>
      <c r="H131" s="103">
        <f t="shared" si="5"/>
        <v>7.5552130711903462E-2</v>
      </c>
      <c r="I131" s="88">
        <f t="shared" si="3"/>
        <v>0.83131633071190159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13.814</v>
      </c>
      <c r="F132" s="104">
        <v>14.366</v>
      </c>
      <c r="G132" s="88">
        <f t="shared" si="4"/>
        <v>0.47460959999999969</v>
      </c>
      <c r="H132" s="103">
        <f t="shared" si="5"/>
        <v>4.4390551507772075E-2</v>
      </c>
      <c r="I132" s="88">
        <f>G132+H132</f>
        <v>0.51900015150777179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17.093</v>
      </c>
      <c r="F133" s="104">
        <v>17.532</v>
      </c>
      <c r="G133" s="88">
        <f t="shared" si="4"/>
        <v>0.37745220000000007</v>
      </c>
      <c r="H133" s="103">
        <f t="shared" si="5"/>
        <v>7.2612359088872203E-2</v>
      </c>
      <c r="I133" s="88">
        <f t="shared" si="3"/>
        <v>0.45006455908887227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3.2160000000000002</v>
      </c>
      <c r="F134" s="104">
        <v>3.4327000000000001</v>
      </c>
      <c r="G134" s="88">
        <f t="shared" si="4"/>
        <v>0.18631865999999991</v>
      </c>
      <c r="H134" s="103">
        <f t="shared" si="5"/>
        <v>4.7820285067975213E-2</v>
      </c>
      <c r="I134" s="88">
        <f>G134+H134</f>
        <v>0.23413894506797511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17.922000000000001</v>
      </c>
      <c r="F135" s="104">
        <v>19.207999999999998</v>
      </c>
      <c r="G135" s="88">
        <v>0.55279999999999996</v>
      </c>
      <c r="H135" s="103">
        <f t="shared" si="5"/>
        <v>9.6130532073122305E-2</v>
      </c>
      <c r="I135" s="88">
        <f>G135+H135</f>
        <v>0.64893053207312223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22.526</v>
      </c>
      <c r="F136" s="104">
        <v>23.510999999999999</v>
      </c>
      <c r="G136" s="88">
        <f t="shared" si="4"/>
        <v>0.84690299999999952</v>
      </c>
      <c r="H136" s="103">
        <f t="shared" si="5"/>
        <v>7.5258153549600346E-2</v>
      </c>
      <c r="I136" s="88">
        <f t="shared" si="3"/>
        <v>0.92216115354959982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8.968</v>
      </c>
      <c r="F137" s="104">
        <v>9.4350000000000005</v>
      </c>
      <c r="G137" s="88">
        <f t="shared" si="4"/>
        <v>0.40152660000000046</v>
      </c>
      <c r="H137" s="103">
        <f t="shared" si="5"/>
        <v>4.3998581958034577E-2</v>
      </c>
      <c r="I137" s="88">
        <f>G137+H137</f>
        <v>0.44552518195803503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19.449000000000002</v>
      </c>
      <c r="F138" s="104">
        <v>20.713999999999999</v>
      </c>
      <c r="G138" s="88">
        <f t="shared" si="4"/>
        <v>1.0876469999999974</v>
      </c>
      <c r="H138" s="103">
        <f t="shared" si="5"/>
        <v>7.1926412376831589E-2</v>
      </c>
      <c r="I138" s="88">
        <f t="shared" si="3"/>
        <v>1.1595734123768289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13.624000000000001</v>
      </c>
      <c r="F139" s="104">
        <v>14.029</v>
      </c>
      <c r="G139" s="88">
        <f t="shared" si="4"/>
        <v>0.34821899999999945</v>
      </c>
      <c r="H139" s="103">
        <f t="shared" si="5"/>
        <v>4.7722292680540845E-2</v>
      </c>
      <c r="I139" s="88">
        <f t="shared" si="3"/>
        <v>0.39594129268054029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15.398999999999999</v>
      </c>
      <c r="F140" s="104">
        <v>15.933</v>
      </c>
      <c r="G140" s="88">
        <f t="shared" si="4"/>
        <v>0.45913320000000063</v>
      </c>
      <c r="H140" s="103">
        <f t="shared" si="5"/>
        <v>9.6032539685687937E-2</v>
      </c>
      <c r="I140" s="88">
        <f>G140+H140</f>
        <v>0.55516573968568861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20.931000000000001</v>
      </c>
      <c r="F141" s="104">
        <v>21.856000000000002</v>
      </c>
      <c r="G141" s="88">
        <f t="shared" si="4"/>
        <v>0.79531500000000066</v>
      </c>
      <c r="H141" s="103">
        <f t="shared" si="5"/>
        <v>7.5062168774731583E-2</v>
      </c>
      <c r="I141" s="88">
        <f>G141+H141</f>
        <v>0.87037716877473226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5.6470000000000002</v>
      </c>
      <c r="F142" s="104">
        <v>5.6479999999999997</v>
      </c>
      <c r="G142" s="88">
        <f t="shared" si="4"/>
        <v>8.5979999999952347E-4</v>
      </c>
      <c r="H142" s="103">
        <f t="shared" si="5"/>
        <v>4.3900589570600196E-2</v>
      </c>
      <c r="I142" s="88">
        <f t="shared" si="3"/>
        <v>4.4760389570599718E-2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22300</v>
      </c>
      <c r="F143" s="129">
        <v>22546</v>
      </c>
      <c r="G143" s="88">
        <f>(F143-E143)*0.00086</f>
        <v>0.21156</v>
      </c>
      <c r="H143" s="103">
        <f t="shared" si="5"/>
        <v>7.1926412376831589E-2</v>
      </c>
      <c r="I143" s="88">
        <f>G143+H143</f>
        <v>0.28348641237683159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14.231</v>
      </c>
      <c r="F144" s="104">
        <v>14.25</v>
      </c>
      <c r="G144" s="88">
        <f t="shared" si="4"/>
        <v>1.633620000000011E-2</v>
      </c>
      <c r="H144" s="103">
        <f t="shared" si="5"/>
        <v>4.8212254617712724E-2</v>
      </c>
      <c r="I144" s="88">
        <f>G144+H144</f>
        <v>6.454845461771283E-2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9.5836554910819188E-2</v>
      </c>
      <c r="I145" s="88">
        <f t="shared" ref="I145:I208" si="6">G145+H145</f>
        <v>9.5836554910819188E-2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15.053000000000001</v>
      </c>
      <c r="F146" s="104">
        <v>15.366</v>
      </c>
      <c r="G146" s="88">
        <f t="shared" si="4"/>
        <v>0.26911739999999901</v>
      </c>
      <c r="H146" s="103">
        <f t="shared" ref="H146:H209" si="7">$G$11/$C$303*C146</f>
        <v>7.4768191612428467E-2</v>
      </c>
      <c r="I146" s="88">
        <f t="shared" si="6"/>
        <v>0.34388559161242749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11.96</v>
      </c>
      <c r="F147" s="104">
        <v>13.162000000000001</v>
      </c>
      <c r="G147" s="88">
        <f t="shared" si="4"/>
        <v>1.0334795999999999</v>
      </c>
      <c r="H147" s="103">
        <f t="shared" si="7"/>
        <v>4.331263524599395E-2</v>
      </c>
      <c r="I147" s="88">
        <f t="shared" si="6"/>
        <v>1.076792235245994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9.7780000000000005</v>
      </c>
      <c r="F148" s="104">
        <v>9.8390000000000004</v>
      </c>
      <c r="G148" s="88">
        <f t="shared" ref="G148:G211" si="8">(F148-E148)*0.8598</f>
        <v>5.2447799999999954E-2</v>
      </c>
      <c r="H148" s="103">
        <f t="shared" si="7"/>
        <v>7.1828419989397194E-2</v>
      </c>
      <c r="I148" s="88">
        <f t="shared" si="6"/>
        <v>0.12427621998939714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6.4409999999999998</v>
      </c>
      <c r="F149" s="104">
        <v>6.7270000000000003</v>
      </c>
      <c r="G149" s="88">
        <f t="shared" si="8"/>
        <v>0.24590280000000042</v>
      </c>
      <c r="H149" s="103">
        <f t="shared" si="7"/>
        <v>4.8506231780015847E-2</v>
      </c>
      <c r="I149" s="88">
        <f>G149+H149</f>
        <v>0.29440903178001626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22.475000000000001</v>
      </c>
      <c r="F150" s="104">
        <v>23.616</v>
      </c>
      <c r="G150" s="88">
        <f t="shared" si="8"/>
        <v>0.98103179999999846</v>
      </c>
      <c r="H150" s="103">
        <f t="shared" si="7"/>
        <v>9.5248600586212942E-2</v>
      </c>
      <c r="I150" s="88">
        <f t="shared" si="6"/>
        <v>1.0762804005862114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24.992000000000001</v>
      </c>
      <c r="F151" s="104">
        <v>25.108000000000001</v>
      </c>
      <c r="G151" s="88">
        <f t="shared" si="8"/>
        <v>9.9736799999999709E-2</v>
      </c>
      <c r="H151" s="103">
        <f t="shared" si="7"/>
        <v>7.5160161162165964E-2</v>
      </c>
      <c r="I151" s="88">
        <f t="shared" si="6"/>
        <v>0.17489696116216569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4.3508620020862698E-2</v>
      </c>
      <c r="I152" s="88">
        <f t="shared" si="6"/>
        <v>4.3508620020862698E-2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28.983000000000001</v>
      </c>
      <c r="F153" s="104">
        <v>30.289000000000001</v>
      </c>
      <c r="G153" s="88">
        <f t="shared" si="8"/>
        <v>1.1228988000000009</v>
      </c>
      <c r="H153" s="103">
        <f t="shared" si="7"/>
        <v>7.0162549403012808E-2</v>
      </c>
      <c r="I153" s="88">
        <f t="shared" si="6"/>
        <v>1.1930613494030138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3.9470000000000001</v>
      </c>
      <c r="G154" s="88">
        <f t="shared" si="8"/>
        <v>8.5979999999990532E-4</v>
      </c>
      <c r="H154" s="103">
        <f t="shared" si="7"/>
        <v>4.8114262230278343E-2</v>
      </c>
      <c r="I154" s="88">
        <f t="shared" si="6"/>
        <v>4.8974062230278247E-2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22.18</v>
      </c>
      <c r="F155" s="104">
        <v>22.51</v>
      </c>
      <c r="G155" s="88">
        <f t="shared" si="8"/>
        <v>0.2837340000000016</v>
      </c>
      <c r="H155" s="103">
        <f t="shared" si="7"/>
        <v>9.5346592973647309E-2</v>
      </c>
      <c r="I155" s="88">
        <f t="shared" si="6"/>
        <v>0.37908059297364893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33.006999999999998</v>
      </c>
      <c r="F156" s="104">
        <v>34.101999999999997</v>
      </c>
      <c r="G156" s="88">
        <f t="shared" si="8"/>
        <v>0.94148099999999901</v>
      </c>
      <c r="H156" s="103">
        <f t="shared" si="7"/>
        <v>7.5454138324469094E-2</v>
      </c>
      <c r="I156" s="88">
        <f t="shared" si="6"/>
        <v>1.016935138324468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12.617000000000001</v>
      </c>
      <c r="F157" s="104">
        <v>12.628</v>
      </c>
      <c r="G157" s="88">
        <f t="shared" si="8"/>
        <v>9.4577999999993397E-3</v>
      </c>
      <c r="H157" s="103">
        <f t="shared" si="7"/>
        <v>4.3704604795731447E-2</v>
      </c>
      <c r="I157" s="88">
        <f t="shared" si="6"/>
        <v>5.3162404795730783E-2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7.1044480889922199E-2</v>
      </c>
      <c r="I158" s="88">
        <f t="shared" si="6"/>
        <v>7.1044480889922199E-2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16832</v>
      </c>
      <c r="F159" s="129">
        <v>17342</v>
      </c>
      <c r="G159" s="88">
        <f>(F159-E159)*0.00086</f>
        <v>0.43859999999999999</v>
      </c>
      <c r="H159" s="103">
        <f t="shared" si="7"/>
        <v>4.8016269842843969E-2</v>
      </c>
      <c r="I159" s="88">
        <f t="shared" si="6"/>
        <v>0.48661626984284395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39.076000000000001</v>
      </c>
      <c r="F160" s="104">
        <v>40.832999999999998</v>
      </c>
      <c r="G160" s="88">
        <f t="shared" si="8"/>
        <v>1.5106685999999983</v>
      </c>
      <c r="H160" s="103">
        <f t="shared" si="7"/>
        <v>9.4954623423909812E-2</v>
      </c>
      <c r="I160" s="88">
        <f>G160+H160</f>
        <v>1.6056232234239081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31.175000000000001</v>
      </c>
      <c r="F161" s="104">
        <v>31.901</v>
      </c>
      <c r="G161" s="88">
        <f t="shared" si="8"/>
        <v>0.62421479999999918</v>
      </c>
      <c r="H161" s="103">
        <f t="shared" si="7"/>
        <v>0.10661571752860048</v>
      </c>
      <c r="I161" s="88">
        <f t="shared" si="6"/>
        <v>0.73083051752859962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21.934000000000001</v>
      </c>
      <c r="F162" s="104">
        <v>22.146000000000001</v>
      </c>
      <c r="G162" s="88">
        <f t="shared" si="8"/>
        <v>0.18227759999999979</v>
      </c>
      <c r="H162" s="103">
        <f t="shared" si="7"/>
        <v>4.2724680921387696E-2</v>
      </c>
      <c r="I162" s="88">
        <f t="shared" si="6"/>
        <v>0.22500228092138749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36.1</v>
      </c>
      <c r="F163" s="104">
        <v>37.545999999999999</v>
      </c>
      <c r="G163" s="88">
        <f t="shared" si="8"/>
        <v>1.2432707999999983</v>
      </c>
      <c r="H163" s="103">
        <f t="shared" si="7"/>
        <v>6.4772968094122169E-2</v>
      </c>
      <c r="I163" s="88">
        <f>G163+H163</f>
        <v>1.3080437680941206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23.363</v>
      </c>
      <c r="F164" s="104">
        <v>23.693000000000001</v>
      </c>
      <c r="G164" s="88">
        <f t="shared" si="8"/>
        <v>0.2837340000000016</v>
      </c>
      <c r="H164" s="103">
        <f t="shared" si="7"/>
        <v>0.10485185455478173</v>
      </c>
      <c r="I164" s="88">
        <f t="shared" si="6"/>
        <v>0.38858585455478334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4.3018658083690819E-2</v>
      </c>
      <c r="I165" s="88">
        <f>G165+H165</f>
        <v>4.3018658083690819E-2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6.428300615695029E-2</v>
      </c>
      <c r="I166" s="88">
        <f>G166+H166</f>
        <v>6.428300615695029E-2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33.734999999999999</v>
      </c>
      <c r="F167" s="104">
        <v>34.652999999999999</v>
      </c>
      <c r="G167" s="88">
        <f t="shared" si="8"/>
        <v>0.78929639999999934</v>
      </c>
      <c r="H167" s="103">
        <f t="shared" si="7"/>
        <v>0.10651772514116611</v>
      </c>
      <c r="I167" s="88">
        <f t="shared" si="6"/>
        <v>0.89581412514116543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9.6240000000000006</v>
      </c>
      <c r="F168" s="104">
        <v>9.9</v>
      </c>
      <c r="G168" s="88">
        <f t="shared" si="8"/>
        <v>0.23730479999999984</v>
      </c>
      <c r="H168" s="103">
        <f t="shared" si="7"/>
        <v>4.2626688533953322E-2</v>
      </c>
      <c r="I168" s="88">
        <f>G168+H168</f>
        <v>0.27993148853395317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14.04</v>
      </c>
      <c r="F169" s="104">
        <v>14.085000000000001</v>
      </c>
      <c r="G169" s="88">
        <f t="shared" si="8"/>
        <v>3.8691000000001467E-2</v>
      </c>
      <c r="H169" s="103">
        <f t="shared" si="7"/>
        <v>6.4478990931819039E-2</v>
      </c>
      <c r="I169" s="88">
        <f t="shared" si="6"/>
        <v>0.1031699909318205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43.954999999999998</v>
      </c>
      <c r="F170" s="104">
        <v>45.704999999999998</v>
      </c>
      <c r="G170" s="88">
        <f t="shared" si="8"/>
        <v>1.50465</v>
      </c>
      <c r="H170" s="103">
        <f t="shared" si="7"/>
        <v>0.10651772514116611</v>
      </c>
      <c r="I170" s="88">
        <f t="shared" si="6"/>
        <v>1.6111677251411662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22.157</v>
      </c>
      <c r="F171" s="104">
        <v>23.244</v>
      </c>
      <c r="G171" s="88">
        <f t="shared" si="8"/>
        <v>0.93460259999999984</v>
      </c>
      <c r="H171" s="103">
        <f t="shared" si="7"/>
        <v>4.2626688533953322E-2</v>
      </c>
      <c r="I171" s="88">
        <f t="shared" si="6"/>
        <v>0.97722928853395319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6.4772968094122169E-2</v>
      </c>
      <c r="I172" s="88">
        <f t="shared" si="6"/>
        <v>6.4772968094122169E-2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0.10661571752860048</v>
      </c>
      <c r="I173" s="88">
        <f t="shared" si="6"/>
        <v>0.10661571752860048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11.13</v>
      </c>
      <c r="F174" s="104">
        <v>11.778</v>
      </c>
      <c r="G174" s="88">
        <f t="shared" si="8"/>
        <v>0.55715039999999971</v>
      </c>
      <c r="H174" s="103">
        <f t="shared" si="7"/>
        <v>4.2234718984215817E-2</v>
      </c>
      <c r="I174" s="88">
        <f t="shared" si="6"/>
        <v>0.59938511898421554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29.172000000000001</v>
      </c>
      <c r="F175" s="104">
        <v>30.157</v>
      </c>
      <c r="G175" s="88">
        <f t="shared" si="8"/>
        <v>0.84690299999999952</v>
      </c>
      <c r="H175" s="103">
        <f t="shared" si="7"/>
        <v>6.4772968094122169E-2</v>
      </c>
      <c r="I175" s="88">
        <f>G175+H175</f>
        <v>0.91167596809412166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25.742000000000001</v>
      </c>
      <c r="F176" s="104">
        <v>26.687000000000001</v>
      </c>
      <c r="G176" s="88">
        <f t="shared" si="8"/>
        <v>0.81251100000000021</v>
      </c>
      <c r="H176" s="103">
        <f t="shared" si="7"/>
        <v>0.10690969469090361</v>
      </c>
      <c r="I176" s="88">
        <f t="shared" si="6"/>
        <v>0.91942069469090382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16.190999999999999</v>
      </c>
      <c r="F177" s="104">
        <v>16.443999999999999</v>
      </c>
      <c r="G177" s="88">
        <f t="shared" si="8"/>
        <v>0.21752940000000009</v>
      </c>
      <c r="H177" s="103">
        <f t="shared" si="7"/>
        <v>4.2234718984215817E-2</v>
      </c>
      <c r="I177" s="88">
        <f t="shared" si="6"/>
        <v>0.25976411898421592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11.25</v>
      </c>
      <c r="F178" s="104">
        <v>11.292</v>
      </c>
      <c r="G178" s="88">
        <f t="shared" si="8"/>
        <v>3.6111599999999841E-2</v>
      </c>
      <c r="H178" s="103">
        <f t="shared" si="7"/>
        <v>6.4478990931819039E-2</v>
      </c>
      <c r="I178" s="88">
        <f>G178+H178</f>
        <v>0.10059059093181888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25.899000000000001</v>
      </c>
      <c r="F179" s="104">
        <v>26.181000000000001</v>
      </c>
      <c r="G179" s="88">
        <f t="shared" si="8"/>
        <v>0.24246360000000003</v>
      </c>
      <c r="H179" s="103">
        <f t="shared" si="7"/>
        <v>0.10769363379037862</v>
      </c>
      <c r="I179" s="88">
        <f t="shared" si="6"/>
        <v>0.35015723379037866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15.763999999999999</v>
      </c>
      <c r="F180" s="104">
        <v>16.05</v>
      </c>
      <c r="G180" s="88">
        <f t="shared" si="8"/>
        <v>0.24590280000000117</v>
      </c>
      <c r="H180" s="103">
        <f t="shared" si="7"/>
        <v>4.2920665696256445E-2</v>
      </c>
      <c r="I180" s="88">
        <f t="shared" si="6"/>
        <v>0.28882346569625761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6.457698331925342E-2</v>
      </c>
      <c r="I181" s="88">
        <f t="shared" si="6"/>
        <v>6.457698331925342E-2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44.359000000000002</v>
      </c>
      <c r="F182" s="104">
        <v>45.19</v>
      </c>
      <c r="G182" s="88">
        <f t="shared" si="8"/>
        <v>0.71449379999999652</v>
      </c>
      <c r="H182" s="103">
        <f t="shared" si="7"/>
        <v>0.10730166424064111</v>
      </c>
      <c r="I182" s="88">
        <f t="shared" si="6"/>
        <v>0.82179546424063765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4.2234718984215817E-2</v>
      </c>
      <c r="I183" s="88">
        <f t="shared" si="6"/>
        <v>4.2234718984215817E-2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21.268999999999998</v>
      </c>
      <c r="F184" s="104">
        <v>21.657</v>
      </c>
      <c r="G184" s="88">
        <f t="shared" si="8"/>
        <v>0.33360240000000146</v>
      </c>
      <c r="H184" s="103">
        <f t="shared" si="7"/>
        <v>6.4674975706687801E-2</v>
      </c>
      <c r="I184" s="88">
        <f>G184+H184</f>
        <v>0.39827737570668925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15.519</v>
      </c>
      <c r="F185" s="104">
        <v>16.491</v>
      </c>
      <c r="G185" s="88">
        <f t="shared" si="8"/>
        <v>0.83572559999999962</v>
      </c>
      <c r="H185" s="103">
        <f t="shared" si="7"/>
        <v>0.10739965662807549</v>
      </c>
      <c r="I185" s="88">
        <f>G185+H185</f>
        <v>0.94312525662807511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22.094000000000001</v>
      </c>
      <c r="F186" s="104">
        <v>23.085999999999999</v>
      </c>
      <c r="G186" s="88">
        <f t="shared" si="8"/>
        <v>0.85292159999999773</v>
      </c>
      <c r="H186" s="103">
        <f t="shared" si="7"/>
        <v>4.2136726596781443E-2</v>
      </c>
      <c r="I186" s="88">
        <f t="shared" si="6"/>
        <v>0.8950583265967792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23.382000000000001</v>
      </c>
      <c r="F187" s="104">
        <v>24.353000000000002</v>
      </c>
      <c r="G187" s="88">
        <f t="shared" si="8"/>
        <v>0.8348658000000001</v>
      </c>
      <c r="H187" s="103">
        <f t="shared" si="7"/>
        <v>6.457698331925342E-2</v>
      </c>
      <c r="I187" s="88">
        <f t="shared" si="6"/>
        <v>0.89944278331925354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26457</v>
      </c>
      <c r="F188" s="129">
        <v>27612</v>
      </c>
      <c r="G188" s="88">
        <f>(F188-E188)*0.00086</f>
        <v>0.99329999999999996</v>
      </c>
      <c r="H188" s="103">
        <f t="shared" si="7"/>
        <v>0.10779162617781299</v>
      </c>
      <c r="I188" s="88">
        <f>G188+H188</f>
        <v>1.101091626177813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3710</v>
      </c>
      <c r="F189" s="129">
        <v>3711</v>
      </c>
      <c r="G189" s="88">
        <f t="shared" ref="G189:G204" si="9">(F189-E189)*0.00086</f>
        <v>8.5999999999999998E-4</v>
      </c>
      <c r="H189" s="103">
        <f t="shared" si="7"/>
        <v>4.1940741821912687E-2</v>
      </c>
      <c r="I189" s="88">
        <f>G189+H189</f>
        <v>4.2800741821912687E-2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9135</v>
      </c>
      <c r="F190" s="129">
        <v>9286</v>
      </c>
      <c r="G190" s="88">
        <f t="shared" si="9"/>
        <v>0.12986</v>
      </c>
      <c r="H190" s="103">
        <f t="shared" si="7"/>
        <v>6.4772968094122169E-2</v>
      </c>
      <c r="I190" s="88">
        <f t="shared" si="6"/>
        <v>0.19463296809412217</v>
      </c>
      <c r="J190" s="358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33728</v>
      </c>
      <c r="F191" s="129">
        <v>34338</v>
      </c>
      <c r="G191" s="88">
        <f t="shared" si="9"/>
        <v>0.52459999999999996</v>
      </c>
      <c r="H191" s="103">
        <f t="shared" si="7"/>
        <v>0.10769363379037862</v>
      </c>
      <c r="I191" s="88">
        <f t="shared" si="6"/>
        <v>0.63229363379037862</v>
      </c>
      <c r="J191" s="227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5853</v>
      </c>
      <c r="F192" s="129">
        <v>6255</v>
      </c>
      <c r="G192" s="88">
        <f t="shared" si="9"/>
        <v>0.34571999999999997</v>
      </c>
      <c r="H192" s="103">
        <f t="shared" si="7"/>
        <v>4.2234718984215817E-2</v>
      </c>
      <c r="I192" s="88">
        <f t="shared" si="6"/>
        <v>0.3879547189842158</v>
      </c>
      <c r="J192" s="227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5674</v>
      </c>
      <c r="F193" s="129">
        <v>5885</v>
      </c>
      <c r="G193" s="88">
        <f t="shared" si="9"/>
        <v>0.18145999999999998</v>
      </c>
      <c r="H193" s="103">
        <f t="shared" si="7"/>
        <v>6.4478990931819039E-2</v>
      </c>
      <c r="I193" s="88">
        <f t="shared" si="6"/>
        <v>0.24593899093181903</v>
      </c>
      <c r="J193" s="227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29030</v>
      </c>
      <c r="F194" s="129">
        <v>30239</v>
      </c>
      <c r="G194" s="88">
        <f t="shared" si="9"/>
        <v>1.0397399999999999</v>
      </c>
      <c r="H194" s="103">
        <f t="shared" si="7"/>
        <v>0.10583177842912549</v>
      </c>
      <c r="I194" s="88">
        <f t="shared" si="6"/>
        <v>1.1455717784291253</v>
      </c>
      <c r="J194" s="227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4.2136726596781443E-2</v>
      </c>
      <c r="I195" s="88">
        <f>G195+H195</f>
        <v>4.2136726596781443E-2</v>
      </c>
      <c r="J195" s="227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21152</v>
      </c>
      <c r="F196" s="129">
        <v>22464</v>
      </c>
      <c r="G196" s="88">
        <f t="shared" si="9"/>
        <v>1.12832</v>
      </c>
      <c r="H196" s="103">
        <f t="shared" si="7"/>
        <v>6.4968952868990917E-2</v>
      </c>
      <c r="I196" s="88">
        <f>G196+H196</f>
        <v>1.1932889528689909</v>
      </c>
      <c r="J196" s="227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0.10867355766472238</v>
      </c>
      <c r="I197" s="88">
        <f t="shared" si="6"/>
        <v>0.10867355766472238</v>
      </c>
      <c r="J197" s="227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19944</v>
      </c>
      <c r="F198" s="129">
        <v>20576</v>
      </c>
      <c r="G198" s="88">
        <f t="shared" si="9"/>
        <v>0.54352</v>
      </c>
      <c r="H198" s="103">
        <f t="shared" si="7"/>
        <v>4.1744757047043939E-2</v>
      </c>
      <c r="I198" s="88">
        <f>G198+H198</f>
        <v>0.58526475704704395</v>
      </c>
      <c r="J198" s="227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19177</v>
      </c>
      <c r="F199" s="129">
        <v>19180</v>
      </c>
      <c r="G199" s="88">
        <f t="shared" si="9"/>
        <v>2.5799999999999998E-3</v>
      </c>
      <c r="H199" s="103">
        <f t="shared" si="7"/>
        <v>6.398902899464716E-2</v>
      </c>
      <c r="I199" s="88">
        <f t="shared" si="6"/>
        <v>6.6569028994647159E-2</v>
      </c>
      <c r="J199" s="227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36902</v>
      </c>
      <c r="F200" s="129">
        <v>38836</v>
      </c>
      <c r="G200" s="88">
        <f t="shared" si="9"/>
        <v>1.6632400000000001</v>
      </c>
      <c r="H200" s="103">
        <f t="shared" si="7"/>
        <v>0.10779162617781299</v>
      </c>
      <c r="I200" s="88">
        <f t="shared" si="6"/>
        <v>1.771031626177813</v>
      </c>
      <c r="J200" s="358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11928</v>
      </c>
      <c r="F201" s="129">
        <v>12114</v>
      </c>
      <c r="G201" s="88">
        <f t="shared" si="9"/>
        <v>0.15995999999999999</v>
      </c>
      <c r="H201" s="103">
        <f t="shared" si="7"/>
        <v>4.1744757047043939E-2</v>
      </c>
      <c r="I201" s="88">
        <f>G201+H201</f>
        <v>0.20170475704704394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28464</v>
      </c>
      <c r="F202" s="129">
        <v>28785</v>
      </c>
      <c r="G202" s="88">
        <f t="shared" si="9"/>
        <v>0.27605999999999997</v>
      </c>
      <c r="H202" s="103">
        <f t="shared" si="7"/>
        <v>6.398902899464716E-2</v>
      </c>
      <c r="I202" s="88">
        <f>G202+H202</f>
        <v>0.34004902899464712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36698</v>
      </c>
      <c r="F203" s="129">
        <v>37552</v>
      </c>
      <c r="G203" s="88">
        <f t="shared" si="9"/>
        <v>0.73443999999999998</v>
      </c>
      <c r="H203" s="103">
        <f t="shared" si="7"/>
        <v>0.10769363379037862</v>
      </c>
      <c r="I203" s="88">
        <f>G203+H203</f>
        <v>0.84213363379037864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14950</v>
      </c>
      <c r="F204" s="129">
        <v>15371</v>
      </c>
      <c r="G204" s="88">
        <f t="shared" si="9"/>
        <v>0.36205999999999999</v>
      </c>
      <c r="H204" s="103">
        <f t="shared" si="7"/>
        <v>4.1940741821912687E-2</v>
      </c>
      <c r="I204" s="88">
        <f>G204+H204</f>
        <v>0.4040007418219127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6.4185013769515922E-2</v>
      </c>
      <c r="I205" s="88">
        <f t="shared" si="6"/>
        <v>6.4185013769515922E-2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28119</v>
      </c>
      <c r="F206" s="129">
        <v>29458</v>
      </c>
      <c r="G206" s="88">
        <f>(F206-E206)*0.00086</f>
        <v>1.15154</v>
      </c>
      <c r="H206" s="103">
        <f t="shared" si="7"/>
        <v>0.10730166424064111</v>
      </c>
      <c r="I206" s="88">
        <f t="shared" si="6"/>
        <v>1.258841664240641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15740</v>
      </c>
      <c r="F207" s="129">
        <v>16302</v>
      </c>
      <c r="G207" s="88">
        <f t="shared" ref="G207:G208" si="10">(F207-E207)*0.00086</f>
        <v>0.48331999999999997</v>
      </c>
      <c r="H207" s="103">
        <f t="shared" si="7"/>
        <v>4.2136726596781443E-2</v>
      </c>
      <c r="I207" s="88">
        <f t="shared" si="6"/>
        <v>0.52545672659678144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26338</v>
      </c>
      <c r="F208" s="129">
        <v>27675</v>
      </c>
      <c r="G208" s="88">
        <f t="shared" si="10"/>
        <v>1.1498200000000001</v>
      </c>
      <c r="H208" s="103">
        <f t="shared" si="7"/>
        <v>6.398902899464716E-2</v>
      </c>
      <c r="I208" s="88">
        <f t="shared" si="6"/>
        <v>1.2138090289946473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12.711</v>
      </c>
      <c r="F209" s="104">
        <v>13.013</v>
      </c>
      <c r="G209" s="88">
        <f t="shared" si="8"/>
        <v>0.25965959999999966</v>
      </c>
      <c r="H209" s="103">
        <f t="shared" si="7"/>
        <v>5.173998056535023E-2</v>
      </c>
      <c r="I209" s="88">
        <f t="shared" ref="I209:I272" si="11">G209+H209</f>
        <v>0.31139958056534989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20.81</v>
      </c>
      <c r="F210" s="104">
        <v>21.341000000000001</v>
      </c>
      <c r="G210" s="88">
        <f t="shared" si="8"/>
        <v>0.45655380000000201</v>
      </c>
      <c r="H210" s="103">
        <f t="shared" ref="H210:H273" si="12">$G$11/$C$303*C210</f>
        <v>5.0172102366400233E-2</v>
      </c>
      <c r="I210" s="88">
        <f t="shared" si="11"/>
        <v>0.50672590236640225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62.095999999999997</v>
      </c>
      <c r="F211" s="104">
        <v>64.406999999999996</v>
      </c>
      <c r="G211" s="88">
        <f t="shared" si="8"/>
        <v>1.9869977999999999</v>
      </c>
      <c r="H211" s="103">
        <f t="shared" si="12"/>
        <v>0.11131935212545051</v>
      </c>
      <c r="I211" s="88">
        <f t="shared" si="11"/>
        <v>2.0983171521254502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36.808999999999997</v>
      </c>
      <c r="F212" s="104">
        <v>37.932000000000002</v>
      </c>
      <c r="G212" s="88">
        <f t="shared" ref="G212:G275" si="13">(F212-E212)*0.8598</f>
        <v>0.96555540000000406</v>
      </c>
      <c r="H212" s="103">
        <f t="shared" si="12"/>
        <v>0.1045578773924786</v>
      </c>
      <c r="I212" s="88">
        <f t="shared" si="11"/>
        <v>1.0701132773924826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14.920999999999999</v>
      </c>
      <c r="F213" s="104">
        <v>15.379</v>
      </c>
      <c r="G213" s="88">
        <f t="shared" si="13"/>
        <v>0.39378840000000015</v>
      </c>
      <c r="H213" s="103">
        <f t="shared" si="12"/>
        <v>9.0838943151666046E-2</v>
      </c>
      <c r="I213" s="88">
        <f t="shared" si="11"/>
        <v>0.48462734315166622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33.683</v>
      </c>
      <c r="F214" s="104">
        <v>34.715000000000003</v>
      </c>
      <c r="G214" s="88">
        <f t="shared" si="13"/>
        <v>0.88731360000000303</v>
      </c>
      <c r="H214" s="103">
        <f t="shared" si="12"/>
        <v>8.0157772921319106E-2</v>
      </c>
      <c r="I214" s="88">
        <f t="shared" si="11"/>
        <v>0.96747137292132213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9.4949999999999992</v>
      </c>
      <c r="F215" s="104">
        <v>9.7520000000000007</v>
      </c>
      <c r="G215" s="88">
        <f t="shared" si="13"/>
        <v>0.22096860000000124</v>
      </c>
      <c r="H215" s="103">
        <f t="shared" si="12"/>
        <v>5.1250018628178358E-2</v>
      </c>
      <c r="I215" s="88">
        <f t="shared" si="11"/>
        <v>0.27221861862817959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17.914000000000001</v>
      </c>
      <c r="F216" s="104">
        <v>18.323</v>
      </c>
      <c r="G216" s="88">
        <f t="shared" si="13"/>
        <v>0.35165819999999909</v>
      </c>
      <c r="H216" s="103">
        <f t="shared" si="12"/>
        <v>5.02700947538346E-2</v>
      </c>
      <c r="I216" s="88">
        <f t="shared" si="11"/>
        <v>0.40192829475383368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65.084000000000003</v>
      </c>
      <c r="F217" s="104">
        <v>66.263999999999996</v>
      </c>
      <c r="G217" s="88">
        <f t="shared" si="13"/>
        <v>1.0145639999999936</v>
      </c>
      <c r="H217" s="103">
        <f t="shared" si="12"/>
        <v>0.11141734451288489</v>
      </c>
      <c r="I217" s="88">
        <f t="shared" si="11"/>
        <v>1.1259813445128786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0.10485185455478173</v>
      </c>
      <c r="I218" s="88">
        <f t="shared" si="11"/>
        <v>0.10485185455478173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26.766999999999999</v>
      </c>
      <c r="F219" s="104">
        <v>26.913</v>
      </c>
      <c r="G219" s="88">
        <f t="shared" si="13"/>
        <v>0.12553080000000069</v>
      </c>
      <c r="H219" s="103">
        <f t="shared" si="12"/>
        <v>9.0838943151666046E-2</v>
      </c>
      <c r="I219" s="88">
        <f t="shared" si="11"/>
        <v>0.21636974315166674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31.013000000000002</v>
      </c>
      <c r="F220" s="104">
        <v>31.94</v>
      </c>
      <c r="G220" s="88">
        <f t="shared" si="13"/>
        <v>0.7970345999999997</v>
      </c>
      <c r="H220" s="103">
        <f t="shared" si="12"/>
        <v>7.9373833821844111E-2</v>
      </c>
      <c r="I220" s="88">
        <f t="shared" si="11"/>
        <v>0.87640843382184386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11.519</v>
      </c>
      <c r="F221" s="104">
        <v>11.708</v>
      </c>
      <c r="G221" s="88">
        <f t="shared" si="13"/>
        <v>0.16250220000000004</v>
      </c>
      <c r="H221" s="103">
        <f t="shared" si="12"/>
        <v>5.2131950115087741E-2</v>
      </c>
      <c r="I221" s="88">
        <f t="shared" si="11"/>
        <v>0.2146341501150878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30.440999999999999</v>
      </c>
      <c r="F222" s="104">
        <v>31.904</v>
      </c>
      <c r="G222" s="88">
        <f t="shared" si="13"/>
        <v>1.2578874000000009</v>
      </c>
      <c r="H222" s="103">
        <f t="shared" si="12"/>
        <v>5.0074109978965851E-2</v>
      </c>
      <c r="I222" s="88">
        <f t="shared" si="11"/>
        <v>1.3079615099789668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41.12</v>
      </c>
      <c r="F223" s="104">
        <v>41.938000000000002</v>
      </c>
      <c r="G223" s="88">
        <f t="shared" si="13"/>
        <v>0.70331640000000428</v>
      </c>
      <c r="H223" s="103">
        <f t="shared" si="12"/>
        <v>0.11151533690031926</v>
      </c>
      <c r="I223" s="88">
        <f t="shared" si="11"/>
        <v>0.81483173690032351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8.923</v>
      </c>
      <c r="F224" s="104">
        <v>8.9269999999999996</v>
      </c>
      <c r="G224" s="88">
        <f t="shared" si="13"/>
        <v>3.4391999999996213E-3</v>
      </c>
      <c r="H224" s="103">
        <f t="shared" si="12"/>
        <v>0.10475386216734736</v>
      </c>
      <c r="I224" s="88">
        <f t="shared" si="11"/>
        <v>0.10819306216734698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26.814</v>
      </c>
      <c r="F225" s="104">
        <v>27.774000000000001</v>
      </c>
      <c r="G225" s="88">
        <f t="shared" si="13"/>
        <v>0.8254080000000007</v>
      </c>
      <c r="H225" s="103">
        <f t="shared" si="12"/>
        <v>9.1328905088837925E-2</v>
      </c>
      <c r="I225" s="88">
        <f t="shared" si="11"/>
        <v>0.91673690508883865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7.9079856659540981E-2</v>
      </c>
      <c r="I226" s="88">
        <f t="shared" si="11"/>
        <v>7.9079856659540981E-2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17.446999999999999</v>
      </c>
      <c r="F227" s="104">
        <v>18.172999999999998</v>
      </c>
      <c r="G227" s="88">
        <f t="shared" si="13"/>
        <v>0.62421479999999918</v>
      </c>
      <c r="H227" s="103">
        <f t="shared" si="12"/>
        <v>5.1446003403047107E-2</v>
      </c>
      <c r="I227" s="88">
        <f t="shared" si="11"/>
        <v>0.67566080340304624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4.9976117591531477E-2</v>
      </c>
      <c r="I228" s="88">
        <f t="shared" si="11"/>
        <v>4.9976117591531477E-2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72.686000000000007</v>
      </c>
      <c r="F229" s="104">
        <v>75.528999999999996</v>
      </c>
      <c r="G229" s="88">
        <f t="shared" si="13"/>
        <v>2.444411399999991</v>
      </c>
      <c r="H229" s="103">
        <f t="shared" si="12"/>
        <v>0.11161332928775364</v>
      </c>
      <c r="I229" s="88">
        <f t="shared" si="11"/>
        <v>2.5560247292877447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17.611999999999998</v>
      </c>
      <c r="F230" s="104">
        <v>17.632000000000001</v>
      </c>
      <c r="G230" s="88">
        <f t="shared" si="13"/>
        <v>1.7196000000002688E-2</v>
      </c>
      <c r="H230" s="103">
        <f t="shared" si="12"/>
        <v>0.10436189261760985</v>
      </c>
      <c r="I230" s="88">
        <f t="shared" si="11"/>
        <v>0.12155789261761255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26.954000000000001</v>
      </c>
      <c r="F231" s="104">
        <v>28.437999999999999</v>
      </c>
      <c r="G231" s="88">
        <f t="shared" si="13"/>
        <v>1.2759431999999984</v>
      </c>
      <c r="H231" s="103">
        <f t="shared" si="12"/>
        <v>9.0740950764231651E-2</v>
      </c>
      <c r="I231" s="88">
        <f t="shared" si="11"/>
        <v>1.36668415076423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23.974</v>
      </c>
      <c r="F232" s="104">
        <v>24.577999999999999</v>
      </c>
      <c r="G232" s="88">
        <f t="shared" si="13"/>
        <v>0.51931919999999931</v>
      </c>
      <c r="H232" s="103">
        <f t="shared" si="12"/>
        <v>7.9765803371581623E-2</v>
      </c>
      <c r="I232" s="88">
        <f t="shared" si="11"/>
        <v>0.59908500337158088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12.781000000000001</v>
      </c>
      <c r="F233" s="104">
        <v>12.849</v>
      </c>
      <c r="G233" s="88">
        <f t="shared" si="13"/>
        <v>5.8466399999999669E-2</v>
      </c>
      <c r="H233" s="103">
        <f t="shared" si="12"/>
        <v>5.1837972952784611E-2</v>
      </c>
      <c r="I233" s="88">
        <f t="shared" si="11"/>
        <v>0.11030437295278428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22.361000000000001</v>
      </c>
      <c r="F234" s="104">
        <v>22.780999999999999</v>
      </c>
      <c r="G234" s="88">
        <f t="shared" si="13"/>
        <v>0.36111599999999844</v>
      </c>
      <c r="H234" s="103">
        <f t="shared" si="12"/>
        <v>5.0368087141268982E-2</v>
      </c>
      <c r="I234" s="88">
        <f t="shared" si="11"/>
        <v>0.41148408714126744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8.0410000000000004</v>
      </c>
      <c r="F235" s="104">
        <v>8.048</v>
      </c>
      <c r="G235" s="88">
        <f t="shared" si="13"/>
        <v>6.0185999999997188E-3</v>
      </c>
      <c r="H235" s="103">
        <f t="shared" si="12"/>
        <v>0.11269124554953176</v>
      </c>
      <c r="I235" s="88">
        <f t="shared" si="11"/>
        <v>0.11870984554953148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21.922999999999998</v>
      </c>
      <c r="F236" s="104">
        <v>22.128</v>
      </c>
      <c r="G236" s="88">
        <f t="shared" si="13"/>
        <v>0.17625900000000158</v>
      </c>
      <c r="H236" s="103">
        <f t="shared" si="12"/>
        <v>0.1045578773924786</v>
      </c>
      <c r="I236" s="88">
        <f t="shared" si="11"/>
        <v>0.28081687739248018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9.0544965989362916E-2</v>
      </c>
      <c r="I237" s="88">
        <f t="shared" si="11"/>
        <v>9.0544965989362916E-2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22.007000000000001</v>
      </c>
      <c r="F238" s="104">
        <v>22.774999999999999</v>
      </c>
      <c r="G238" s="88">
        <f t="shared" si="13"/>
        <v>0.66032639999999754</v>
      </c>
      <c r="H238" s="103">
        <f t="shared" si="12"/>
        <v>7.956981859671286E-2</v>
      </c>
      <c r="I238" s="88">
        <f t="shared" si="11"/>
        <v>0.7398962185967104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10.488</v>
      </c>
      <c r="F239" s="104">
        <v>10.978999999999999</v>
      </c>
      <c r="G239" s="88">
        <f t="shared" si="13"/>
        <v>0.4221617999999997</v>
      </c>
      <c r="H239" s="103">
        <f t="shared" si="12"/>
        <v>5.1641988177915862E-2</v>
      </c>
      <c r="I239" s="88">
        <f t="shared" si="11"/>
        <v>0.47380378817791557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13.698</v>
      </c>
      <c r="F240" s="104">
        <v>14.475</v>
      </c>
      <c r="G240" s="88">
        <f t="shared" si="13"/>
        <v>0.66806459999999934</v>
      </c>
      <c r="H240" s="103">
        <f t="shared" si="12"/>
        <v>5.0466079528703356E-2</v>
      </c>
      <c r="I240" s="88">
        <f t="shared" si="11"/>
        <v>0.71853067952870275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59.814</v>
      </c>
      <c r="F241" s="104">
        <v>62.09</v>
      </c>
      <c r="G241" s="88">
        <f t="shared" si="13"/>
        <v>1.9569048000000029</v>
      </c>
      <c r="H241" s="103">
        <f t="shared" si="12"/>
        <v>0.11122135973801613</v>
      </c>
      <c r="I241" s="88">
        <f t="shared" si="11"/>
        <v>2.0681261597380192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29.172000000000001</v>
      </c>
      <c r="F242" s="104">
        <v>29.963999999999999</v>
      </c>
      <c r="G242" s="88">
        <f t="shared" si="13"/>
        <v>0.68096159999999828</v>
      </c>
      <c r="H242" s="103">
        <f t="shared" si="12"/>
        <v>0.10524382410451924</v>
      </c>
      <c r="I242" s="88">
        <f t="shared" si="11"/>
        <v>0.78620542410451755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19.419</v>
      </c>
      <c r="F243" s="104">
        <v>19.423999999999999</v>
      </c>
      <c r="G243" s="88">
        <f t="shared" si="13"/>
        <v>4.2989999999991447E-3</v>
      </c>
      <c r="H243" s="103">
        <f t="shared" si="12"/>
        <v>9.1132920313969162E-2</v>
      </c>
      <c r="I243" s="88">
        <f t="shared" si="11"/>
        <v>9.5431920313968313E-2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31.219000000000001</v>
      </c>
      <c r="F244" s="104">
        <v>31.64</v>
      </c>
      <c r="G244" s="88">
        <f t="shared" si="13"/>
        <v>0.36197579999999946</v>
      </c>
      <c r="H244" s="103">
        <f t="shared" si="12"/>
        <v>7.9275841434409744E-2</v>
      </c>
      <c r="I244" s="88">
        <f t="shared" si="11"/>
        <v>0.4412516414344092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21.901</v>
      </c>
      <c r="F245" s="104">
        <v>22.14</v>
      </c>
      <c r="G245" s="88">
        <f t="shared" si="13"/>
        <v>0.20549220000000065</v>
      </c>
      <c r="H245" s="103">
        <f t="shared" si="12"/>
        <v>5.1446003403047107E-2</v>
      </c>
      <c r="I245" s="88">
        <f t="shared" si="11"/>
        <v>0.25693820340304774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21.885000000000002</v>
      </c>
      <c r="F246" s="104">
        <v>22.728000000000002</v>
      </c>
      <c r="G246" s="88">
        <f t="shared" si="13"/>
        <v>0.72481139999999999</v>
      </c>
      <c r="H246" s="103">
        <f t="shared" si="12"/>
        <v>4.9682140429228354E-2</v>
      </c>
      <c r="I246" s="88">
        <f t="shared" si="11"/>
        <v>0.77449354042922836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35.857999999999997</v>
      </c>
      <c r="F247" s="104">
        <v>36.893000000000001</v>
      </c>
      <c r="G247" s="88">
        <f t="shared" si="13"/>
        <v>0.88989300000000315</v>
      </c>
      <c r="H247" s="103">
        <f t="shared" si="12"/>
        <v>0.11151533690031926</v>
      </c>
      <c r="I247" s="88">
        <f t="shared" si="11"/>
        <v>1.0014083369003224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26.992000000000001</v>
      </c>
      <c r="F248" s="104">
        <v>27.710999999999999</v>
      </c>
      <c r="G248" s="88">
        <f t="shared" si="13"/>
        <v>0.61819619999999798</v>
      </c>
      <c r="H248" s="103">
        <f t="shared" si="12"/>
        <v>0.10426390023017548</v>
      </c>
      <c r="I248" s="88">
        <f t="shared" si="11"/>
        <v>0.72246010023017349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93.5</v>
      </c>
      <c r="D249" s="65" t="s">
        <v>358</v>
      </c>
      <c r="E249" s="104">
        <v>26.436</v>
      </c>
      <c r="F249" s="104">
        <v>27.314</v>
      </c>
      <c r="G249" s="88">
        <f t="shared" si="13"/>
        <v>0.75490440000000014</v>
      </c>
      <c r="H249" s="103">
        <f t="shared" si="12"/>
        <v>9.1622882251141041E-2</v>
      </c>
      <c r="I249" s="88">
        <f t="shared" si="11"/>
        <v>0.84652728225114116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10.85</v>
      </c>
      <c r="F250" s="104">
        <v>11.144</v>
      </c>
      <c r="G250" s="88">
        <f t="shared" si="13"/>
        <v>0.25278120000000043</v>
      </c>
      <c r="H250" s="103">
        <f t="shared" si="12"/>
        <v>7.8687887109803484E-2</v>
      </c>
      <c r="I250" s="88">
        <f t="shared" si="11"/>
        <v>0.33146908710980394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11.422000000000001</v>
      </c>
      <c r="F251" s="104">
        <v>11.516999999999999</v>
      </c>
      <c r="G251" s="88">
        <f t="shared" si="13"/>
        <v>8.1680999999999018E-2</v>
      </c>
      <c r="H251" s="103">
        <f t="shared" si="12"/>
        <v>5.1348011015612732E-2</v>
      </c>
      <c r="I251" s="88">
        <f t="shared" si="11"/>
        <v>0.13302901101561176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23.927</v>
      </c>
      <c r="G252" s="88">
        <f t="shared" si="13"/>
        <v>0</v>
      </c>
      <c r="H252" s="103">
        <f t="shared" si="12"/>
        <v>4.9878125204097103E-2</v>
      </c>
      <c r="I252" s="88">
        <f t="shared" si="11"/>
        <v>4.9878125204097103E-2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58.582000000000001</v>
      </c>
      <c r="F253" s="104">
        <v>60.35</v>
      </c>
      <c r="G253" s="88">
        <f t="shared" si="13"/>
        <v>1.5201264000000005</v>
      </c>
      <c r="H253" s="103">
        <f t="shared" si="12"/>
        <v>0.11220128361235988</v>
      </c>
      <c r="I253" s="88">
        <f t="shared" si="11"/>
        <v>1.6323276836123604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17.477</v>
      </c>
      <c r="F254" s="104">
        <v>17.640999999999998</v>
      </c>
      <c r="G254" s="88">
        <f t="shared" si="13"/>
        <v>0.14100719999999822</v>
      </c>
      <c r="H254" s="103">
        <f t="shared" si="12"/>
        <v>0.10436189261760985</v>
      </c>
      <c r="I254" s="88">
        <f t="shared" si="11"/>
        <v>0.24536909261760809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93.5</v>
      </c>
      <c r="D255" s="65" t="s">
        <v>358</v>
      </c>
      <c r="E255" s="104">
        <v>33.335999999999999</v>
      </c>
      <c r="F255" s="104">
        <v>34.244</v>
      </c>
      <c r="G255" s="88">
        <f t="shared" si="13"/>
        <v>0.78069840000000112</v>
      </c>
      <c r="H255" s="103">
        <f t="shared" si="12"/>
        <v>9.1622882251141041E-2</v>
      </c>
      <c r="I255" s="88">
        <f t="shared" si="11"/>
        <v>0.87232128225114214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8.9019999999999992</v>
      </c>
      <c r="F256" s="104">
        <v>8.9329999999999998</v>
      </c>
      <c r="G256" s="88">
        <f t="shared" si="13"/>
        <v>2.6653800000000501E-2</v>
      </c>
      <c r="H256" s="103">
        <f t="shared" si="12"/>
        <v>7.8883871884672233E-2</v>
      </c>
      <c r="I256" s="88">
        <f t="shared" si="11"/>
        <v>0.10553767188467274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11.827999999999999</v>
      </c>
      <c r="F257" s="104">
        <v>12.095000000000001</v>
      </c>
      <c r="G257" s="88">
        <f t="shared" si="13"/>
        <v>0.22956660000000106</v>
      </c>
      <c r="H257" s="103">
        <f t="shared" si="12"/>
        <v>5.1641988177915862E-2</v>
      </c>
      <c r="I257" s="88">
        <f t="shared" si="11"/>
        <v>0.28120858817791694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4.9290170879490849E-2</v>
      </c>
      <c r="I258" s="88">
        <f t="shared" si="11"/>
        <v>4.9290170879490849E-2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37.134999999999998</v>
      </c>
      <c r="F259" s="104">
        <v>38.56</v>
      </c>
      <c r="G259" s="88">
        <f t="shared" si="13"/>
        <v>1.2252150000000037</v>
      </c>
      <c r="H259" s="103">
        <f t="shared" si="12"/>
        <v>0.11161332928775364</v>
      </c>
      <c r="I259" s="88">
        <f t="shared" si="11"/>
        <v>1.3368283292877574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26.968</v>
      </c>
      <c r="F260" s="104">
        <v>27.728999999999999</v>
      </c>
      <c r="G260" s="88">
        <f t="shared" si="13"/>
        <v>0.65430779999999933</v>
      </c>
      <c r="H260" s="103">
        <f t="shared" si="12"/>
        <v>0.1041659078427411</v>
      </c>
      <c r="I260" s="88">
        <f t="shared" si="11"/>
        <v>0.75847370784274037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28.54</v>
      </c>
      <c r="F261" s="104">
        <v>29.759</v>
      </c>
      <c r="G261" s="88">
        <f t="shared" si="13"/>
        <v>1.0480962000000011</v>
      </c>
      <c r="H261" s="103">
        <f t="shared" si="12"/>
        <v>9.0642958376797284E-2</v>
      </c>
      <c r="I261" s="88">
        <f t="shared" si="11"/>
        <v>1.1387391583767985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8.3391521706653496E-2</v>
      </c>
      <c r="I262" s="88">
        <f t="shared" si="11"/>
        <v>8.3391521706653496E-2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25.475000000000001</v>
      </c>
      <c r="F263" s="104">
        <v>26.16</v>
      </c>
      <c r="G263" s="88">
        <f t="shared" si="13"/>
        <v>0.5889629999999989</v>
      </c>
      <c r="H263" s="103">
        <f t="shared" si="12"/>
        <v>5.1348011015612732E-2</v>
      </c>
      <c r="I263" s="88">
        <f t="shared" si="11"/>
        <v>0.64031101101561161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26.817</v>
      </c>
      <c r="F264" s="104">
        <v>27.853000000000002</v>
      </c>
      <c r="G264" s="88">
        <f t="shared" si="13"/>
        <v>0.89075280000000123</v>
      </c>
      <c r="H264" s="103">
        <f t="shared" si="12"/>
        <v>4.9878125204097103E-2</v>
      </c>
      <c r="I264" s="88">
        <f t="shared" si="11"/>
        <v>0.9406309252040983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37.612000000000002</v>
      </c>
      <c r="F265" s="104">
        <v>38.536000000000001</v>
      </c>
      <c r="G265" s="88">
        <f t="shared" si="13"/>
        <v>0.79445519999999958</v>
      </c>
      <c r="H265" s="103">
        <f t="shared" si="12"/>
        <v>0.11161332928775364</v>
      </c>
      <c r="I265" s="88">
        <f t="shared" si="11"/>
        <v>0.90606852928775328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8.8699999999999992</v>
      </c>
      <c r="F266" s="104">
        <v>9.4149999999999991</v>
      </c>
      <c r="G266" s="88">
        <f t="shared" si="13"/>
        <v>0.46859099999999992</v>
      </c>
      <c r="H266" s="103">
        <f t="shared" si="12"/>
        <v>0.10465586977991298</v>
      </c>
      <c r="I266" s="88">
        <f t="shared" si="11"/>
        <v>0.5732468697799129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9.0642958376797284E-2</v>
      </c>
      <c r="I267" s="88">
        <f t="shared" si="11"/>
        <v>9.0642958376797284E-2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16.562000000000001</v>
      </c>
      <c r="F268" s="104">
        <v>16.704000000000001</v>
      </c>
      <c r="G268" s="88">
        <f t="shared" si="13"/>
        <v>0.12209159999999954</v>
      </c>
      <c r="H268" s="103">
        <f t="shared" si="12"/>
        <v>7.9373833821844111E-2</v>
      </c>
      <c r="I268" s="88">
        <f t="shared" si="11"/>
        <v>0.20146543382184365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13.417</v>
      </c>
      <c r="F269" s="104">
        <v>13.81</v>
      </c>
      <c r="G269" s="88">
        <f t="shared" si="13"/>
        <v>0.33790140000000057</v>
      </c>
      <c r="H269" s="103">
        <f t="shared" si="12"/>
        <v>5.1152026240743984E-2</v>
      </c>
      <c r="I269" s="88">
        <f t="shared" si="11"/>
        <v>0.38905342624074457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50.7</v>
      </c>
      <c r="D270" s="65" t="s">
        <v>358</v>
      </c>
      <c r="E270" s="104">
        <v>16.318999999999999</v>
      </c>
      <c r="F270" s="104">
        <v>16.396000000000001</v>
      </c>
      <c r="G270" s="88">
        <f t="shared" si="13"/>
        <v>6.6204600000001487E-2</v>
      </c>
      <c r="H270" s="103">
        <f t="shared" si="12"/>
        <v>4.9682140429228354E-2</v>
      </c>
      <c r="I270" s="88">
        <f t="shared" si="11"/>
        <v>0.11588674042922983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35.991</v>
      </c>
      <c r="F271" s="104">
        <v>36.716999999999999</v>
      </c>
      <c r="G271" s="88">
        <f t="shared" si="13"/>
        <v>0.62421479999999918</v>
      </c>
      <c r="H271" s="103">
        <f t="shared" si="12"/>
        <v>0.11161332928775364</v>
      </c>
      <c r="I271" s="88">
        <f t="shared" si="11"/>
        <v>0.73582812928775287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0.10475386216734736</v>
      </c>
      <c r="I272" s="88">
        <f t="shared" si="11"/>
        <v>0.10475386216734736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12.938000000000001</v>
      </c>
      <c r="F273" s="104">
        <v>13.622</v>
      </c>
      <c r="G273" s="88">
        <f t="shared" si="13"/>
        <v>0.58810319999999938</v>
      </c>
      <c r="H273" s="103">
        <f t="shared" si="12"/>
        <v>9.0642958376797284E-2</v>
      </c>
      <c r="I273" s="88">
        <f t="shared" ref="I273:I280" si="14">G273+H273</f>
        <v>0.67874615837679664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34.799999999999997</v>
      </c>
      <c r="F274" s="104">
        <v>35.889000000000003</v>
      </c>
      <c r="G274" s="88">
        <f t="shared" si="13"/>
        <v>0.93632220000000499</v>
      </c>
      <c r="H274" s="103">
        <f t="shared" ref="H274:H301" si="15">$G$11/$C$303*C274</f>
        <v>7.9275841434409744E-2</v>
      </c>
      <c r="I274" s="88">
        <f t="shared" si="14"/>
        <v>1.0155980414344148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5.1054033853309609E-2</v>
      </c>
      <c r="I275" s="88">
        <f t="shared" si="14"/>
        <v>5.1054033853309609E-2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4.2690000000000001</v>
      </c>
      <c r="F276" s="104">
        <v>4.3639999999999999</v>
      </c>
      <c r="G276" s="88">
        <f t="shared" ref="G276:G302" si="16">(F276-E276)*0.8598</f>
        <v>8.1680999999999782E-2</v>
      </c>
      <c r="H276" s="103">
        <f t="shared" si="15"/>
        <v>4.958414804179398E-2</v>
      </c>
      <c r="I276" s="88">
        <f t="shared" si="14"/>
        <v>0.13126514804179376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46.16</v>
      </c>
      <c r="F277" s="104">
        <v>48.758000000000003</v>
      </c>
      <c r="G277" s="88">
        <f t="shared" si="16"/>
        <v>2.2337604000000053</v>
      </c>
      <c r="H277" s="103">
        <f t="shared" si="15"/>
        <v>0.11200529883749114</v>
      </c>
      <c r="I277" s="88">
        <f t="shared" si="14"/>
        <v>2.3457656988374964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29.047999999999998</v>
      </c>
      <c r="F278" s="104">
        <v>29.553000000000001</v>
      </c>
      <c r="G278" s="88">
        <f t="shared" si="16"/>
        <v>0.43419900000000222</v>
      </c>
      <c r="H278" s="103">
        <f t="shared" si="15"/>
        <v>0.10485185455478173</v>
      </c>
      <c r="I278" s="88">
        <f t="shared" si="14"/>
        <v>0.53905085455478396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30.902999999999999</v>
      </c>
      <c r="F279" s="104">
        <v>32.200000000000003</v>
      </c>
      <c r="G279" s="88">
        <f t="shared" si="16"/>
        <v>1.1151606000000036</v>
      </c>
      <c r="H279" s="103">
        <f t="shared" si="15"/>
        <v>9.0936935539100414E-2</v>
      </c>
      <c r="I279" s="88">
        <f t="shared" si="14"/>
        <v>1.2060975355391039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18.289000000000001</v>
      </c>
      <c r="F280" s="104">
        <v>18.577999999999999</v>
      </c>
      <c r="G280" s="88">
        <f t="shared" si="16"/>
        <v>0.24848219999999821</v>
      </c>
      <c r="H280" s="103">
        <f t="shared" si="15"/>
        <v>7.8687887109803484E-2</v>
      </c>
      <c r="I280" s="88">
        <f t="shared" si="14"/>
        <v>0.32717008710980167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8.4209999999999994</v>
      </c>
      <c r="F281" s="104">
        <v>9.2449999999999992</v>
      </c>
      <c r="G281" s="88">
        <f t="shared" si="16"/>
        <v>0.70847519999999986</v>
      </c>
      <c r="H281" s="103">
        <f t="shared" si="15"/>
        <v>5.0956041465875235E-2</v>
      </c>
      <c r="I281" s="88">
        <f>G281+H281</f>
        <v>0.75943124146587504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12.257</v>
      </c>
      <c r="F282" s="104">
        <v>12.522</v>
      </c>
      <c r="G282" s="88">
        <f t="shared" si="16"/>
        <v>0.22784700000000049</v>
      </c>
      <c r="H282" s="103">
        <f t="shared" si="15"/>
        <v>4.9388163266925224E-2</v>
      </c>
      <c r="I282" s="88">
        <f t="shared" ref="I282:I301" si="17">G282+H282</f>
        <v>0.27723516326692571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0.11112336735058176</v>
      </c>
      <c r="I283" s="88">
        <f t="shared" si="17"/>
        <v>0.11112336735058176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0.10406791545530673</v>
      </c>
      <c r="I284" s="88">
        <f t="shared" si="17"/>
        <v>0.10406791545530673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9.0838943151666046E-2</v>
      </c>
      <c r="I285" s="88">
        <f t="shared" si="17"/>
        <v>9.0838943151666046E-2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29.788</v>
      </c>
      <c r="F286" s="104">
        <v>30.667999999999999</v>
      </c>
      <c r="G286" s="88">
        <f t="shared" si="16"/>
        <v>0.75662399999999919</v>
      </c>
      <c r="H286" s="103">
        <f t="shared" si="15"/>
        <v>7.986379575901599E-2</v>
      </c>
      <c r="I286" s="88">
        <f t="shared" si="17"/>
        <v>0.83648779575901522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25.411999999999999</v>
      </c>
      <c r="F287" s="104">
        <v>26.27</v>
      </c>
      <c r="G287" s="88">
        <f t="shared" si="16"/>
        <v>0.73770840000000049</v>
      </c>
      <c r="H287" s="103">
        <f t="shared" si="15"/>
        <v>5.0956041465875235E-2</v>
      </c>
      <c r="I287" s="88">
        <f t="shared" si="17"/>
        <v>0.78866444146587567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25.954000000000001</v>
      </c>
      <c r="F288" s="104">
        <v>27.231999999999999</v>
      </c>
      <c r="G288" s="88">
        <f t="shared" si="16"/>
        <v>1.0988243999999989</v>
      </c>
      <c r="H288" s="103">
        <f t="shared" si="15"/>
        <v>4.9094186104622101E-2</v>
      </c>
      <c r="I288" s="88">
        <f t="shared" si="17"/>
        <v>1.1479185861046211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45.915999999999997</v>
      </c>
      <c r="F289" s="104">
        <v>47.646999999999998</v>
      </c>
      <c r="G289" s="88">
        <f t="shared" si="16"/>
        <v>1.4883138000000014</v>
      </c>
      <c r="H289" s="103">
        <f t="shared" si="15"/>
        <v>0.11161332928775364</v>
      </c>
      <c r="I289" s="88">
        <f t="shared" si="17"/>
        <v>1.599927129287755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41.683</v>
      </c>
      <c r="F290" s="104">
        <v>42.595999999999997</v>
      </c>
      <c r="G290" s="88">
        <f t="shared" si="16"/>
        <v>0.78499739999999718</v>
      </c>
      <c r="H290" s="103">
        <f t="shared" si="15"/>
        <v>0.10524382410451924</v>
      </c>
      <c r="I290" s="88">
        <f t="shared" si="17"/>
        <v>0.89024122410451645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9.0740950764231651E-2</v>
      </c>
      <c r="I291" s="88">
        <f t="shared" si="17"/>
        <v>9.0740950764231651E-2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7.8883871884672233E-2</v>
      </c>
      <c r="I292" s="88">
        <f t="shared" si="17"/>
        <v>7.8883871884672233E-2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13.785</v>
      </c>
      <c r="F293" s="104">
        <v>14.212999999999999</v>
      </c>
      <c r="G293" s="88">
        <f t="shared" si="16"/>
        <v>0.36799439999999917</v>
      </c>
      <c r="H293" s="103">
        <f t="shared" si="15"/>
        <v>5.0956041465875235E-2</v>
      </c>
      <c r="I293" s="88">
        <f t="shared" si="17"/>
        <v>0.4189504414658744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21.97</v>
      </c>
      <c r="F294" s="104">
        <v>22.399000000000001</v>
      </c>
      <c r="G294" s="88">
        <f t="shared" si="16"/>
        <v>0.36885420000000174</v>
      </c>
      <c r="H294" s="103">
        <f t="shared" si="15"/>
        <v>4.9388163266925224E-2</v>
      </c>
      <c r="I294" s="88">
        <f t="shared" si="17"/>
        <v>0.41824236326692699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52.677</v>
      </c>
      <c r="F295" s="104">
        <v>54.640999999999998</v>
      </c>
      <c r="G295" s="88">
        <f t="shared" si="16"/>
        <v>1.6886471999999988</v>
      </c>
      <c r="H295" s="103">
        <f>$G$11/$C$303*C295</f>
        <v>0.11141734451288489</v>
      </c>
      <c r="I295" s="88">
        <f t="shared" si="17"/>
        <v>1.8000645445128838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0.10406791545530673</v>
      </c>
      <c r="I296" s="88">
        <f t="shared" si="17"/>
        <v>0.10406791545530673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6"/>
        <v>0</v>
      </c>
      <c r="H297" s="103">
        <f t="shared" si="15"/>
        <v>9.0152996439625405E-2</v>
      </c>
      <c r="I297" s="88">
        <f t="shared" si="17"/>
        <v>9.0152996439625405E-2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79.7</v>
      </c>
      <c r="D298" s="65" t="s">
        <v>358</v>
      </c>
      <c r="E298" s="104">
        <v>25.747</v>
      </c>
      <c r="F298" s="104">
        <v>26.913</v>
      </c>
      <c r="G298" s="88">
        <f t="shared" si="16"/>
        <v>1.0025268000000003</v>
      </c>
      <c r="H298" s="103">
        <f>$G$11/$C$303*C298</f>
        <v>7.8099932785197237E-2</v>
      </c>
      <c r="I298" s="88">
        <f t="shared" si="17"/>
        <v>1.0806267327851975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10.651999999999999</v>
      </c>
      <c r="F299" s="104">
        <v>10.766999999999999</v>
      </c>
      <c r="G299" s="88">
        <f t="shared" si="16"/>
        <v>9.8877000000000187E-2</v>
      </c>
      <c r="H299" s="103">
        <f t="shared" si="15"/>
        <v>5.0368087141268982E-2</v>
      </c>
      <c r="I299" s="88">
        <f>G299+H299</f>
        <v>0.14924508714126916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13.935</v>
      </c>
      <c r="F300" s="104">
        <v>14.289</v>
      </c>
      <c r="G300" s="88">
        <f t="shared" si="16"/>
        <v>0.30436919999999934</v>
      </c>
      <c r="H300" s="103">
        <f t="shared" si="15"/>
        <v>4.9290170879490849E-2</v>
      </c>
      <c r="I300" s="88">
        <f t="shared" si="17"/>
        <v>0.35365937087949018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0.11249526077466301</v>
      </c>
      <c r="I301" s="88">
        <f t="shared" si="17"/>
        <v>0.11249526077466301</v>
      </c>
      <c r="J301" s="25"/>
      <c r="K301" s="443"/>
    </row>
    <row r="302" spans="1:11" ht="21.75" customHeight="1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76.686999999999998</v>
      </c>
      <c r="F302" s="104">
        <v>78.742999999999995</v>
      </c>
      <c r="G302" s="88">
        <f t="shared" si="16"/>
        <v>1.7677487999999977</v>
      </c>
      <c r="H302" s="103">
        <f>$G$11/$C$303*C302</f>
        <v>0.29089040209894351</v>
      </c>
      <c r="I302" s="88">
        <f>G302+H302</f>
        <v>2.058639202098941</v>
      </c>
      <c r="J302" s="25"/>
      <c r="K302" s="443"/>
    </row>
    <row r="303" spans="1:11" x14ac:dyDescent="0.25">
      <c r="A303" s="614" t="s">
        <v>3</v>
      </c>
      <c r="B303" s="615"/>
      <c r="C303" s="470">
        <f>SUM(C17:C302)</f>
        <v>20466.950000000008</v>
      </c>
      <c r="D303" s="124"/>
      <c r="E303" s="129"/>
      <c r="F303" s="129"/>
      <c r="G303" s="88">
        <f>SUM(G17:G302)</f>
        <v>143.85894706000008</v>
      </c>
      <c r="H303" s="88">
        <f>SUM(H17:H302)</f>
        <v>20.056052939999891</v>
      </c>
      <c r="I303" s="88">
        <f>SUM(I17:I302)</f>
        <v>163.91499999999988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3"/>
  <sheetViews>
    <sheetView workbookViewId="0">
      <selection activeCell="R12" sqref="R12"/>
    </sheetView>
  </sheetViews>
  <sheetFormatPr defaultRowHeight="15" x14ac:dyDescent="0.25"/>
  <cols>
    <col min="1" max="1" width="9.140625" style="433"/>
    <col min="2" max="2" width="15.5703125" style="433" customWidth="1"/>
    <col min="3" max="4" width="9.140625" style="433"/>
    <col min="5" max="5" width="11" style="433" customWidth="1"/>
    <col min="6" max="6" width="11.28515625" style="433" customWidth="1"/>
    <col min="7" max="7" width="9.140625" style="433"/>
    <col min="8" max="8" width="10.5703125" style="433" customWidth="1"/>
    <col min="9" max="9" width="11.28515625" style="433" customWidth="1"/>
    <col min="10" max="16384" width="9.140625" style="433"/>
  </cols>
  <sheetData>
    <row r="1" spans="1:17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431"/>
      <c r="L1" s="431"/>
      <c r="M1" s="432"/>
      <c r="P1" s="434"/>
    </row>
    <row r="2" spans="1:17" ht="5.25" customHeight="1" x14ac:dyDescent="0.3">
      <c r="A2" s="435"/>
      <c r="B2" s="472"/>
      <c r="C2" s="472"/>
      <c r="D2" s="472"/>
      <c r="E2" s="472"/>
      <c r="F2" s="472"/>
      <c r="G2" s="394"/>
      <c r="H2" s="395"/>
      <c r="I2" s="472"/>
      <c r="J2" s="436"/>
      <c r="K2" s="472"/>
      <c r="L2" s="472"/>
      <c r="M2" s="432"/>
      <c r="P2" s="434"/>
    </row>
    <row r="3" spans="1:17" ht="39.75" customHeight="1" x14ac:dyDescent="0.25">
      <c r="A3" s="687" t="s">
        <v>536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  <c r="L3" s="437"/>
      <c r="M3" s="432"/>
      <c r="P3" s="434"/>
    </row>
    <row r="4" spans="1:17" ht="8.25" customHeight="1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  <c r="L4" s="399"/>
      <c r="M4" s="432"/>
      <c r="P4" s="434"/>
    </row>
    <row r="5" spans="1:17" ht="18.75" x14ac:dyDescent="0.25">
      <c r="A5" s="713" t="s">
        <v>11</v>
      </c>
      <c r="B5" s="717"/>
      <c r="C5" s="717"/>
      <c r="D5" s="717"/>
      <c r="E5" s="717"/>
      <c r="F5" s="717"/>
      <c r="G5" s="714"/>
      <c r="H5" s="402"/>
      <c r="I5" s="718" t="s">
        <v>15</v>
      </c>
      <c r="J5" s="719"/>
      <c r="K5" s="399"/>
      <c r="M5" s="432"/>
      <c r="P5" s="434"/>
    </row>
    <row r="6" spans="1:17" ht="60" x14ac:dyDescent="0.25">
      <c r="A6" s="712" t="s">
        <v>4</v>
      </c>
      <c r="B6" s="712"/>
      <c r="C6" s="712"/>
      <c r="D6" s="712"/>
      <c r="E6" s="712" t="s">
        <v>5</v>
      </c>
      <c r="F6" s="712"/>
      <c r="G6" s="403" t="s">
        <v>537</v>
      </c>
      <c r="H6" s="473"/>
      <c r="I6" s="720"/>
      <c r="J6" s="721"/>
      <c r="K6" s="399"/>
      <c r="M6" s="432"/>
      <c r="P6" s="434"/>
    </row>
    <row r="7" spans="1:17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7"/>
      <c r="H7" s="405"/>
      <c r="I7" s="720"/>
      <c r="J7" s="721"/>
      <c r="K7" s="399"/>
      <c r="M7" s="432"/>
      <c r="P7" s="434"/>
    </row>
    <row r="8" spans="1:17" ht="18.75" x14ac:dyDescent="0.25">
      <c r="A8" s="699" t="s">
        <v>7</v>
      </c>
      <c r="B8" s="700"/>
      <c r="C8" s="700"/>
      <c r="D8" s="701"/>
      <c r="E8" s="712"/>
      <c r="F8" s="712"/>
      <c r="G8" s="47"/>
      <c r="H8" s="405"/>
      <c r="I8" s="720"/>
      <c r="J8" s="721"/>
      <c r="K8" s="399"/>
      <c r="M8" s="432"/>
      <c r="P8" s="434"/>
    </row>
    <row r="9" spans="1:17" ht="18" customHeight="1" x14ac:dyDescent="0.25">
      <c r="A9" s="698" t="s">
        <v>39</v>
      </c>
      <c r="B9" s="698"/>
      <c r="C9" s="698"/>
      <c r="D9" s="698"/>
      <c r="E9" s="712" t="s">
        <v>8</v>
      </c>
      <c r="F9" s="712"/>
      <c r="G9" s="47">
        <v>140.49100000000001</v>
      </c>
      <c r="H9" s="405"/>
      <c r="I9" s="722"/>
      <c r="J9" s="723"/>
      <c r="K9" s="399"/>
      <c r="M9" s="432"/>
      <c r="P9" s="434"/>
    </row>
    <row r="10" spans="1:17" ht="18.75" x14ac:dyDescent="0.25">
      <c r="A10" s="702" t="s">
        <v>7</v>
      </c>
      <c r="B10" s="703"/>
      <c r="C10" s="703"/>
      <c r="D10" s="704"/>
      <c r="E10" s="712" t="s">
        <v>12</v>
      </c>
      <c r="F10" s="712"/>
      <c r="G10" s="406">
        <f>G303</f>
        <v>134.39141040000001</v>
      </c>
      <c r="H10" s="405"/>
      <c r="I10" s="440"/>
      <c r="J10" s="441"/>
      <c r="K10" s="399"/>
      <c r="M10" s="432"/>
      <c r="P10" s="434"/>
    </row>
    <row r="11" spans="1:17" ht="18.75" x14ac:dyDescent="0.25">
      <c r="A11" s="705"/>
      <c r="B11" s="706"/>
      <c r="C11" s="706"/>
      <c r="D11" s="707"/>
      <c r="E11" s="712" t="s">
        <v>13</v>
      </c>
      <c r="F11" s="712"/>
      <c r="G11" s="406">
        <f>G9-G10</f>
        <v>6.0995896000000016</v>
      </c>
      <c r="H11" s="405"/>
      <c r="I11" s="442" t="s">
        <v>363</v>
      </c>
      <c r="J11" s="441"/>
      <c r="K11" s="399"/>
      <c r="M11" s="432"/>
      <c r="P11" s="434"/>
    </row>
    <row r="12" spans="1:17" ht="18.75" x14ac:dyDescent="0.25">
      <c r="A12" s="698" t="s">
        <v>42</v>
      </c>
      <c r="B12" s="698"/>
      <c r="C12" s="698"/>
      <c r="D12" s="698"/>
      <c r="E12" s="713" t="s">
        <v>40</v>
      </c>
      <c r="F12" s="714"/>
      <c r="G12" s="410"/>
      <c r="H12" s="405"/>
      <c r="I12" s="442" t="s">
        <v>362</v>
      </c>
      <c r="J12" s="441"/>
      <c r="K12" s="399"/>
      <c r="M12" s="432"/>
      <c r="P12" s="434"/>
    </row>
    <row r="13" spans="1:17" x14ac:dyDescent="0.25">
      <c r="A13" s="698" t="s">
        <v>43</v>
      </c>
      <c r="B13" s="698"/>
      <c r="C13" s="698"/>
      <c r="D13" s="698"/>
      <c r="E13" s="713" t="s">
        <v>41</v>
      </c>
      <c r="F13" s="714"/>
      <c r="G13" s="411"/>
      <c r="H13" s="412"/>
      <c r="I13" s="25"/>
      <c r="J13" s="443"/>
      <c r="K13" s="25"/>
      <c r="M13" s="432"/>
      <c r="P13" s="444"/>
    </row>
    <row r="14" spans="1:17" x14ac:dyDescent="0.25">
      <c r="A14" s="698"/>
      <c r="B14" s="698"/>
      <c r="C14" s="698"/>
      <c r="D14" s="698"/>
      <c r="E14" s="712" t="s">
        <v>14</v>
      </c>
      <c r="F14" s="712"/>
      <c r="G14" s="47"/>
      <c r="H14" s="405"/>
      <c r="I14" s="442" t="s">
        <v>510</v>
      </c>
      <c r="J14" s="442"/>
      <c r="K14" s="442"/>
      <c r="L14" s="445"/>
      <c r="M14" s="432"/>
    </row>
    <row r="15" spans="1:17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  <c r="L15" s="25"/>
      <c r="M15" s="432"/>
      <c r="N15" s="447"/>
      <c r="O15" s="448"/>
      <c r="P15" s="449"/>
      <c r="Q15" s="447"/>
    </row>
    <row r="16" spans="1:17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535</v>
      </c>
      <c r="F16" s="22" t="s">
        <v>538</v>
      </c>
      <c r="G16" s="71" t="s">
        <v>23</v>
      </c>
      <c r="H16" s="417" t="s">
        <v>9</v>
      </c>
      <c r="I16" s="418" t="s">
        <v>26</v>
      </c>
      <c r="J16" s="25"/>
      <c r="K16" s="443"/>
      <c r="L16" s="450"/>
      <c r="M16" s="432"/>
      <c r="N16" s="451"/>
      <c r="O16" s="452"/>
      <c r="P16" s="453"/>
      <c r="Q16" s="447"/>
    </row>
    <row r="17" spans="1:17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19.815000000000001</v>
      </c>
      <c r="F17" s="104">
        <v>19.899999999999999</v>
      </c>
      <c r="G17" s="88">
        <f>(F17-E17)*0.8598</f>
        <v>7.3082999999997678E-2</v>
      </c>
      <c r="H17" s="103">
        <f>$G$11/$C$303*C17</f>
        <v>1.916324576465386E-2</v>
      </c>
      <c r="I17" s="88">
        <f t="shared" ref="I17:I80" si="0">G17+H17</f>
        <v>9.2246245764651541E-2</v>
      </c>
      <c r="J17" s="25"/>
      <c r="K17" s="443"/>
      <c r="L17" s="197"/>
      <c r="M17" s="471"/>
      <c r="N17" s="384"/>
      <c r="O17" s="709"/>
      <c r="P17" s="709"/>
      <c r="Q17" s="447"/>
    </row>
    <row r="18" spans="1:17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37.087000000000003</v>
      </c>
      <c r="F18" s="104">
        <v>37.762999999999998</v>
      </c>
      <c r="G18" s="88">
        <f t="shared" ref="G18:G80" si="1">(F18-E18)*0.8598</f>
        <v>0.58122479999999555</v>
      </c>
      <c r="H18" s="103">
        <f t="shared" ref="H18:H81" si="2">$G$11/$C$303*C18</f>
        <v>1.2845037207722882E-2</v>
      </c>
      <c r="I18" s="88">
        <f t="shared" si="0"/>
        <v>0.59406983720771844</v>
      </c>
      <c r="J18" s="25"/>
      <c r="K18" s="443"/>
      <c r="L18" s="197"/>
      <c r="M18" s="471"/>
      <c r="N18" s="476"/>
      <c r="O18" s="301"/>
      <c r="P18" s="434"/>
    </row>
    <row r="19" spans="1:17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29.510999999999999</v>
      </c>
      <c r="F19" s="104">
        <v>30.312999999999999</v>
      </c>
      <c r="G19" s="88">
        <f t="shared" si="1"/>
        <v>0.68955959999999972</v>
      </c>
      <c r="H19" s="103">
        <f t="shared" si="2"/>
        <v>1.3441094618754108E-2</v>
      </c>
      <c r="I19" s="88">
        <f t="shared" si="0"/>
        <v>0.70300069461875381</v>
      </c>
      <c r="J19" s="25"/>
      <c r="K19" s="443"/>
      <c r="L19" s="197"/>
      <c r="M19" s="471"/>
      <c r="N19" s="300"/>
      <c r="O19" s="300"/>
      <c r="P19" s="434"/>
    </row>
    <row r="20" spans="1:17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68.385000000000005</v>
      </c>
      <c r="F20" s="104">
        <v>70.688999999999993</v>
      </c>
      <c r="G20" s="88">
        <f>(F20-E20)*0.8598</f>
        <v>1.9809791999999895</v>
      </c>
      <c r="H20" s="103">
        <f t="shared" si="2"/>
        <v>2.0832206515541289E-2</v>
      </c>
      <c r="I20" s="88">
        <f t="shared" si="0"/>
        <v>2.0018114065155306</v>
      </c>
      <c r="J20" s="25"/>
      <c r="K20" s="443"/>
      <c r="L20" s="197"/>
      <c r="M20" s="471"/>
      <c r="N20" s="300"/>
      <c r="O20" s="420"/>
      <c r="P20" s="434"/>
    </row>
    <row r="21" spans="1:17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30.93</v>
      </c>
      <c r="F21" s="104">
        <v>31.966999999999999</v>
      </c>
      <c r="G21" s="88">
        <f t="shared" si="1"/>
        <v>0.8916125999999992</v>
      </c>
      <c r="H21" s="103">
        <f t="shared" si="2"/>
        <v>1.9193048635205424E-2</v>
      </c>
      <c r="I21" s="88">
        <f t="shared" si="0"/>
        <v>0.91080564863520463</v>
      </c>
      <c r="J21" s="25"/>
      <c r="K21" s="443"/>
      <c r="L21" s="197"/>
      <c r="M21" s="471"/>
      <c r="N21" s="300"/>
      <c r="O21" s="301"/>
      <c r="P21" s="434"/>
    </row>
    <row r="22" spans="1:17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12.675000000000001</v>
      </c>
      <c r="F22" s="104">
        <v>12.757999999999999</v>
      </c>
      <c r="G22" s="88">
        <f t="shared" si="1"/>
        <v>7.1363399999998633E-2</v>
      </c>
      <c r="H22" s="103">
        <f t="shared" si="2"/>
        <v>1.278543146661976E-2</v>
      </c>
      <c r="I22" s="88">
        <f t="shared" si="0"/>
        <v>8.414883146661839E-2</v>
      </c>
      <c r="J22" s="25"/>
      <c r="K22" s="443"/>
      <c r="L22" s="197"/>
      <c r="M22" s="471"/>
      <c r="N22" s="300"/>
      <c r="O22" s="300"/>
      <c r="P22" s="434"/>
    </row>
    <row r="23" spans="1:17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19.366</v>
      </c>
      <c r="F23" s="104">
        <v>19.664999999999999</v>
      </c>
      <c r="G23" s="88">
        <f t="shared" si="1"/>
        <v>0.25708019999999954</v>
      </c>
      <c r="H23" s="103">
        <f t="shared" si="2"/>
        <v>1.3292080265996301E-2</v>
      </c>
      <c r="I23" s="88">
        <f t="shared" si="0"/>
        <v>0.27037228026599586</v>
      </c>
      <c r="J23" s="25"/>
      <c r="K23" s="443"/>
      <c r="L23" s="197"/>
      <c r="M23" s="471"/>
      <c r="N23" s="300"/>
      <c r="O23" s="300"/>
      <c r="P23" s="434"/>
    </row>
    <row r="24" spans="1:17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17.760000000000002</v>
      </c>
      <c r="F24" s="104">
        <v>18.087</v>
      </c>
      <c r="G24" s="88">
        <f t="shared" si="1"/>
        <v>0.28115459999999842</v>
      </c>
      <c r="H24" s="103">
        <f t="shared" si="2"/>
        <v>2.0832206515541289E-2</v>
      </c>
      <c r="I24" s="88">
        <f t="shared" si="0"/>
        <v>0.30198680651553972</v>
      </c>
      <c r="J24" s="25"/>
      <c r="K24" s="443"/>
      <c r="L24" s="197"/>
      <c r="M24" s="471"/>
      <c r="N24" s="300"/>
      <c r="O24" s="300"/>
      <c r="P24" s="434"/>
    </row>
    <row r="25" spans="1:17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23.172000000000001</v>
      </c>
      <c r="F25" s="104">
        <v>23.641999999999999</v>
      </c>
      <c r="G25" s="88">
        <f t="shared" si="1"/>
        <v>0.40410599999999902</v>
      </c>
      <c r="H25" s="103">
        <f t="shared" si="2"/>
        <v>1.91334428941023E-2</v>
      </c>
      <c r="I25" s="88">
        <f t="shared" si="0"/>
        <v>0.42323944289410131</v>
      </c>
      <c r="J25" s="25"/>
      <c r="K25" s="443"/>
      <c r="L25" s="197"/>
      <c r="M25" s="471"/>
      <c r="N25" s="300"/>
      <c r="O25" s="300"/>
      <c r="P25" s="434"/>
    </row>
    <row r="26" spans="1:17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18.109000000000002</v>
      </c>
      <c r="F26" s="104">
        <v>18.780999999999999</v>
      </c>
      <c r="G26" s="88">
        <f t="shared" si="1"/>
        <v>0.57778559999999746</v>
      </c>
      <c r="H26" s="103">
        <f t="shared" si="2"/>
        <v>1.2696022854965077E-2</v>
      </c>
      <c r="I26" s="88">
        <f t="shared" si="0"/>
        <v>0.59048162285496253</v>
      </c>
      <c r="J26" s="25"/>
      <c r="K26" s="443"/>
      <c r="L26" s="197"/>
      <c r="M26" s="471"/>
      <c r="N26" s="300"/>
      <c r="O26" s="300"/>
      <c r="P26" s="434"/>
    </row>
    <row r="27" spans="1:17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25.207999999999998</v>
      </c>
      <c r="F27" s="104">
        <v>26.096</v>
      </c>
      <c r="G27" s="88">
        <f t="shared" si="1"/>
        <v>0.76350240000000147</v>
      </c>
      <c r="H27" s="103">
        <f t="shared" si="2"/>
        <v>1.3292080265996301E-2</v>
      </c>
      <c r="I27" s="88">
        <f t="shared" si="0"/>
        <v>0.77679448026599773</v>
      </c>
      <c r="J27" s="25"/>
      <c r="K27" s="443"/>
      <c r="L27" s="197"/>
      <c r="M27" s="471"/>
      <c r="N27" s="300"/>
      <c r="O27" s="300"/>
      <c r="P27" s="434"/>
    </row>
    <row r="28" spans="1:17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33.475999999999999</v>
      </c>
      <c r="F28" s="104">
        <v>34.445999999999998</v>
      </c>
      <c r="G28" s="88">
        <f t="shared" si="1"/>
        <v>0.83400599999999903</v>
      </c>
      <c r="H28" s="103">
        <f t="shared" si="2"/>
        <v>2.0832206515541289E-2</v>
      </c>
      <c r="I28" s="88">
        <f t="shared" si="0"/>
        <v>0.85483820651554032</v>
      </c>
      <c r="J28" s="25"/>
      <c r="K28" s="443"/>
      <c r="L28" s="197"/>
      <c r="M28" s="471"/>
      <c r="N28" s="300"/>
      <c r="O28" s="300"/>
      <c r="P28" s="434"/>
    </row>
    <row r="29" spans="1:17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30.942</v>
      </c>
      <c r="F29" s="104">
        <v>31.443000000000001</v>
      </c>
      <c r="G29" s="88">
        <f t="shared" si="1"/>
        <v>0.43075980000000108</v>
      </c>
      <c r="H29" s="103">
        <f t="shared" si="2"/>
        <v>1.916324576465386E-2</v>
      </c>
      <c r="I29" s="88">
        <f t="shared" si="0"/>
        <v>0.44992304576465492</v>
      </c>
      <c r="J29" s="25"/>
      <c r="K29" s="443"/>
      <c r="L29" s="197"/>
      <c r="M29" s="471"/>
      <c r="P29" s="434"/>
    </row>
    <row r="30" spans="1:17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13.628</v>
      </c>
      <c r="F30" s="104">
        <v>13.786</v>
      </c>
      <c r="G30" s="88">
        <f t="shared" si="1"/>
        <v>0.13584839999999954</v>
      </c>
      <c r="H30" s="103">
        <f t="shared" si="2"/>
        <v>1.2636417113861953E-2</v>
      </c>
      <c r="I30" s="88">
        <f t="shared" si="0"/>
        <v>0.14848481711386149</v>
      </c>
      <c r="J30" s="25"/>
      <c r="K30" s="443"/>
      <c r="L30" s="197"/>
      <c r="M30" s="471"/>
      <c r="P30" s="434"/>
    </row>
    <row r="31" spans="1:17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12.06</v>
      </c>
      <c r="F31" s="104">
        <v>12.112</v>
      </c>
      <c r="G31" s="88">
        <f t="shared" si="1"/>
        <v>4.4709599999999655E-2</v>
      </c>
      <c r="H31" s="103">
        <f t="shared" si="2"/>
        <v>1.3411291748202546E-2</v>
      </c>
      <c r="I31" s="88">
        <f t="shared" si="0"/>
        <v>5.8120891748202202E-2</v>
      </c>
      <c r="J31" s="25"/>
      <c r="K31" s="443"/>
      <c r="L31" s="197"/>
      <c r="M31" s="471"/>
      <c r="P31" s="434"/>
    </row>
    <row r="32" spans="1:17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29.512</v>
      </c>
      <c r="F32" s="104">
        <v>30.984999999999999</v>
      </c>
      <c r="G32" s="88">
        <f t="shared" si="1"/>
        <v>1.2664853999999992</v>
      </c>
      <c r="H32" s="103">
        <f t="shared" si="2"/>
        <v>2.0862009386092849E-2</v>
      </c>
      <c r="I32" s="88">
        <f t="shared" si="0"/>
        <v>1.2873474093860922</v>
      </c>
      <c r="J32" s="25"/>
      <c r="K32" s="443"/>
      <c r="L32" s="197"/>
      <c r="M32" s="471"/>
      <c r="P32" s="434"/>
    </row>
    <row r="33" spans="1:16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31.146000000000001</v>
      </c>
      <c r="F33" s="104">
        <v>32.048000000000002</v>
      </c>
      <c r="G33" s="88">
        <f t="shared" si="1"/>
        <v>0.77553960000000088</v>
      </c>
      <c r="H33" s="103">
        <f t="shared" si="2"/>
        <v>1.9252654376308541E-2</v>
      </c>
      <c r="I33" s="88">
        <f t="shared" si="0"/>
        <v>0.7947922543763094</v>
      </c>
      <c r="J33" s="25"/>
      <c r="K33" s="443"/>
      <c r="L33" s="197"/>
      <c r="M33" s="471"/>
      <c r="P33" s="434"/>
    </row>
    <row r="34" spans="1:16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19.687999999999999</v>
      </c>
      <c r="F34" s="104">
        <v>20.584</v>
      </c>
      <c r="G34" s="88">
        <f t="shared" si="1"/>
        <v>0.77038080000000064</v>
      </c>
      <c r="H34" s="103">
        <f t="shared" si="2"/>
        <v>1.2666219984413515E-2</v>
      </c>
      <c r="I34" s="88">
        <f t="shared" si="0"/>
        <v>0.78304701998441417</v>
      </c>
      <c r="J34" s="25"/>
      <c r="K34" s="443"/>
      <c r="L34" s="197"/>
      <c r="M34" s="471"/>
      <c r="P34" s="434"/>
    </row>
    <row r="35" spans="1:16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7.9870000000000001</v>
      </c>
      <c r="F35" s="104">
        <v>8.0609999999999999</v>
      </c>
      <c r="G35" s="88">
        <f t="shared" si="1"/>
        <v>6.3625199999999868E-2</v>
      </c>
      <c r="H35" s="103">
        <f t="shared" si="2"/>
        <v>1.3292080265996301E-2</v>
      </c>
      <c r="I35" s="88">
        <f t="shared" si="0"/>
        <v>7.6917280265996174E-2</v>
      </c>
      <c r="J35" s="25"/>
      <c r="K35" s="443"/>
      <c r="L35" s="197"/>
      <c r="M35" s="471"/>
      <c r="P35" s="434"/>
    </row>
    <row r="36" spans="1:16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21.847000000000001</v>
      </c>
      <c r="F36" s="104">
        <v>22.605</v>
      </c>
      <c r="G36" s="88">
        <f t="shared" si="1"/>
        <v>0.65172839999999921</v>
      </c>
      <c r="H36" s="103">
        <f t="shared" si="2"/>
        <v>2.0772600774438165E-2</v>
      </c>
      <c r="I36" s="88">
        <f t="shared" si="0"/>
        <v>0.67250100077443742</v>
      </c>
      <c r="J36" s="25"/>
      <c r="K36" s="443"/>
      <c r="L36" s="197"/>
      <c r="M36" s="471"/>
      <c r="P36" s="434"/>
    </row>
    <row r="37" spans="1:16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40.261000000000003</v>
      </c>
      <c r="F37" s="104">
        <v>42.24</v>
      </c>
      <c r="G37" s="88">
        <f t="shared" si="1"/>
        <v>1.7015441999999994</v>
      </c>
      <c r="H37" s="103">
        <f t="shared" si="2"/>
        <v>1.91334428941023E-2</v>
      </c>
      <c r="I37" s="88">
        <f t="shared" si="0"/>
        <v>1.7206776428941017</v>
      </c>
      <c r="J37" s="25"/>
      <c r="K37" s="443"/>
      <c r="L37" s="197"/>
      <c r="M37" s="471"/>
      <c r="P37" s="434"/>
    </row>
    <row r="38" spans="1:16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15.398999999999999</v>
      </c>
      <c r="F38" s="104">
        <v>15.61</v>
      </c>
      <c r="G38" s="88">
        <f t="shared" si="1"/>
        <v>0.18141780000000027</v>
      </c>
      <c r="H38" s="103">
        <f t="shared" si="2"/>
        <v>1.2606614243310391E-2</v>
      </c>
      <c r="I38" s="88">
        <f t="shared" si="0"/>
        <v>0.19402441424331066</v>
      </c>
      <c r="J38" s="25"/>
      <c r="K38" s="443"/>
      <c r="L38" s="197"/>
      <c r="M38" s="471"/>
      <c r="P38" s="434"/>
    </row>
    <row r="39" spans="1:16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1.3262277395444739E-2</v>
      </c>
      <c r="I39" s="88">
        <f t="shared" si="0"/>
        <v>1.3262277395444739E-2</v>
      </c>
      <c r="J39" s="443"/>
      <c r="K39" s="25"/>
      <c r="L39" s="197"/>
      <c r="M39" s="471"/>
      <c r="P39" s="434"/>
    </row>
    <row r="40" spans="1:16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29.571000000000002</v>
      </c>
      <c r="F40" s="104">
        <v>30.456</v>
      </c>
      <c r="G40" s="88">
        <f t="shared" si="1"/>
        <v>0.76092299999999835</v>
      </c>
      <c r="H40" s="103">
        <f t="shared" si="2"/>
        <v>2.0683192162783484E-2</v>
      </c>
      <c r="I40" s="88">
        <f t="shared" si="0"/>
        <v>0.78160619216278182</v>
      </c>
      <c r="J40" s="25"/>
      <c r="K40" s="443"/>
      <c r="L40" s="197"/>
      <c r="M40" s="471"/>
      <c r="P40" s="434"/>
    </row>
    <row r="41" spans="1:16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1.916324576465386E-2</v>
      </c>
      <c r="I41" s="88">
        <f t="shared" si="0"/>
        <v>1.916324576465386E-2</v>
      </c>
      <c r="J41" s="25"/>
      <c r="K41" s="443"/>
      <c r="L41" s="197"/>
      <c r="M41" s="471"/>
      <c r="P41" s="434"/>
    </row>
    <row r="42" spans="1:16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16.994</v>
      </c>
      <c r="F42" s="104">
        <v>17.545000000000002</v>
      </c>
      <c r="G42" s="88">
        <f t="shared" si="1"/>
        <v>0.47374980000000166</v>
      </c>
      <c r="H42" s="103">
        <f t="shared" si="2"/>
        <v>1.2755628596068198E-2</v>
      </c>
      <c r="I42" s="88">
        <f t="shared" si="0"/>
        <v>0.48650542859606988</v>
      </c>
      <c r="J42" s="25"/>
      <c r="K42" s="443"/>
      <c r="L42" s="197"/>
      <c r="M42" s="471"/>
      <c r="P42" s="434"/>
    </row>
    <row r="43" spans="1:16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13.978</v>
      </c>
      <c r="F43" s="104">
        <v>14.545</v>
      </c>
      <c r="G43" s="88">
        <f t="shared" si="1"/>
        <v>0.48750660000000018</v>
      </c>
      <c r="H43" s="103">
        <f t="shared" si="2"/>
        <v>1.3500700359857228E-2</v>
      </c>
      <c r="I43" s="88">
        <f t="shared" si="0"/>
        <v>0.50100730035985741</v>
      </c>
      <c r="J43" s="25"/>
      <c r="K43" s="443"/>
      <c r="L43" s="197"/>
      <c r="M43" s="471"/>
      <c r="P43" s="434"/>
    </row>
    <row r="44" spans="1:16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33.625</v>
      </c>
      <c r="F44" s="104">
        <v>34.590000000000003</v>
      </c>
      <c r="G44" s="88">
        <f t="shared" si="1"/>
        <v>0.82970700000000297</v>
      </c>
      <c r="H44" s="103">
        <f t="shared" si="2"/>
        <v>2.0742797903886601E-2</v>
      </c>
      <c r="I44" s="88">
        <f t="shared" si="0"/>
        <v>0.85044979790388953</v>
      </c>
      <c r="J44" s="25"/>
      <c r="K44" s="443"/>
      <c r="L44" s="197"/>
      <c r="M44" s="471"/>
      <c r="P44" s="434"/>
    </row>
    <row r="45" spans="1:16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1.8865217059138246E-2</v>
      </c>
      <c r="I45" s="88">
        <f t="shared" si="0"/>
        <v>1.8865217059138246E-2</v>
      </c>
      <c r="J45" s="25"/>
      <c r="K45" s="443"/>
      <c r="L45" s="197"/>
      <c r="M45" s="471"/>
      <c r="P45" s="434"/>
    </row>
    <row r="46" spans="1:16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9.7219999999999995</v>
      </c>
      <c r="G46" s="88">
        <f t="shared" si="1"/>
        <v>0</v>
      </c>
      <c r="H46" s="103">
        <f t="shared" si="2"/>
        <v>1.2666219984413515E-2</v>
      </c>
      <c r="I46" s="88">
        <f t="shared" si="0"/>
        <v>1.2666219984413515E-2</v>
      </c>
      <c r="J46" s="25"/>
      <c r="K46" s="443"/>
      <c r="L46" s="197"/>
      <c r="M46" s="471"/>
      <c r="P46" s="434"/>
    </row>
    <row r="47" spans="1:16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17.064</v>
      </c>
      <c r="F47" s="104">
        <v>17.260000000000002</v>
      </c>
      <c r="G47" s="88">
        <f t="shared" si="1"/>
        <v>0.1685208000000013</v>
      </c>
      <c r="H47" s="103">
        <f t="shared" si="2"/>
        <v>1.3262277395444739E-2</v>
      </c>
      <c r="I47" s="88">
        <f t="shared" si="0"/>
        <v>0.18178307739544605</v>
      </c>
      <c r="J47" s="25"/>
      <c r="K47" s="443"/>
      <c r="L47" s="197"/>
      <c r="M47" s="471"/>
      <c r="P47" s="434"/>
    </row>
    <row r="48" spans="1:16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2.7440000000000002</v>
      </c>
      <c r="F48" s="104">
        <v>3.0830000000000002</v>
      </c>
      <c r="G48" s="88">
        <f t="shared" si="1"/>
        <v>0.29147219999999996</v>
      </c>
      <c r="H48" s="103">
        <f t="shared" si="2"/>
        <v>2.0832206515541289E-2</v>
      </c>
      <c r="I48" s="88">
        <f t="shared" si="0"/>
        <v>0.31230440651554126</v>
      </c>
      <c r="J48" s="25"/>
      <c r="K48" s="443"/>
      <c r="L48" s="197"/>
      <c r="M48" s="471"/>
      <c r="P48" s="434"/>
    </row>
    <row r="49" spans="1:2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28.666</v>
      </c>
      <c r="F49" s="104">
        <v>29.853000000000002</v>
      </c>
      <c r="G49" s="88">
        <f t="shared" si="1"/>
        <v>1.0205826000000011</v>
      </c>
      <c r="H49" s="103">
        <f t="shared" si="2"/>
        <v>1.9312260117411665E-2</v>
      </c>
      <c r="I49" s="88">
        <f t="shared" si="0"/>
        <v>1.0398948601174127</v>
      </c>
      <c r="J49" s="25"/>
      <c r="K49" s="443"/>
      <c r="L49" s="197"/>
      <c r="M49" s="471"/>
      <c r="P49" s="434"/>
    </row>
    <row r="50" spans="1:2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6.9359999999999999</v>
      </c>
      <c r="F50" s="104">
        <v>6.9580000000000002</v>
      </c>
      <c r="G50" s="88">
        <f>(F50-E50)*0.8598</f>
        <v>1.8915600000000209E-2</v>
      </c>
      <c r="H50" s="103">
        <f t="shared" si="2"/>
        <v>1.2725825725516638E-2</v>
      </c>
      <c r="I50" s="88">
        <f t="shared" si="0"/>
        <v>3.1641425725516849E-2</v>
      </c>
      <c r="J50" s="25"/>
      <c r="K50" s="443"/>
      <c r="L50" s="197"/>
      <c r="M50" s="471"/>
      <c r="P50" s="434"/>
    </row>
    <row r="51" spans="1:2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21.904</v>
      </c>
      <c r="F51" s="104">
        <v>22.004000000000001</v>
      </c>
      <c r="G51" s="88">
        <f>(F51-E51)*0.8598</f>
        <v>8.5980000000001222E-2</v>
      </c>
      <c r="H51" s="103">
        <f t="shared" si="2"/>
        <v>1.3232474524893177E-2</v>
      </c>
      <c r="I51" s="88">
        <f t="shared" si="0"/>
        <v>9.9212474524894401E-2</v>
      </c>
      <c r="J51" s="443"/>
      <c r="K51" s="25"/>
      <c r="L51" s="197"/>
      <c r="M51" s="471"/>
      <c r="P51" s="434"/>
    </row>
    <row r="52" spans="1:2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17.658000000000001</v>
      </c>
      <c r="F52" s="104">
        <v>17.768999999999998</v>
      </c>
      <c r="G52" s="88">
        <f t="shared" si="1"/>
        <v>9.5437799999997505E-2</v>
      </c>
      <c r="H52" s="103">
        <f t="shared" si="2"/>
        <v>2.0563980680577236E-2</v>
      </c>
      <c r="I52" s="88">
        <f t="shared" si="0"/>
        <v>0.11600178068057473</v>
      </c>
      <c r="J52" s="25"/>
      <c r="K52" s="443"/>
      <c r="L52" s="197"/>
      <c r="M52" s="471"/>
      <c r="P52" s="434"/>
    </row>
    <row r="53" spans="1:2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20.312000000000001</v>
      </c>
      <c r="G53" s="88">
        <f t="shared" si="1"/>
        <v>0</v>
      </c>
      <c r="H53" s="103">
        <f t="shared" si="2"/>
        <v>1.9222851505756981E-2</v>
      </c>
      <c r="I53" s="88">
        <f t="shared" si="0"/>
        <v>1.9222851505756981E-2</v>
      </c>
      <c r="J53" s="25"/>
      <c r="K53" s="443"/>
      <c r="L53" s="197"/>
      <c r="M53" s="471"/>
      <c r="P53" s="434"/>
    </row>
    <row r="54" spans="1:2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27.271999999999998</v>
      </c>
      <c r="F54" s="104">
        <v>27.77</v>
      </c>
      <c r="G54" s="88">
        <f t="shared" si="1"/>
        <v>0.42818040000000096</v>
      </c>
      <c r="H54" s="103">
        <f t="shared" si="2"/>
        <v>1.2517205631655709E-2</v>
      </c>
      <c r="I54" s="88">
        <f t="shared" si="0"/>
        <v>0.44069760563165666</v>
      </c>
      <c r="J54" s="25"/>
      <c r="K54" s="443"/>
      <c r="L54" s="197"/>
      <c r="M54" s="471"/>
      <c r="P54" s="434"/>
    </row>
    <row r="55" spans="1:2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1.3232474524893177E-2</v>
      </c>
      <c r="I55" s="88">
        <f t="shared" si="0"/>
        <v>1.3232474524893177E-2</v>
      </c>
      <c r="J55" s="25"/>
      <c r="K55" s="443"/>
      <c r="L55" s="197"/>
      <c r="M55" s="471"/>
      <c r="P55" s="434"/>
    </row>
    <row r="56" spans="1:2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30.021999999999998</v>
      </c>
      <c r="F56" s="104">
        <v>31.038</v>
      </c>
      <c r="G56" s="88">
        <f t="shared" si="1"/>
        <v>0.87355680000000158</v>
      </c>
      <c r="H56" s="103">
        <f t="shared" si="2"/>
        <v>2.062358642168036E-2</v>
      </c>
      <c r="I56" s="88">
        <f t="shared" si="0"/>
        <v>0.89418038642168196</v>
      </c>
      <c r="J56" s="25"/>
      <c r="K56" s="443"/>
      <c r="L56" s="197"/>
      <c r="M56" s="471"/>
      <c r="P56" s="434"/>
    </row>
    <row r="57" spans="1:2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27.925999999999998</v>
      </c>
      <c r="F57" s="104">
        <v>29.155000000000001</v>
      </c>
      <c r="G57" s="88">
        <f t="shared" si="1"/>
        <v>1.0566942000000024</v>
      </c>
      <c r="H57" s="103">
        <f t="shared" si="2"/>
        <v>1.9282457246860105E-2</v>
      </c>
      <c r="I57" s="88">
        <f t="shared" si="0"/>
        <v>1.0759766572468625</v>
      </c>
      <c r="J57" s="25"/>
      <c r="K57" s="443"/>
      <c r="L57" s="197"/>
      <c r="M57" s="471"/>
      <c r="P57" s="434"/>
    </row>
    <row r="58" spans="1:2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2.9980000000000002</v>
      </c>
      <c r="F58" s="104">
        <v>3.0070000000000001</v>
      </c>
      <c r="G58" s="88">
        <f t="shared" si="1"/>
        <v>7.7381999999999113E-3</v>
      </c>
      <c r="H58" s="103">
        <f t="shared" si="2"/>
        <v>1.2666219984413515E-2</v>
      </c>
      <c r="I58" s="88">
        <f t="shared" si="0"/>
        <v>2.0404419984413426E-2</v>
      </c>
      <c r="J58" s="25"/>
      <c r="K58" s="443"/>
      <c r="L58" s="197"/>
      <c r="M58" s="471"/>
      <c r="P58" s="434"/>
    </row>
    <row r="59" spans="1:2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24.63</v>
      </c>
      <c r="F59" s="104">
        <v>25.681999999999999</v>
      </c>
      <c r="G59" s="88">
        <f t="shared" si="1"/>
        <v>0.90450959999999969</v>
      </c>
      <c r="H59" s="103">
        <f t="shared" si="2"/>
        <v>1.3262277395444739E-2</v>
      </c>
      <c r="I59" s="88">
        <f t="shared" si="0"/>
        <v>0.91777187739544441</v>
      </c>
      <c r="J59" s="25"/>
      <c r="K59" s="443"/>
      <c r="L59" s="197"/>
      <c r="M59" s="471"/>
      <c r="P59" s="434"/>
    </row>
    <row r="60" spans="1:2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20.413</v>
      </c>
      <c r="F60" s="104">
        <v>21.058</v>
      </c>
      <c r="G60" s="88">
        <f t="shared" si="1"/>
        <v>0.55457099999999959</v>
      </c>
      <c r="H60" s="103">
        <f t="shared" si="2"/>
        <v>2.0742797903886601E-2</v>
      </c>
      <c r="I60" s="88">
        <f t="shared" si="0"/>
        <v>0.57531379790388615</v>
      </c>
      <c r="J60" s="25"/>
      <c r="K60" s="443"/>
      <c r="L60" s="197"/>
      <c r="M60" s="471"/>
      <c r="P60" s="434"/>
    </row>
    <row r="61" spans="1:2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25.61</v>
      </c>
      <c r="F61" s="104">
        <v>26.081</v>
      </c>
      <c r="G61" s="88">
        <f t="shared" si="1"/>
        <v>0.4049658000000001</v>
      </c>
      <c r="H61" s="103">
        <f t="shared" si="2"/>
        <v>1.9312260117411665E-2</v>
      </c>
      <c r="I61" s="88">
        <f t="shared" si="0"/>
        <v>0.42427806011741176</v>
      </c>
      <c r="J61" s="443"/>
      <c r="K61" s="25"/>
      <c r="L61" s="197"/>
      <c r="M61" s="684"/>
      <c r="N61" s="715"/>
      <c r="O61" s="715"/>
      <c r="P61" s="715"/>
      <c r="Q61" s="715"/>
      <c r="R61" s="715"/>
      <c r="S61" s="715"/>
      <c r="T61" s="715"/>
      <c r="U61" s="715"/>
    </row>
    <row r="62" spans="1:2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9.6029999999999998</v>
      </c>
      <c r="F62" s="104">
        <v>9.6969999999999992</v>
      </c>
      <c r="G62" s="88">
        <f t="shared" si="1"/>
        <v>8.0821199999999496E-2</v>
      </c>
      <c r="H62" s="103">
        <f t="shared" si="2"/>
        <v>1.2696022854965077E-2</v>
      </c>
      <c r="I62" s="88">
        <f t="shared" si="0"/>
        <v>9.3517222854964568E-2</v>
      </c>
      <c r="J62" s="443"/>
      <c r="K62" s="25"/>
      <c r="L62" s="197"/>
      <c r="M62" s="471"/>
      <c r="P62" s="434"/>
    </row>
    <row r="63" spans="1:2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14.244999999999999</v>
      </c>
      <c r="F63" s="104">
        <v>14.315</v>
      </c>
      <c r="G63" s="88">
        <f t="shared" si="1"/>
        <v>6.0186000000000246E-2</v>
      </c>
      <c r="H63" s="103">
        <f t="shared" si="2"/>
        <v>1.3172868783790056E-2</v>
      </c>
      <c r="I63" s="88">
        <f t="shared" si="0"/>
        <v>7.3358868783790304E-2</v>
      </c>
      <c r="J63" s="443"/>
      <c r="K63" s="25"/>
      <c r="L63" s="197"/>
      <c r="M63" s="471"/>
      <c r="P63" s="434"/>
    </row>
    <row r="64" spans="1:2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30.393000000000001</v>
      </c>
      <c r="F64" s="104">
        <v>31.53</v>
      </c>
      <c r="G64" s="88">
        <f t="shared" si="1"/>
        <v>0.97759260000000037</v>
      </c>
      <c r="H64" s="103">
        <f t="shared" si="2"/>
        <v>2.062358642168036E-2</v>
      </c>
      <c r="I64" s="88">
        <f t="shared" si="0"/>
        <v>0.99821618642168075</v>
      </c>
      <c r="J64" s="443"/>
      <c r="K64" s="25"/>
      <c r="L64" s="197"/>
      <c r="M64" s="471"/>
      <c r="P64" s="434"/>
    </row>
    <row r="65" spans="1:16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17.748000000000001</v>
      </c>
      <c r="F65" s="104">
        <v>17.757000000000001</v>
      </c>
      <c r="G65" s="88">
        <f t="shared" si="1"/>
        <v>7.7382000000002929E-3</v>
      </c>
      <c r="H65" s="103">
        <f t="shared" si="2"/>
        <v>1.916324576465386E-2</v>
      </c>
      <c r="I65" s="88">
        <f t="shared" si="0"/>
        <v>2.6901445764654152E-2</v>
      </c>
      <c r="J65" s="25"/>
      <c r="K65" s="443"/>
      <c r="L65" s="197"/>
      <c r="M65" s="471"/>
      <c r="P65" s="434"/>
    </row>
    <row r="66" spans="1:16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13.395</v>
      </c>
      <c r="F66" s="104">
        <v>13.731</v>
      </c>
      <c r="G66" s="88">
        <f t="shared" si="1"/>
        <v>0.28889280000000028</v>
      </c>
      <c r="H66" s="103">
        <f t="shared" si="2"/>
        <v>1.2666219984413515E-2</v>
      </c>
      <c r="I66" s="88">
        <f t="shared" si="0"/>
        <v>0.30155901998441381</v>
      </c>
      <c r="J66" s="25"/>
      <c r="K66" s="443"/>
      <c r="L66" s="197"/>
      <c r="M66" s="471"/>
      <c r="P66" s="434"/>
    </row>
    <row r="67" spans="1:16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1.305365730158381E-2</v>
      </c>
      <c r="I67" s="88">
        <f t="shared" si="0"/>
        <v>1.305365730158381E-2</v>
      </c>
      <c r="J67" s="25"/>
      <c r="K67" s="443"/>
      <c r="L67" s="197"/>
      <c r="M67" s="471"/>
      <c r="P67" s="434"/>
    </row>
    <row r="68" spans="1:16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25.001999999999999</v>
      </c>
      <c r="F68" s="104">
        <v>26.132999999999999</v>
      </c>
      <c r="G68" s="88">
        <f t="shared" si="1"/>
        <v>0.97243380000000024</v>
      </c>
      <c r="H68" s="103">
        <f t="shared" si="2"/>
        <v>2.065338929223192E-2</v>
      </c>
      <c r="I68" s="88">
        <f t="shared" si="0"/>
        <v>0.99308718929223216</v>
      </c>
      <c r="J68" s="25"/>
      <c r="K68" s="443"/>
      <c r="L68" s="197"/>
      <c r="M68" s="471"/>
      <c r="P68" s="434"/>
    </row>
    <row r="69" spans="1:16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26.282</v>
      </c>
      <c r="F69" s="104">
        <v>26.84</v>
      </c>
      <c r="G69" s="88">
        <f t="shared" si="1"/>
        <v>0.47976839999999987</v>
      </c>
      <c r="H69" s="103">
        <f t="shared" si="2"/>
        <v>1.8984428541344491E-2</v>
      </c>
      <c r="I69" s="88">
        <f t="shared" si="0"/>
        <v>0.49875282854134434</v>
      </c>
      <c r="J69" s="25"/>
      <c r="K69" s="443"/>
      <c r="L69" s="197"/>
      <c r="M69" s="471"/>
      <c r="P69" s="434"/>
    </row>
    <row r="70" spans="1:16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23.643000000000001</v>
      </c>
      <c r="F70" s="104">
        <v>24.149000000000001</v>
      </c>
      <c r="G70" s="88">
        <f t="shared" si="1"/>
        <v>0.43505880000000019</v>
      </c>
      <c r="H70" s="103">
        <f t="shared" si="2"/>
        <v>1.2636417113861953E-2</v>
      </c>
      <c r="I70" s="88">
        <f t="shared" si="0"/>
        <v>0.44769521711386212</v>
      </c>
      <c r="J70" s="25"/>
      <c r="K70" s="443"/>
      <c r="L70" s="197"/>
      <c r="M70" s="471"/>
      <c r="P70" s="434"/>
    </row>
    <row r="71" spans="1:16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24.625</v>
      </c>
      <c r="F71" s="104">
        <v>25.373999999999999</v>
      </c>
      <c r="G71" s="88">
        <f t="shared" si="1"/>
        <v>0.64399019999999896</v>
      </c>
      <c r="H71" s="103">
        <f t="shared" si="2"/>
        <v>1.3113263042686934E-2</v>
      </c>
      <c r="I71" s="88">
        <f t="shared" si="0"/>
        <v>0.65710346304268585</v>
      </c>
      <c r="J71" s="25"/>
      <c r="K71" s="443"/>
      <c r="L71" s="197"/>
      <c r="M71" s="471"/>
      <c r="P71" s="434"/>
    </row>
    <row r="72" spans="1:16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88">
        <f t="shared" si="1"/>
        <v>0</v>
      </c>
      <c r="H72" s="103">
        <f t="shared" si="2"/>
        <v>2.0712995033335041E-2</v>
      </c>
      <c r="I72" s="88">
        <f t="shared" si="0"/>
        <v>2.0712995033335041E-2</v>
      </c>
      <c r="J72" s="25"/>
      <c r="K72" s="443"/>
      <c r="L72" s="197"/>
      <c r="M72" s="471"/>
      <c r="P72" s="434"/>
    </row>
    <row r="73" spans="1:16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11.395</v>
      </c>
      <c r="G73" s="88">
        <f t="shared" si="1"/>
        <v>0</v>
      </c>
      <c r="H73" s="103">
        <f t="shared" si="2"/>
        <v>1.8954625670792931E-2</v>
      </c>
      <c r="I73" s="88">
        <f t="shared" si="0"/>
        <v>1.8954625670792931E-2</v>
      </c>
      <c r="J73" s="25"/>
      <c r="K73" s="443"/>
      <c r="L73" s="197"/>
      <c r="M73" s="471"/>
      <c r="P73" s="434"/>
    </row>
    <row r="74" spans="1:16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19.382000000000001</v>
      </c>
      <c r="F74" s="104">
        <v>20.132999999999999</v>
      </c>
      <c r="G74" s="88">
        <f t="shared" si="1"/>
        <v>0.645709799999998</v>
      </c>
      <c r="H74" s="103">
        <f t="shared" si="2"/>
        <v>1.2696022854965077E-2</v>
      </c>
      <c r="I74" s="88">
        <f t="shared" si="0"/>
        <v>0.65840582285496307</v>
      </c>
      <c r="J74" s="25"/>
      <c r="K74" s="443"/>
      <c r="L74" s="197"/>
      <c r="M74" s="471"/>
      <c r="P74" s="434"/>
    </row>
    <row r="75" spans="1:16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25.102</v>
      </c>
      <c r="F75" s="104">
        <v>26.029</v>
      </c>
      <c r="G75" s="88">
        <f t="shared" si="1"/>
        <v>0.7970345999999997</v>
      </c>
      <c r="H75" s="103">
        <f t="shared" si="2"/>
        <v>1.3083460172135372E-2</v>
      </c>
      <c r="I75" s="88">
        <f t="shared" si="0"/>
        <v>0.81011806017213506</v>
      </c>
      <c r="J75" s="25"/>
      <c r="K75" s="443"/>
      <c r="L75" s="197"/>
      <c r="M75" s="471"/>
      <c r="P75" s="434"/>
    </row>
    <row r="76" spans="1:16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3.4689999999999999</v>
      </c>
      <c r="F76" s="104">
        <v>3.673</v>
      </c>
      <c r="G76" s="88">
        <f t="shared" si="1"/>
        <v>0.17539920000000014</v>
      </c>
      <c r="H76" s="103">
        <f t="shared" si="2"/>
        <v>2.0534177810025676E-2</v>
      </c>
      <c r="I76" s="88">
        <f t="shared" si="0"/>
        <v>0.19593337781002582</v>
      </c>
      <c r="J76" s="25"/>
      <c r="K76" s="443"/>
      <c r="L76" s="197"/>
      <c r="M76" s="471"/>
      <c r="P76" s="434"/>
    </row>
    <row r="77" spans="1:16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41.595999999999997</v>
      </c>
      <c r="F77" s="104">
        <v>43.454999999999998</v>
      </c>
      <c r="G77" s="88">
        <f t="shared" si="1"/>
        <v>1.5983682000000015</v>
      </c>
      <c r="H77" s="103">
        <f t="shared" si="2"/>
        <v>1.8984428541344491E-2</v>
      </c>
      <c r="I77" s="88">
        <f t="shared" si="0"/>
        <v>1.617352628541346</v>
      </c>
      <c r="J77" s="25"/>
      <c r="K77" s="443"/>
      <c r="L77" s="197"/>
      <c r="M77" s="471"/>
      <c r="P77" s="434"/>
    </row>
    <row r="78" spans="1:16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30.45</v>
      </c>
      <c r="F78" s="104">
        <v>31.774999999999999</v>
      </c>
      <c r="G78" s="88">
        <f t="shared" si="1"/>
        <v>1.1392349999999993</v>
      </c>
      <c r="H78" s="103">
        <f t="shared" si="2"/>
        <v>1.2755628596068198E-2</v>
      </c>
      <c r="I78" s="88">
        <f t="shared" si="0"/>
        <v>1.1519906285960675</v>
      </c>
      <c r="J78" s="25"/>
      <c r="K78" s="443"/>
      <c r="L78" s="197"/>
      <c r="M78" s="471"/>
      <c r="P78" s="434"/>
    </row>
    <row r="79" spans="1:16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22.2</v>
      </c>
      <c r="F79" s="104">
        <v>22.594999999999999</v>
      </c>
      <c r="G79" s="88">
        <f t="shared" si="1"/>
        <v>0.33962099999999962</v>
      </c>
      <c r="H79" s="103">
        <f t="shared" si="2"/>
        <v>1.3202671654341617E-2</v>
      </c>
      <c r="I79" s="88">
        <f t="shared" si="0"/>
        <v>0.35282367165434125</v>
      </c>
      <c r="J79" s="25"/>
      <c r="K79" s="443"/>
      <c r="L79" s="197"/>
      <c r="M79" s="471"/>
      <c r="P79" s="434"/>
    </row>
    <row r="80" spans="1:16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24.492999999999999</v>
      </c>
      <c r="F80" s="104">
        <v>24.974</v>
      </c>
      <c r="G80" s="88">
        <f t="shared" si="1"/>
        <v>0.41356380000000142</v>
      </c>
      <c r="H80" s="103">
        <f t="shared" si="2"/>
        <v>2.0563980680577236E-2</v>
      </c>
      <c r="I80" s="88">
        <f t="shared" si="0"/>
        <v>0.43412778068057867</v>
      </c>
      <c r="J80" s="25"/>
      <c r="K80" s="443"/>
      <c r="L80" s="197"/>
      <c r="M80" s="471"/>
      <c r="P80" s="434"/>
    </row>
    <row r="81" spans="1:16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23.969000000000001</v>
      </c>
      <c r="F81" s="104">
        <v>24.035</v>
      </c>
      <c r="G81" s="88">
        <f>(F81-E81)*0.8598</f>
        <v>5.6746799999999098E-2</v>
      </c>
      <c r="H81" s="103">
        <f t="shared" si="2"/>
        <v>2.3246239030217747E-2</v>
      </c>
      <c r="I81" s="88">
        <f t="shared" ref="I81:I142" si="3">G81+H81</f>
        <v>7.9993039030216845E-2</v>
      </c>
      <c r="J81" s="25"/>
      <c r="K81" s="443"/>
      <c r="L81" s="197"/>
      <c r="M81" s="471"/>
      <c r="P81" s="434"/>
    </row>
    <row r="82" spans="1:16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17.783999999999999</v>
      </c>
      <c r="F82" s="104">
        <v>18.289000000000001</v>
      </c>
      <c r="G82" s="88">
        <f t="shared" ref="G82:G147" si="4">(F82-E82)*0.8598</f>
        <v>0.43419900000000222</v>
      </c>
      <c r="H82" s="103">
        <f t="shared" ref="H82:H145" si="5">$G$11/$C$303*C82</f>
        <v>1.353050323040879E-2</v>
      </c>
      <c r="I82" s="88">
        <f t="shared" si="3"/>
        <v>0.447729503230411</v>
      </c>
      <c r="J82" s="25"/>
      <c r="K82" s="443"/>
      <c r="L82" s="197"/>
      <c r="M82" s="471"/>
      <c r="P82" s="434"/>
    </row>
    <row r="83" spans="1:16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26.638999999999999</v>
      </c>
      <c r="F83" s="104">
        <v>27.673999999999999</v>
      </c>
      <c r="G83" s="88">
        <f t="shared" si="4"/>
        <v>0.88989300000000016</v>
      </c>
      <c r="H83" s="103">
        <f t="shared" si="5"/>
        <v>2.1934912725949052E-2</v>
      </c>
      <c r="I83" s="88">
        <f t="shared" si="3"/>
        <v>0.91182791272594921</v>
      </c>
      <c r="J83" s="25"/>
      <c r="K83" s="443"/>
      <c r="L83" s="197"/>
      <c r="M83" s="471"/>
      <c r="P83" s="434"/>
    </row>
    <row r="84" spans="1:16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1.4752420923022799E-2</v>
      </c>
      <c r="I84" s="88">
        <f t="shared" si="3"/>
        <v>1.4752420923022799E-2</v>
      </c>
      <c r="J84" s="25"/>
      <c r="K84" s="443"/>
      <c r="L84" s="197"/>
      <c r="M84" s="471"/>
      <c r="P84" s="434"/>
    </row>
    <row r="85" spans="1:16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47.968000000000004</v>
      </c>
      <c r="F85" s="104">
        <v>49.896999999999998</v>
      </c>
      <c r="G85" s="88">
        <f t="shared" si="4"/>
        <v>1.6585541999999958</v>
      </c>
      <c r="H85" s="103">
        <f t="shared" si="5"/>
        <v>2.8700164341153446E-2</v>
      </c>
      <c r="I85" s="88">
        <f t="shared" si="3"/>
        <v>1.6872543643411493</v>
      </c>
      <c r="J85" s="25"/>
      <c r="K85" s="443"/>
      <c r="L85" s="197"/>
      <c r="M85" s="471"/>
      <c r="P85" s="434"/>
    </row>
    <row r="86" spans="1:16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2.3216436159666187E-2</v>
      </c>
      <c r="I86" s="88">
        <f t="shared" si="3"/>
        <v>2.3216436159666187E-2</v>
      </c>
      <c r="J86" s="25"/>
      <c r="K86" s="443"/>
      <c r="L86" s="197"/>
      <c r="M86" s="471"/>
      <c r="P86" s="434"/>
    </row>
    <row r="87" spans="1:16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14.698</v>
      </c>
      <c r="F87" s="104">
        <v>15.398</v>
      </c>
      <c r="G87" s="88">
        <f t="shared" si="4"/>
        <v>0.6018599999999994</v>
      </c>
      <c r="H87" s="103">
        <f t="shared" si="5"/>
        <v>1.3321883136547863E-2</v>
      </c>
      <c r="I87" s="88">
        <f t="shared" si="3"/>
        <v>0.6151818831365472</v>
      </c>
      <c r="J87" s="25"/>
      <c r="K87" s="443"/>
      <c r="L87" s="197"/>
      <c r="M87" s="471"/>
      <c r="P87" s="434"/>
    </row>
    <row r="88" spans="1:16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2.1934912725949052E-2</v>
      </c>
      <c r="I88" s="88">
        <f t="shared" si="3"/>
        <v>2.1934912725949052E-2</v>
      </c>
      <c r="J88" s="25"/>
      <c r="K88" s="443"/>
      <c r="L88" s="197"/>
      <c r="M88" s="471"/>
      <c r="P88" s="434"/>
    </row>
    <row r="89" spans="1:16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6.0410000000000004</v>
      </c>
      <c r="F89" s="104">
        <v>6.0659999999999998</v>
      </c>
      <c r="G89" s="88">
        <f t="shared" si="4"/>
        <v>2.1494999999999542E-2</v>
      </c>
      <c r="H89" s="103">
        <f t="shared" si="5"/>
        <v>1.4722618052471239E-2</v>
      </c>
      <c r="I89" s="88">
        <f t="shared" si="3"/>
        <v>3.6217618052470785E-2</v>
      </c>
      <c r="J89" s="25"/>
      <c r="K89" s="443"/>
      <c r="L89" s="197"/>
      <c r="M89" s="471"/>
      <c r="P89" s="434"/>
    </row>
    <row r="90" spans="1:16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35.960999999999999</v>
      </c>
      <c r="F90" s="104">
        <v>36.837000000000003</v>
      </c>
      <c r="G90" s="88">
        <f t="shared" si="4"/>
        <v>0.7531848000000041</v>
      </c>
      <c r="H90" s="103">
        <f t="shared" si="5"/>
        <v>2.8640558600050322E-2</v>
      </c>
      <c r="I90" s="88">
        <f t="shared" si="3"/>
        <v>0.78182535860005442</v>
      </c>
      <c r="J90" s="25"/>
      <c r="K90" s="443"/>
      <c r="L90" s="197"/>
      <c r="M90" s="471"/>
      <c r="P90" s="434"/>
    </row>
    <row r="91" spans="1:16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16.981000000000002</v>
      </c>
      <c r="F91" s="104">
        <v>17.873000000000001</v>
      </c>
      <c r="G91" s="88">
        <f t="shared" si="4"/>
        <v>0.76694159999999956</v>
      </c>
      <c r="H91" s="103">
        <f t="shared" si="5"/>
        <v>2.3037618936356814E-2</v>
      </c>
      <c r="I91" s="88">
        <f t="shared" si="3"/>
        <v>0.78997921893635636</v>
      </c>
      <c r="J91" s="25"/>
      <c r="K91" s="443"/>
      <c r="L91" s="197"/>
      <c r="M91" s="471"/>
      <c r="P91" s="434"/>
    </row>
    <row r="92" spans="1:16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13.722</v>
      </c>
      <c r="F92" s="104">
        <v>13.722</v>
      </c>
      <c r="G92" s="88">
        <f t="shared" si="4"/>
        <v>0</v>
      </c>
      <c r="H92" s="103">
        <f t="shared" si="5"/>
        <v>1.3441094618754108E-2</v>
      </c>
      <c r="I92" s="88">
        <f t="shared" si="3"/>
        <v>1.3441094618754108E-2</v>
      </c>
      <c r="J92" s="25"/>
      <c r="K92" s="443"/>
      <c r="L92" s="197"/>
      <c r="M92" s="471"/>
      <c r="P92" s="434"/>
    </row>
    <row r="93" spans="1:16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18.593</v>
      </c>
      <c r="F93" s="104">
        <v>18.919</v>
      </c>
      <c r="G93" s="88">
        <f t="shared" si="4"/>
        <v>0.28029480000000045</v>
      </c>
      <c r="H93" s="103">
        <f t="shared" si="5"/>
        <v>2.1726292632088126E-2</v>
      </c>
      <c r="I93" s="88">
        <f t="shared" si="3"/>
        <v>0.30202109263208859</v>
      </c>
      <c r="J93" s="25"/>
      <c r="K93" s="443"/>
      <c r="L93" s="197"/>
      <c r="M93" s="471"/>
      <c r="P93" s="434"/>
    </row>
    <row r="94" spans="1:16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3.4180000000000001</v>
      </c>
      <c r="F94" s="104">
        <v>3.4390000000000001</v>
      </c>
      <c r="G94" s="88">
        <f>(F94-E94)*0.8598</f>
        <v>1.8055799999999921E-2</v>
      </c>
      <c r="H94" s="103">
        <f t="shared" si="5"/>
        <v>1.448419508805875E-2</v>
      </c>
      <c r="I94" s="88">
        <f>G94+H94</f>
        <v>3.2539995088058674E-2</v>
      </c>
      <c r="J94" s="25"/>
      <c r="K94" s="443"/>
      <c r="L94" s="197"/>
      <c r="M94" s="471"/>
      <c r="P94" s="434"/>
    </row>
    <row r="95" spans="1:16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28.742999999999999</v>
      </c>
      <c r="G95" s="88">
        <f t="shared" si="4"/>
        <v>0</v>
      </c>
      <c r="H95" s="103">
        <f t="shared" si="5"/>
        <v>2.8878981564462815E-2</v>
      </c>
      <c r="I95" s="88">
        <f t="shared" si="3"/>
        <v>2.8878981564462815E-2</v>
      </c>
      <c r="J95" s="25"/>
      <c r="K95" s="443"/>
      <c r="L95" s="197"/>
      <c r="M95" s="471"/>
      <c r="P95" s="434"/>
    </row>
    <row r="96" spans="1:16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23.736000000000001</v>
      </c>
      <c r="F96" s="104">
        <v>25.411999999999999</v>
      </c>
      <c r="G96" s="88">
        <f t="shared" si="4"/>
        <v>1.4410247999999986</v>
      </c>
      <c r="H96" s="103">
        <f t="shared" si="5"/>
        <v>2.3186633289114623E-2</v>
      </c>
      <c r="I96" s="88">
        <f>G96+H96</f>
        <v>1.4642114332891132</v>
      </c>
      <c r="J96" s="25"/>
      <c r="K96" s="443"/>
      <c r="L96" s="197"/>
      <c r="M96" s="471"/>
      <c r="P96" s="434"/>
    </row>
    <row r="97" spans="1:2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12.907999999999999</v>
      </c>
      <c r="F97" s="104">
        <v>13.554</v>
      </c>
      <c r="G97" s="88">
        <f t="shared" si="4"/>
        <v>0.55543080000000067</v>
      </c>
      <c r="H97" s="103">
        <f t="shared" si="5"/>
        <v>1.3381488877650984E-2</v>
      </c>
      <c r="I97" s="88">
        <f t="shared" si="3"/>
        <v>0.56881228887765167</v>
      </c>
      <c r="J97" s="25"/>
      <c r="K97" s="443"/>
      <c r="L97" s="197"/>
      <c r="M97" s="471"/>
      <c r="P97" s="434"/>
    </row>
    <row r="98" spans="1:2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28.527000000000001</v>
      </c>
      <c r="F98" s="104">
        <v>29.302</v>
      </c>
      <c r="G98" s="88">
        <f t="shared" si="4"/>
        <v>0.66634499999999874</v>
      </c>
      <c r="H98" s="103">
        <f t="shared" si="5"/>
        <v>2.1815701243742807E-2</v>
      </c>
      <c r="I98" s="88">
        <f t="shared" si="3"/>
        <v>0.68816070124374151</v>
      </c>
      <c r="J98" s="25"/>
      <c r="K98" s="443"/>
      <c r="L98" s="197"/>
      <c r="M98" s="471"/>
      <c r="P98" s="434"/>
      <c r="U98" s="434"/>
    </row>
    <row r="99" spans="1:2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20.917999999999999</v>
      </c>
      <c r="F99" s="104">
        <v>21.965</v>
      </c>
      <c r="G99" s="88">
        <f t="shared" si="4"/>
        <v>0.90021060000000053</v>
      </c>
      <c r="H99" s="103">
        <f t="shared" si="5"/>
        <v>1.4633209440816555E-2</v>
      </c>
      <c r="I99" s="88">
        <f t="shared" si="3"/>
        <v>0.91484380944081711</v>
      </c>
      <c r="J99" s="25"/>
      <c r="K99" s="25"/>
      <c r="L99" s="197"/>
      <c r="M99" s="351"/>
      <c r="N99" s="443"/>
      <c r="P99" s="434"/>
      <c r="T99" s="455"/>
    </row>
    <row r="100" spans="1:2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22.786000000000001</v>
      </c>
      <c r="F100" s="104">
        <v>23.155999999999999</v>
      </c>
      <c r="G100" s="88">
        <f t="shared" si="4"/>
        <v>0.3181259999999978</v>
      </c>
      <c r="H100" s="103">
        <f t="shared" si="5"/>
        <v>2.9027995917220623E-2</v>
      </c>
      <c r="I100" s="88">
        <f t="shared" si="3"/>
        <v>0.34715399591721841</v>
      </c>
      <c r="J100" s="25"/>
      <c r="K100" s="443"/>
      <c r="L100" s="197"/>
      <c r="M100" s="471"/>
      <c r="P100" s="434"/>
      <c r="T100" s="455"/>
      <c r="U100" s="202"/>
    </row>
    <row r="101" spans="1:2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9.2149999999999999</v>
      </c>
      <c r="F101" s="104">
        <v>9.2690000000000001</v>
      </c>
      <c r="G101" s="88">
        <f t="shared" si="4"/>
        <v>4.6429200000000233E-2</v>
      </c>
      <c r="H101" s="103">
        <f t="shared" si="5"/>
        <v>2.3097224677459938E-2</v>
      </c>
      <c r="I101" s="88">
        <f t="shared" si="3"/>
        <v>6.9526424677460175E-2</v>
      </c>
      <c r="J101" s="25"/>
      <c r="K101" s="443"/>
      <c r="L101" s="197"/>
      <c r="M101" s="471"/>
      <c r="P101" s="434"/>
      <c r="T101" s="455"/>
      <c r="U101" s="202"/>
    </row>
    <row r="102" spans="1:2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22.405999999999999</v>
      </c>
      <c r="F102" s="104">
        <v>23.364999999999998</v>
      </c>
      <c r="G102" s="88">
        <f t="shared" si="4"/>
        <v>0.82454819999999973</v>
      </c>
      <c r="H102" s="103">
        <f t="shared" si="5"/>
        <v>1.3619911842063475E-2</v>
      </c>
      <c r="I102" s="88">
        <f t="shared" si="3"/>
        <v>0.83816811184206319</v>
      </c>
      <c r="J102" s="25"/>
      <c r="K102" s="443"/>
      <c r="L102" s="197"/>
      <c r="M102" s="471"/>
      <c r="P102" s="434"/>
      <c r="T102" s="455"/>
      <c r="U102" s="202"/>
    </row>
    <row r="103" spans="1:2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21.442</v>
      </c>
      <c r="F103" s="104">
        <v>21.706</v>
      </c>
      <c r="G103" s="88">
        <f t="shared" si="4"/>
        <v>0.22698719999999944</v>
      </c>
      <c r="H103" s="103">
        <f t="shared" si="5"/>
        <v>2.2054124208155296E-2</v>
      </c>
      <c r="I103" s="88">
        <f t="shared" si="3"/>
        <v>0.24904132420815475</v>
      </c>
      <c r="J103" s="25"/>
      <c r="K103" s="443"/>
      <c r="L103" s="197"/>
      <c r="M103" s="471"/>
      <c r="P103" s="434"/>
      <c r="T103" s="455"/>
      <c r="U103" s="444"/>
    </row>
    <row r="104" spans="1:2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4.4400000000000004</v>
      </c>
      <c r="G104" s="88">
        <f t="shared" si="4"/>
        <v>0</v>
      </c>
      <c r="H104" s="103">
        <f t="shared" si="5"/>
        <v>1.4335180735300943E-2</v>
      </c>
      <c r="I104" s="88">
        <f t="shared" si="3"/>
        <v>1.4335180735300943E-2</v>
      </c>
      <c r="J104" s="25"/>
      <c r="K104" s="443"/>
      <c r="L104" s="197"/>
      <c r="M104" s="471"/>
      <c r="P104" s="434"/>
      <c r="T104" s="455"/>
      <c r="U104" s="444"/>
    </row>
    <row r="105" spans="1:2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30.228999999999999</v>
      </c>
      <c r="F105" s="104">
        <v>30.93</v>
      </c>
      <c r="G105" s="88">
        <f t="shared" si="4"/>
        <v>0.60271980000000047</v>
      </c>
      <c r="H105" s="103">
        <f t="shared" si="5"/>
        <v>2.8878981564462815E-2</v>
      </c>
      <c r="I105" s="88">
        <f>G105+H105</f>
        <v>0.63159878156446325</v>
      </c>
      <c r="J105" s="25"/>
      <c r="K105" s="443"/>
      <c r="L105" s="197"/>
      <c r="M105" s="471"/>
      <c r="P105" s="434"/>
      <c r="T105" s="455"/>
      <c r="U105" s="444"/>
    </row>
    <row r="106" spans="1:2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21.361000000000001</v>
      </c>
      <c r="F106" s="104">
        <v>22.664999999999999</v>
      </c>
      <c r="G106" s="88">
        <f t="shared" si="4"/>
        <v>1.1211791999999987</v>
      </c>
      <c r="H106" s="103">
        <f t="shared" si="5"/>
        <v>2.2888604583599009E-2</v>
      </c>
      <c r="I106" s="88">
        <f t="shared" si="3"/>
        <v>1.1440678045835977</v>
      </c>
      <c r="J106" s="25"/>
      <c r="K106" s="443"/>
      <c r="L106" s="197"/>
      <c r="M106" s="471"/>
      <c r="P106" s="434"/>
      <c r="T106" s="455"/>
      <c r="U106" s="444"/>
    </row>
    <row r="107" spans="1:2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15.505000000000001</v>
      </c>
      <c r="F107" s="104">
        <v>16.38</v>
      </c>
      <c r="G107" s="88">
        <f t="shared" si="4"/>
        <v>0.75232499999999847</v>
      </c>
      <c r="H107" s="103">
        <f t="shared" si="5"/>
        <v>1.3500700359857228E-2</v>
      </c>
      <c r="I107" s="88">
        <f t="shared" si="3"/>
        <v>0.76582570035985564</v>
      </c>
      <c r="J107" s="25"/>
      <c r="K107" s="443"/>
      <c r="L107" s="197"/>
      <c r="M107" s="684"/>
      <c r="N107" s="684"/>
      <c r="P107" s="434"/>
    </row>
    <row r="108" spans="1:2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26.116</v>
      </c>
      <c r="F108" s="104">
        <v>27.681000000000001</v>
      </c>
      <c r="G108" s="88">
        <f t="shared" si="4"/>
        <v>1.3455870000000012</v>
      </c>
      <c r="H108" s="103">
        <f t="shared" si="5"/>
        <v>2.1785898373191243E-2</v>
      </c>
      <c r="I108" s="88">
        <f>G108+H108</f>
        <v>1.3673728983731925</v>
      </c>
      <c r="J108" s="25"/>
      <c r="K108" s="443"/>
      <c r="L108" s="197"/>
      <c r="M108" s="471"/>
      <c r="P108" s="434"/>
    </row>
    <row r="109" spans="1:2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88">
        <f t="shared" si="4"/>
        <v>0</v>
      </c>
      <c r="H109" s="103">
        <f t="shared" si="5"/>
        <v>1.4663012311368117E-2</v>
      </c>
      <c r="I109" s="88">
        <f t="shared" si="3"/>
        <v>1.4663012311368117E-2</v>
      </c>
      <c r="J109" s="25"/>
      <c r="K109" s="443"/>
      <c r="L109" s="197"/>
      <c r="M109" s="471"/>
      <c r="P109" s="434"/>
    </row>
    <row r="110" spans="1:2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29.093</v>
      </c>
      <c r="F110" s="104">
        <v>29.876000000000001</v>
      </c>
      <c r="G110" s="88">
        <f t="shared" si="4"/>
        <v>0.67322340000000103</v>
      </c>
      <c r="H110" s="103">
        <f t="shared" si="5"/>
        <v>2.8968390176117499E-2</v>
      </c>
      <c r="I110" s="88">
        <f t="shared" si="3"/>
        <v>0.70219179017611855</v>
      </c>
      <c r="J110" s="25"/>
      <c r="K110" s="443"/>
      <c r="L110" s="197"/>
      <c r="M110" s="471"/>
      <c r="P110" s="434"/>
    </row>
    <row r="111" spans="1:2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13.337999999999999</v>
      </c>
      <c r="F111" s="104">
        <v>13.609</v>
      </c>
      <c r="G111" s="88">
        <f t="shared" si="4"/>
        <v>0.23300580000000068</v>
      </c>
      <c r="H111" s="103">
        <f t="shared" si="5"/>
        <v>2.267998448973808E-2</v>
      </c>
      <c r="I111" s="88">
        <f t="shared" si="3"/>
        <v>0.25568578448973878</v>
      </c>
      <c r="J111" s="25"/>
      <c r="K111" s="443"/>
      <c r="L111" s="197"/>
      <c r="M111" s="471"/>
      <c r="P111" s="434"/>
      <c r="Q111" s="447"/>
      <c r="R111" s="454"/>
      <c r="S111" s="447"/>
      <c r="T111" s="447"/>
    </row>
    <row r="112" spans="1:2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5.4720000000000004</v>
      </c>
      <c r="G112" s="88">
        <f t="shared" si="4"/>
        <v>0</v>
      </c>
      <c r="H112" s="103">
        <f t="shared" si="5"/>
        <v>1.3441094618754108E-2</v>
      </c>
      <c r="I112" s="88">
        <f t="shared" si="3"/>
        <v>1.3441094618754108E-2</v>
      </c>
      <c r="J112" s="25"/>
      <c r="K112" s="443"/>
      <c r="L112" s="197"/>
      <c r="M112" s="471"/>
      <c r="P112" s="434"/>
      <c r="Q112" s="456"/>
      <c r="R112" s="447"/>
      <c r="S112" s="447"/>
      <c r="T112" s="447"/>
    </row>
    <row r="113" spans="1:20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17.7</v>
      </c>
      <c r="F113" s="104">
        <v>18.356999999999999</v>
      </c>
      <c r="G113" s="88">
        <f t="shared" si="4"/>
        <v>0.56488860000000007</v>
      </c>
      <c r="H113" s="103">
        <f t="shared" si="5"/>
        <v>2.1785898373191243E-2</v>
      </c>
      <c r="I113" s="88">
        <f>G113+H113</f>
        <v>0.5866744983731913</v>
      </c>
      <c r="J113" s="25"/>
      <c r="K113" s="443"/>
      <c r="L113" s="197"/>
      <c r="M113" s="471"/>
      <c r="P113" s="434"/>
      <c r="Q113" s="456"/>
      <c r="R113" s="202"/>
      <c r="S113" s="447"/>
      <c r="T113" s="447"/>
    </row>
    <row r="114" spans="1:20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6.4779999999999998</v>
      </c>
      <c r="F114" s="104">
        <v>6.51</v>
      </c>
      <c r="G114" s="88">
        <f t="shared" si="4"/>
        <v>2.7513600000000023E-2</v>
      </c>
      <c r="H114" s="103">
        <f t="shared" si="5"/>
        <v>1.4633209440816555E-2</v>
      </c>
      <c r="I114" s="88">
        <f>G114+H114</f>
        <v>4.2146809440816578E-2</v>
      </c>
      <c r="J114" s="25"/>
      <c r="K114" s="443"/>
      <c r="L114" s="197"/>
      <c r="M114" s="471"/>
      <c r="P114" s="434"/>
      <c r="Q114" s="456"/>
      <c r="R114" s="202"/>
      <c r="S114" s="447"/>
      <c r="T114" s="447"/>
    </row>
    <row r="115" spans="1:20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12.112</v>
      </c>
      <c r="F115" s="104">
        <v>13.077</v>
      </c>
      <c r="G115" s="88">
        <f t="shared" si="4"/>
        <v>0.82970699999999986</v>
      </c>
      <c r="H115" s="103">
        <f t="shared" si="5"/>
        <v>2.8998193046669059E-2</v>
      </c>
      <c r="I115" s="88">
        <f t="shared" si="3"/>
        <v>0.85870519304666892</v>
      </c>
      <c r="J115" s="25"/>
      <c r="K115" s="443"/>
      <c r="L115" s="197"/>
      <c r="M115" s="471"/>
      <c r="P115" s="434"/>
      <c r="Q115" s="456"/>
      <c r="R115" s="202"/>
      <c r="S115" s="447"/>
      <c r="T115" s="447"/>
    </row>
    <row r="116" spans="1:20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20.417000000000002</v>
      </c>
      <c r="F116" s="104">
        <v>21.09</v>
      </c>
      <c r="G116" s="88">
        <f>(F116-E116)*0.8598</f>
        <v>0.57864539999999853</v>
      </c>
      <c r="H116" s="103">
        <f t="shared" si="5"/>
        <v>2.2739590230841204E-2</v>
      </c>
      <c r="I116" s="88">
        <f t="shared" si="3"/>
        <v>0.60138499023083969</v>
      </c>
      <c r="J116" s="25"/>
      <c r="K116" s="443"/>
      <c r="L116" s="197"/>
      <c r="M116" s="471"/>
      <c r="P116" s="434"/>
      <c r="Q116" s="456"/>
      <c r="R116" s="457"/>
      <c r="S116" s="447"/>
      <c r="T116" s="447"/>
    </row>
    <row r="117" spans="1:20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19.763999999999999</v>
      </c>
      <c r="F117" s="104">
        <v>20.744</v>
      </c>
      <c r="G117" s="88">
        <f t="shared" si="4"/>
        <v>0.84260400000000035</v>
      </c>
      <c r="H117" s="103">
        <f t="shared" si="5"/>
        <v>1.3292080265996301E-2</v>
      </c>
      <c r="I117" s="88">
        <f>G117+H117</f>
        <v>0.85589608026599662</v>
      </c>
      <c r="J117" s="443"/>
      <c r="K117" s="25"/>
      <c r="L117" s="197"/>
      <c r="M117" s="471"/>
      <c r="P117" s="434"/>
      <c r="Q117" s="456"/>
      <c r="R117" s="457"/>
      <c r="S117" s="447"/>
      <c r="T117" s="447"/>
    </row>
    <row r="118" spans="1:20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22.254000000000001</v>
      </c>
      <c r="F118" s="104">
        <v>22.914999999999999</v>
      </c>
      <c r="G118" s="88">
        <f t="shared" si="4"/>
        <v>0.56832779999999816</v>
      </c>
      <c r="H118" s="103">
        <f t="shared" si="5"/>
        <v>2.1785898373191243E-2</v>
      </c>
      <c r="I118" s="88">
        <f>G118+H118</f>
        <v>0.59011369837318939</v>
      </c>
      <c r="J118" s="25"/>
      <c r="K118" s="443"/>
      <c r="L118" s="197"/>
      <c r="M118" s="471"/>
      <c r="P118" s="434"/>
      <c r="Q118" s="456"/>
      <c r="R118" s="457"/>
      <c r="S118" s="447"/>
      <c r="T118" s="447"/>
    </row>
    <row r="119" spans="1:20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4.9950000000000001</v>
      </c>
      <c r="F119" s="104">
        <v>5.0049999999999999</v>
      </c>
      <c r="G119" s="88">
        <f t="shared" si="4"/>
        <v>8.5979999999998176E-3</v>
      </c>
      <c r="H119" s="103">
        <f t="shared" si="5"/>
        <v>1.4752420923022799E-2</v>
      </c>
      <c r="I119" s="88">
        <f>G119+H119</f>
        <v>2.3350420923022617E-2</v>
      </c>
      <c r="J119" s="25"/>
      <c r="K119" s="443"/>
      <c r="L119" s="197"/>
      <c r="M119" s="471"/>
      <c r="P119" s="434"/>
      <c r="Q119" s="456"/>
      <c r="R119" s="457"/>
      <c r="S119" s="447"/>
      <c r="T119" s="447"/>
    </row>
    <row r="120" spans="1:20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14.725</v>
      </c>
      <c r="F120" s="104">
        <v>14.725</v>
      </c>
      <c r="G120" s="88">
        <f t="shared" si="4"/>
        <v>0</v>
      </c>
      <c r="H120" s="103">
        <f t="shared" si="5"/>
        <v>2.9117404528875304E-2</v>
      </c>
      <c r="I120" s="88">
        <f t="shared" si="3"/>
        <v>2.9117404528875304E-2</v>
      </c>
      <c r="J120" s="25"/>
      <c r="K120" s="443"/>
      <c r="L120" s="197"/>
      <c r="M120" s="471"/>
      <c r="P120" s="434"/>
      <c r="Q120" s="455"/>
      <c r="R120" s="444"/>
    </row>
    <row r="121" spans="1:20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20.093</v>
      </c>
      <c r="F121" s="104">
        <v>21.303999999999998</v>
      </c>
      <c r="G121" s="88">
        <f t="shared" si="4"/>
        <v>1.0412177999999987</v>
      </c>
      <c r="H121" s="103">
        <f t="shared" si="5"/>
        <v>2.2769393101392768E-2</v>
      </c>
      <c r="I121" s="88">
        <f>G121+H121</f>
        <v>1.0639871931013916</v>
      </c>
      <c r="J121" s="25"/>
      <c r="K121" s="443"/>
      <c r="L121" s="197"/>
      <c r="M121" s="471"/>
      <c r="P121" s="434"/>
    </row>
    <row r="122" spans="1:20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1.3321883136547863E-2</v>
      </c>
      <c r="I122" s="88">
        <f t="shared" si="3"/>
        <v>1.3321883136547863E-2</v>
      </c>
      <c r="J122" s="25"/>
      <c r="K122" s="443"/>
      <c r="L122" s="197"/>
      <c r="M122" s="471"/>
      <c r="P122" s="434"/>
    </row>
    <row r="123" spans="1:20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15.255000000000001</v>
      </c>
      <c r="F123" s="104">
        <v>15.784000000000001</v>
      </c>
      <c r="G123" s="88">
        <f t="shared" si="4"/>
        <v>0.45483419999999991</v>
      </c>
      <c r="H123" s="103">
        <f t="shared" si="5"/>
        <v>2.1696489761536562E-2</v>
      </c>
      <c r="I123" s="88">
        <f t="shared" si="3"/>
        <v>0.47653068976153645</v>
      </c>
      <c r="J123" s="25"/>
      <c r="K123" s="443"/>
      <c r="L123" s="197"/>
      <c r="M123" s="471"/>
      <c r="P123" s="434"/>
    </row>
    <row r="124" spans="1:20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88">
        <f t="shared" si="4"/>
        <v>0</v>
      </c>
      <c r="H124" s="103">
        <f t="shared" si="5"/>
        <v>1.4722618052471239E-2</v>
      </c>
      <c r="I124" s="88">
        <f>G124+H124</f>
        <v>1.4722618052471239E-2</v>
      </c>
      <c r="J124" s="25"/>
      <c r="K124" s="443"/>
      <c r="L124" s="197"/>
      <c r="M124" s="471"/>
    </row>
    <row r="125" spans="1:20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27.215</v>
      </c>
      <c r="F125" s="104">
        <v>27.681999999999999</v>
      </c>
      <c r="G125" s="88">
        <f t="shared" si="4"/>
        <v>0.40152659999999896</v>
      </c>
      <c r="H125" s="103">
        <f t="shared" si="5"/>
        <v>2.9027995917220623E-2</v>
      </c>
      <c r="I125" s="88">
        <f t="shared" si="3"/>
        <v>0.43055459591721956</v>
      </c>
      <c r="J125" s="25"/>
      <c r="K125" s="443"/>
      <c r="L125" s="197"/>
      <c r="M125" s="471"/>
    </row>
    <row r="126" spans="1:20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16.102</v>
      </c>
      <c r="F126" s="104">
        <v>16.373000000000001</v>
      </c>
      <c r="G126" s="88">
        <f t="shared" si="4"/>
        <v>0.23300580000000068</v>
      </c>
      <c r="H126" s="103">
        <f t="shared" si="5"/>
        <v>2.3067421806908378E-2</v>
      </c>
      <c r="I126" s="88">
        <f>G126+H126</f>
        <v>0.25607322180690906</v>
      </c>
      <c r="J126" s="25"/>
      <c r="K126" s="443"/>
      <c r="L126" s="197"/>
      <c r="M126" s="471"/>
      <c r="R126" s="434"/>
    </row>
    <row r="127" spans="1:20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3.81</v>
      </c>
      <c r="G127" s="88">
        <f t="shared" si="4"/>
        <v>0</v>
      </c>
      <c r="H127" s="103">
        <f t="shared" si="5"/>
        <v>1.3292080265996301E-2</v>
      </c>
      <c r="I127" s="88">
        <f t="shared" si="3"/>
        <v>1.3292080265996301E-2</v>
      </c>
      <c r="J127" s="25"/>
      <c r="K127" s="443"/>
      <c r="L127" s="197"/>
      <c r="M127" s="471"/>
      <c r="P127" s="434"/>
      <c r="Q127" s="455"/>
    </row>
    <row r="128" spans="1:20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31.46</v>
      </c>
      <c r="F128" s="104">
        <v>32.098999999999997</v>
      </c>
      <c r="G128" s="88">
        <f t="shared" si="4"/>
        <v>0.54941219999999635</v>
      </c>
      <c r="H128" s="103">
        <f t="shared" si="5"/>
        <v>2.1696489761536562E-2</v>
      </c>
      <c r="I128" s="88">
        <f t="shared" si="3"/>
        <v>0.57110868976153295</v>
      </c>
      <c r="J128" s="25"/>
      <c r="K128" s="443"/>
      <c r="L128" s="197"/>
      <c r="M128" s="471"/>
      <c r="P128" s="434"/>
      <c r="Q128" s="455"/>
      <c r="R128" s="202"/>
    </row>
    <row r="129" spans="1:2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12.971</v>
      </c>
      <c r="F129" s="104">
        <v>13.124000000000001</v>
      </c>
      <c r="G129" s="88">
        <f t="shared" si="4"/>
        <v>0.1315494000000004</v>
      </c>
      <c r="H129" s="103">
        <f t="shared" si="5"/>
        <v>1.4513997958610312E-2</v>
      </c>
      <c r="I129" s="88">
        <f t="shared" si="3"/>
        <v>0.1460633979586107</v>
      </c>
      <c r="J129" s="25"/>
      <c r="K129" s="443"/>
      <c r="L129" s="197"/>
      <c r="M129" s="471"/>
      <c r="P129" s="434"/>
      <c r="Q129" s="455"/>
      <c r="R129" s="202"/>
    </row>
    <row r="130" spans="1:2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35.526000000000003</v>
      </c>
      <c r="F130" s="104">
        <v>36.481000000000002</v>
      </c>
      <c r="G130" s="88">
        <f t="shared" si="4"/>
        <v>0.82110899999999853</v>
      </c>
      <c r="H130" s="103">
        <f t="shared" si="5"/>
        <v>2.8878981564462815E-2</v>
      </c>
      <c r="I130" s="88">
        <f t="shared" si="3"/>
        <v>0.84998798156446131</v>
      </c>
      <c r="J130" s="25"/>
      <c r="K130" s="443"/>
      <c r="L130" s="197"/>
      <c r="M130" s="471"/>
      <c r="O130" s="444"/>
      <c r="Q130" s="455"/>
      <c r="R130" s="202"/>
    </row>
    <row r="131" spans="1:2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17.431999999999999</v>
      </c>
      <c r="F131" s="104">
        <v>18.381</v>
      </c>
      <c r="G131" s="88">
        <f t="shared" si="4"/>
        <v>0.8159502000000014</v>
      </c>
      <c r="H131" s="103">
        <f t="shared" si="5"/>
        <v>2.2978013195253694E-2</v>
      </c>
      <c r="I131" s="88">
        <f t="shared" si="3"/>
        <v>0.83892821319525512</v>
      </c>
      <c r="J131" s="25"/>
      <c r="K131" s="443"/>
      <c r="L131" s="197"/>
      <c r="M131" s="471"/>
      <c r="N131" s="455"/>
      <c r="O131" s="444"/>
      <c r="P131" s="444"/>
      <c r="Q131" s="455"/>
      <c r="R131" s="444"/>
    </row>
    <row r="132" spans="1:2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14.366</v>
      </c>
      <c r="F132" s="104">
        <v>14.988</v>
      </c>
      <c r="G132" s="88">
        <f t="shared" si="4"/>
        <v>0.53479559999999993</v>
      </c>
      <c r="H132" s="103">
        <f t="shared" si="5"/>
        <v>1.3500700359857228E-2</v>
      </c>
      <c r="I132" s="88">
        <f>G132+H132</f>
        <v>0.5482963003598571</v>
      </c>
      <c r="J132" s="25"/>
      <c r="K132" s="443"/>
      <c r="L132" s="197"/>
      <c r="M132" s="471"/>
      <c r="N132" s="455"/>
      <c r="O132" s="458"/>
      <c r="P132" s="458"/>
      <c r="Q132" s="455"/>
      <c r="R132" s="444"/>
      <c r="U132" s="459"/>
    </row>
    <row r="133" spans="1:2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17.532</v>
      </c>
      <c r="F133" s="104">
        <v>17.776</v>
      </c>
      <c r="G133" s="88">
        <f t="shared" si="4"/>
        <v>0.20979119999999982</v>
      </c>
      <c r="H133" s="103">
        <f t="shared" si="5"/>
        <v>2.2083927078706857E-2</v>
      </c>
      <c r="I133" s="88">
        <f t="shared" si="3"/>
        <v>0.23187512707870667</v>
      </c>
      <c r="J133" s="25"/>
      <c r="K133" s="443"/>
      <c r="L133" s="197"/>
      <c r="M133" s="471"/>
      <c r="N133" s="455"/>
      <c r="O133" s="458"/>
      <c r="P133" s="458"/>
      <c r="Q133" s="455"/>
      <c r="R133" s="444"/>
      <c r="U133" s="459"/>
    </row>
    <row r="134" spans="1:2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3.4327000000000001</v>
      </c>
      <c r="F134" s="104">
        <v>3.4327000000000001</v>
      </c>
      <c r="G134" s="88">
        <f t="shared" si="4"/>
        <v>0</v>
      </c>
      <c r="H134" s="103">
        <f t="shared" si="5"/>
        <v>1.454380082916187E-2</v>
      </c>
      <c r="I134" s="88">
        <f>G134+H134</f>
        <v>1.454380082916187E-2</v>
      </c>
      <c r="J134" s="25"/>
      <c r="K134" s="443"/>
      <c r="L134" s="197"/>
      <c r="M134" s="471"/>
      <c r="N134" s="455"/>
      <c r="O134" s="458"/>
      <c r="P134" s="458"/>
      <c r="Q134" s="455"/>
      <c r="R134" s="444"/>
      <c r="S134" s="724"/>
    </row>
    <row r="135" spans="1:2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19.207999999999998</v>
      </c>
      <c r="F135" s="104">
        <v>19.207999999999998</v>
      </c>
      <c r="G135" s="88">
        <f t="shared" si="4"/>
        <v>0</v>
      </c>
      <c r="H135" s="103">
        <f t="shared" si="5"/>
        <v>2.9236616011081545E-2</v>
      </c>
      <c r="I135" s="88">
        <f>G135+H135</f>
        <v>2.9236616011081545E-2</v>
      </c>
      <c r="J135" s="25"/>
      <c r="K135" s="443"/>
      <c r="L135" s="197"/>
      <c r="M135" s="471"/>
      <c r="N135" s="455"/>
      <c r="O135" s="460"/>
      <c r="P135" s="458"/>
      <c r="S135" s="724"/>
    </row>
    <row r="136" spans="1:2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23.510999999999999</v>
      </c>
      <c r="F136" s="104">
        <v>24.795000000000002</v>
      </c>
      <c r="G136" s="88">
        <f t="shared" si="4"/>
        <v>1.1039832000000021</v>
      </c>
      <c r="H136" s="103">
        <f t="shared" si="5"/>
        <v>2.2888604583599009E-2</v>
      </c>
      <c r="I136" s="88">
        <f t="shared" si="3"/>
        <v>1.126871804583601</v>
      </c>
      <c r="J136" s="25"/>
      <c r="K136" s="443"/>
      <c r="L136" s="197"/>
      <c r="M136" s="471"/>
      <c r="O136" s="458"/>
      <c r="P136" s="458"/>
      <c r="S136" s="724"/>
    </row>
    <row r="137" spans="1:2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9.4350000000000005</v>
      </c>
      <c r="F137" s="104">
        <v>10.022</v>
      </c>
      <c r="G137" s="88">
        <f t="shared" si="4"/>
        <v>0.50470259999999978</v>
      </c>
      <c r="H137" s="103">
        <f t="shared" si="5"/>
        <v>1.3381488877650984E-2</v>
      </c>
      <c r="I137" s="88">
        <f>G137+H137</f>
        <v>0.51808408887765078</v>
      </c>
      <c r="J137" s="25"/>
      <c r="K137" s="443"/>
      <c r="L137" s="197"/>
      <c r="M137" s="471"/>
      <c r="N137" s="455"/>
      <c r="O137" s="458"/>
      <c r="P137" s="458"/>
    </row>
    <row r="138" spans="1:2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20.713999999999999</v>
      </c>
      <c r="F138" s="104">
        <v>22.050999999999998</v>
      </c>
      <c r="G138" s="88">
        <f t="shared" si="4"/>
        <v>1.1495525999999998</v>
      </c>
      <c r="H138" s="103">
        <f t="shared" si="5"/>
        <v>2.1875306984845931E-2</v>
      </c>
      <c r="I138" s="88">
        <f t="shared" si="3"/>
        <v>1.1714279069848457</v>
      </c>
      <c r="J138" s="25"/>
      <c r="K138" s="443"/>
      <c r="L138" s="197"/>
      <c r="M138" s="471"/>
      <c r="N138" s="455"/>
      <c r="O138" s="461"/>
      <c r="P138" s="458"/>
    </row>
    <row r="139" spans="1:2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14.029</v>
      </c>
      <c r="F139" s="104">
        <v>14.161</v>
      </c>
      <c r="G139" s="88">
        <f t="shared" si="4"/>
        <v>0.11349359999999972</v>
      </c>
      <c r="H139" s="103">
        <f t="shared" si="5"/>
        <v>1.4513997958610312E-2</v>
      </c>
      <c r="I139" s="88">
        <f t="shared" si="3"/>
        <v>0.12800759795861003</v>
      </c>
      <c r="J139" s="25"/>
      <c r="K139" s="443"/>
      <c r="L139" s="197"/>
      <c r="M139" s="471"/>
      <c r="N139" s="455"/>
      <c r="O139" s="458"/>
      <c r="P139" s="458"/>
    </row>
    <row r="140" spans="1:2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15.933</v>
      </c>
      <c r="F140" s="104">
        <v>16.388000000000002</v>
      </c>
      <c r="G140" s="88">
        <f t="shared" si="4"/>
        <v>0.39120900000000158</v>
      </c>
      <c r="H140" s="103">
        <f t="shared" si="5"/>
        <v>2.9206813140529989E-2</v>
      </c>
      <c r="I140" s="88">
        <f>G140+H140</f>
        <v>0.42041581314053156</v>
      </c>
      <c r="J140" s="25"/>
      <c r="K140" s="443"/>
      <c r="L140" s="197"/>
      <c r="M140" s="471"/>
      <c r="N140" s="455"/>
      <c r="O140" s="458"/>
      <c r="P140" s="458"/>
    </row>
    <row r="141" spans="1:2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21.856000000000002</v>
      </c>
      <c r="F141" s="104">
        <v>22.762</v>
      </c>
      <c r="G141" s="88">
        <f t="shared" si="4"/>
        <v>0.77897879999999897</v>
      </c>
      <c r="H141" s="103">
        <f t="shared" si="5"/>
        <v>2.2828998842495885E-2</v>
      </c>
      <c r="I141" s="88">
        <f>G141+H141</f>
        <v>0.80180779884249487</v>
      </c>
      <c r="J141" s="25"/>
      <c r="K141" s="443"/>
      <c r="L141" s="197"/>
      <c r="M141" s="471"/>
      <c r="P141" s="434"/>
    </row>
    <row r="142" spans="1:2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1.3351686007099422E-2</v>
      </c>
      <c r="I142" s="88">
        <f t="shared" si="3"/>
        <v>1.3351686007099422E-2</v>
      </c>
      <c r="J142" s="25"/>
      <c r="K142" s="443"/>
      <c r="L142" s="197"/>
      <c r="M142" s="471"/>
      <c r="P142" s="434"/>
    </row>
    <row r="143" spans="1:2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22546</v>
      </c>
      <c r="F143" s="129">
        <v>22722</v>
      </c>
      <c r="G143" s="88">
        <f>(F143-E143)*0.00086</f>
        <v>0.15135999999999999</v>
      </c>
      <c r="H143" s="103">
        <f t="shared" si="5"/>
        <v>2.1875306984845931E-2</v>
      </c>
      <c r="I143" s="88">
        <f>G143+H143</f>
        <v>0.17323530698484593</v>
      </c>
      <c r="J143" s="25"/>
      <c r="K143" s="443"/>
      <c r="L143" s="197"/>
      <c r="M143" s="471"/>
      <c r="P143" s="434"/>
    </row>
    <row r="144" spans="1:2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14.25</v>
      </c>
      <c r="F144" s="104">
        <v>14.26</v>
      </c>
      <c r="G144" s="88">
        <f t="shared" si="4"/>
        <v>8.5979999999998176E-3</v>
      </c>
      <c r="H144" s="103">
        <f t="shared" si="5"/>
        <v>1.4663012311368117E-2</v>
      </c>
      <c r="I144" s="88">
        <f>G144+H144</f>
        <v>2.3261012311367936E-2</v>
      </c>
      <c r="J144" s="25"/>
      <c r="K144" s="443"/>
      <c r="L144" s="197"/>
      <c r="M144" s="471"/>
      <c r="P144" s="468"/>
    </row>
    <row r="145" spans="1:20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2.9147207399426864E-2</v>
      </c>
      <c r="I145" s="88">
        <f t="shared" ref="I145:I208" si="6">G145+H145</f>
        <v>2.9147207399426864E-2</v>
      </c>
      <c r="J145" s="25"/>
      <c r="K145" s="443"/>
      <c r="L145" s="197"/>
      <c r="M145" s="471"/>
      <c r="P145" s="434"/>
    </row>
    <row r="146" spans="1:20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15.366</v>
      </c>
      <c r="F146" s="104">
        <v>15.856</v>
      </c>
      <c r="G146" s="88">
        <f t="shared" si="4"/>
        <v>0.42130200000000018</v>
      </c>
      <c r="H146" s="103">
        <f t="shared" ref="H146:H209" si="7">$G$11/$C$303*C146</f>
        <v>2.2739590230841204E-2</v>
      </c>
      <c r="I146" s="88">
        <f t="shared" si="6"/>
        <v>0.44404159023084139</v>
      </c>
      <c r="J146" s="25"/>
      <c r="K146" s="443"/>
      <c r="L146" s="197"/>
      <c r="M146" s="471"/>
      <c r="P146" s="434"/>
    </row>
    <row r="147" spans="1:20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13.162000000000001</v>
      </c>
      <c r="F147" s="104">
        <v>14.747999999999999</v>
      </c>
      <c r="G147" s="88">
        <f t="shared" si="4"/>
        <v>1.3636427999999987</v>
      </c>
      <c r="H147" s="103">
        <f t="shared" si="7"/>
        <v>1.3172868783790056E-2</v>
      </c>
      <c r="I147" s="88">
        <f t="shared" si="6"/>
        <v>1.3768156687837887</v>
      </c>
      <c r="J147" s="25"/>
      <c r="K147" s="443"/>
      <c r="L147" s="197"/>
      <c r="M147" s="471"/>
      <c r="P147" s="434"/>
    </row>
    <row r="148" spans="1:20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9.8390000000000004</v>
      </c>
      <c r="F148" s="104">
        <v>9.86</v>
      </c>
      <c r="G148" s="88">
        <f t="shared" ref="G148:G211" si="8">(F148-E148)*0.8598</f>
        <v>1.8055799999999157E-2</v>
      </c>
      <c r="H148" s="103">
        <f t="shared" si="7"/>
        <v>2.1845504114294367E-2</v>
      </c>
      <c r="I148" s="88">
        <f t="shared" si="6"/>
        <v>3.9901304114293525E-2</v>
      </c>
      <c r="J148" s="215"/>
      <c r="K148" s="443"/>
      <c r="L148" s="197"/>
      <c r="M148" s="471"/>
      <c r="P148" s="434"/>
    </row>
    <row r="149" spans="1:20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6.7270000000000003</v>
      </c>
      <c r="F149" s="104">
        <v>6.7270000000000003</v>
      </c>
      <c r="G149" s="88">
        <f t="shared" si="8"/>
        <v>0</v>
      </c>
      <c r="H149" s="103">
        <f t="shared" si="7"/>
        <v>1.4752420923022799E-2</v>
      </c>
      <c r="I149" s="88">
        <f>G149+H149</f>
        <v>1.4752420923022799E-2</v>
      </c>
      <c r="J149" s="215"/>
      <c r="K149" s="443"/>
      <c r="L149" s="197"/>
      <c r="M149" s="357"/>
      <c r="P149" s="434"/>
      <c r="T149" s="462"/>
    </row>
    <row r="150" spans="1:20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23.616</v>
      </c>
      <c r="F150" s="104">
        <v>23.616</v>
      </c>
      <c r="G150" s="88">
        <f t="shared" si="8"/>
        <v>0</v>
      </c>
      <c r="H150" s="103">
        <f t="shared" si="7"/>
        <v>2.8968390176117499E-2</v>
      </c>
      <c r="I150" s="88">
        <f t="shared" si="6"/>
        <v>2.8968390176117499E-2</v>
      </c>
      <c r="J150" s="215"/>
      <c r="K150" s="443"/>
      <c r="L150" s="197"/>
      <c r="M150" s="246"/>
      <c r="P150" s="434"/>
    </row>
    <row r="151" spans="1:20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25.108000000000001</v>
      </c>
      <c r="F151" s="104">
        <v>25.12</v>
      </c>
      <c r="G151" s="88">
        <f t="shared" si="8"/>
        <v>1.0317600000000392E-2</v>
      </c>
      <c r="H151" s="103">
        <f t="shared" si="7"/>
        <v>2.2858801713047449E-2</v>
      </c>
      <c r="I151" s="88">
        <f t="shared" si="6"/>
        <v>3.3176401713047837E-2</v>
      </c>
      <c r="J151" s="215"/>
      <c r="K151" s="443"/>
      <c r="L151" s="197"/>
      <c r="M151" s="471"/>
      <c r="P151" s="434"/>
    </row>
    <row r="152" spans="1:20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1.3232474524893177E-2</v>
      </c>
      <c r="I152" s="88">
        <f t="shared" si="6"/>
        <v>1.3232474524893177E-2</v>
      </c>
      <c r="J152" s="25"/>
      <c r="K152" s="443"/>
      <c r="L152" s="197"/>
      <c r="M152" s="471"/>
      <c r="P152" s="434"/>
    </row>
    <row r="153" spans="1:20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30.289000000000001</v>
      </c>
      <c r="F153" s="104">
        <v>30.841999999999999</v>
      </c>
      <c r="G153" s="88">
        <f t="shared" si="8"/>
        <v>0.47546939999999766</v>
      </c>
      <c r="H153" s="103">
        <f t="shared" si="7"/>
        <v>2.1338855314917825E-2</v>
      </c>
      <c r="I153" s="88">
        <f t="shared" si="6"/>
        <v>0.49680825531491546</v>
      </c>
      <c r="J153" s="25"/>
      <c r="K153" s="443"/>
      <c r="L153" s="197"/>
      <c r="M153" s="471"/>
      <c r="P153" s="434"/>
    </row>
    <row r="154" spans="1:20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88">
        <f t="shared" si="8"/>
        <v>0</v>
      </c>
      <c r="H154" s="103">
        <f t="shared" si="7"/>
        <v>1.4633209440816555E-2</v>
      </c>
      <c r="I154" s="88">
        <f t="shared" si="6"/>
        <v>1.4633209440816555E-2</v>
      </c>
      <c r="J154" s="25"/>
      <c r="K154" s="443"/>
      <c r="L154" s="197"/>
      <c r="N154" s="246"/>
      <c r="O154" s="246"/>
      <c r="P154" s="434"/>
    </row>
    <row r="155" spans="1:20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22.51</v>
      </c>
      <c r="F155" s="104">
        <v>22.622</v>
      </c>
      <c r="G155" s="88">
        <f t="shared" si="8"/>
        <v>9.6297599999998554E-2</v>
      </c>
      <c r="H155" s="103">
        <f t="shared" si="7"/>
        <v>2.8998193046669059E-2</v>
      </c>
      <c r="I155" s="88">
        <f t="shared" si="6"/>
        <v>0.1252957930466676</v>
      </c>
      <c r="J155" s="25"/>
      <c r="K155" s="443"/>
      <c r="L155" s="197"/>
      <c r="P155" s="434"/>
    </row>
    <row r="156" spans="1:20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34.101999999999997</v>
      </c>
      <c r="F156" s="104">
        <v>35.173000000000002</v>
      </c>
      <c r="G156" s="88">
        <f t="shared" si="8"/>
        <v>0.92084580000000438</v>
      </c>
      <c r="H156" s="103">
        <f t="shared" si="7"/>
        <v>2.2948210324702133E-2</v>
      </c>
      <c r="I156" s="88">
        <f t="shared" si="6"/>
        <v>0.94379401032470656</v>
      </c>
      <c r="J156" s="25"/>
      <c r="K156" s="443"/>
      <c r="L156" s="197"/>
      <c r="M156" s="471"/>
      <c r="P156" s="434"/>
    </row>
    <row r="157" spans="1:20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88">
        <f t="shared" si="8"/>
        <v>0</v>
      </c>
      <c r="H157" s="103">
        <f t="shared" si="7"/>
        <v>1.3292080265996301E-2</v>
      </c>
      <c r="I157" s="88">
        <f t="shared" si="6"/>
        <v>1.3292080265996301E-2</v>
      </c>
      <c r="J157" s="25"/>
      <c r="K157" s="443"/>
      <c r="L157" s="197"/>
      <c r="M157" s="425"/>
      <c r="P157" s="434"/>
    </row>
    <row r="158" spans="1:20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2.1607081149881878E-2</v>
      </c>
      <c r="I158" s="88">
        <f t="shared" si="6"/>
        <v>2.1607081149881878E-2</v>
      </c>
      <c r="J158" s="25"/>
      <c r="K158" s="443"/>
      <c r="L158" s="197"/>
      <c r="M158" s="471"/>
    </row>
    <row r="159" spans="1:20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17342</v>
      </c>
      <c r="F159" s="129">
        <v>17642</v>
      </c>
      <c r="G159" s="88">
        <f>(F159-E159)*0.00086</f>
        <v>0.25800000000000001</v>
      </c>
      <c r="H159" s="103">
        <f t="shared" si="7"/>
        <v>1.4603406570264994E-2</v>
      </c>
      <c r="I159" s="88">
        <f t="shared" si="6"/>
        <v>0.27260340657026499</v>
      </c>
      <c r="J159" s="25"/>
      <c r="K159" s="443"/>
      <c r="L159" s="197"/>
      <c r="M159" s="471"/>
    </row>
    <row r="160" spans="1:20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40.832999999999998</v>
      </c>
      <c r="F160" s="104">
        <v>42.566000000000003</v>
      </c>
      <c r="G160" s="88">
        <f t="shared" si="8"/>
        <v>1.4900334000000035</v>
      </c>
      <c r="H160" s="103">
        <f t="shared" si="7"/>
        <v>2.8878981564462815E-2</v>
      </c>
      <c r="I160" s="88">
        <f>G160+H160</f>
        <v>1.5189123815644663</v>
      </c>
      <c r="J160" s="25"/>
      <c r="K160" s="443"/>
      <c r="L160" s="197"/>
      <c r="M160" s="471"/>
      <c r="P160" s="434"/>
    </row>
    <row r="161" spans="1:16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31.901</v>
      </c>
      <c r="F161" s="104">
        <v>32.743000000000002</v>
      </c>
      <c r="G161" s="88">
        <f t="shared" si="8"/>
        <v>0.72395160000000203</v>
      </c>
      <c r="H161" s="103">
        <f t="shared" si="7"/>
        <v>3.2425523160098599E-2</v>
      </c>
      <c r="I161" s="88">
        <f t="shared" si="6"/>
        <v>0.75637712316010064</v>
      </c>
      <c r="J161" s="25"/>
      <c r="K161" s="443"/>
      <c r="L161" s="197"/>
      <c r="M161" s="471"/>
      <c r="N161" s="425"/>
      <c r="O161" s="425"/>
      <c r="P161" s="425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22.146000000000001</v>
      </c>
      <c r="F162" s="104">
        <v>22.213000000000001</v>
      </c>
      <c r="G162" s="88">
        <f t="shared" si="8"/>
        <v>5.7606600000000147E-2</v>
      </c>
      <c r="H162" s="103">
        <f t="shared" si="7"/>
        <v>1.2994051560480689E-2</v>
      </c>
      <c r="I162" s="88">
        <f t="shared" si="6"/>
        <v>7.0600651560480843E-2</v>
      </c>
      <c r="J162" s="25"/>
      <c r="K162" s="443"/>
      <c r="L162" s="197"/>
      <c r="M162" s="471"/>
      <c r="P162" s="434"/>
    </row>
    <row r="163" spans="1:16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37.545999999999999</v>
      </c>
      <c r="F163" s="104">
        <v>39.113999999999997</v>
      </c>
      <c r="G163" s="88">
        <f t="shared" si="8"/>
        <v>1.3481663999999982</v>
      </c>
      <c r="H163" s="103">
        <f t="shared" si="7"/>
        <v>1.9699697434581959E-2</v>
      </c>
      <c r="I163" s="88">
        <f>G163+H163</f>
        <v>1.3678660974345802</v>
      </c>
      <c r="J163" s="25"/>
      <c r="K163" s="443"/>
      <c r="L163" s="197"/>
      <c r="M163" s="471"/>
      <c r="P163" s="434"/>
    </row>
    <row r="164" spans="1:16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23.693000000000001</v>
      </c>
      <c r="F164" s="104">
        <v>23.856999999999999</v>
      </c>
      <c r="G164" s="88">
        <f t="shared" si="8"/>
        <v>0.14100719999999822</v>
      </c>
      <c r="H164" s="103">
        <f t="shared" si="7"/>
        <v>3.1889071490170499E-2</v>
      </c>
      <c r="I164" s="88">
        <f t="shared" si="6"/>
        <v>0.17289627149016873</v>
      </c>
      <c r="J164" s="25"/>
      <c r="K164" s="443"/>
      <c r="L164" s="197"/>
      <c r="M164" s="471"/>
      <c r="P164" s="434"/>
    </row>
    <row r="165" spans="1:16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1.3083460172135372E-2</v>
      </c>
      <c r="I165" s="88">
        <f>G165+H165</f>
        <v>1.3083460172135372E-2</v>
      </c>
      <c r="J165" s="25"/>
      <c r="K165" s="443"/>
      <c r="L165" s="197"/>
      <c r="M165" s="471"/>
      <c r="P165" s="434"/>
    </row>
    <row r="166" spans="1:16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1.9550683081824154E-2</v>
      </c>
      <c r="I166" s="88">
        <f>G166+H166</f>
        <v>1.9550683081824154E-2</v>
      </c>
      <c r="J166" s="25"/>
      <c r="K166" s="443"/>
      <c r="L166" s="443"/>
      <c r="M166" s="471"/>
      <c r="P166" s="434"/>
    </row>
    <row r="167" spans="1:16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34.652999999999999</v>
      </c>
      <c r="F167" s="104">
        <v>35.847000000000001</v>
      </c>
      <c r="G167" s="88">
        <f t="shared" si="8"/>
        <v>1.0266012000000022</v>
      </c>
      <c r="H167" s="103">
        <f t="shared" si="7"/>
        <v>3.2395720289547035E-2</v>
      </c>
      <c r="I167" s="88">
        <f t="shared" si="6"/>
        <v>1.0589969202895493</v>
      </c>
      <c r="J167" s="25"/>
      <c r="K167" s="443"/>
      <c r="L167" s="197"/>
      <c r="M167" s="471"/>
      <c r="P167" s="434"/>
    </row>
    <row r="168" spans="1:16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9.9</v>
      </c>
      <c r="F168" s="104">
        <v>10.173</v>
      </c>
      <c r="G168" s="88">
        <f t="shared" si="8"/>
        <v>0.23472539999999972</v>
      </c>
      <c r="H168" s="103">
        <f t="shared" si="7"/>
        <v>1.2964248689929127E-2</v>
      </c>
      <c r="I168" s="88">
        <f>G168+H168</f>
        <v>0.24768964868992885</v>
      </c>
      <c r="J168" s="25"/>
      <c r="K168" s="443"/>
      <c r="L168" s="197"/>
      <c r="M168" s="471"/>
      <c r="P168" s="434"/>
    </row>
    <row r="169" spans="1:16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14.085000000000001</v>
      </c>
      <c r="F169" s="104">
        <v>14.087</v>
      </c>
      <c r="G169" s="88">
        <f t="shared" si="8"/>
        <v>1.7195999999990469E-3</v>
      </c>
      <c r="H169" s="103">
        <f t="shared" si="7"/>
        <v>1.9610288822927275E-2</v>
      </c>
      <c r="I169" s="88">
        <f t="shared" si="6"/>
        <v>2.1329888822926323E-2</v>
      </c>
      <c r="J169" s="25"/>
      <c r="K169" s="443"/>
      <c r="L169" s="197"/>
      <c r="M169" s="471"/>
      <c r="P169" s="434"/>
    </row>
    <row r="170" spans="1:16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45.704999999999998</v>
      </c>
      <c r="F170" s="104">
        <v>47.417000000000002</v>
      </c>
      <c r="G170" s="88">
        <f t="shared" si="8"/>
        <v>1.4719776000000029</v>
      </c>
      <c r="H170" s="103">
        <f t="shared" si="7"/>
        <v>3.2395720289547035E-2</v>
      </c>
      <c r="I170" s="88">
        <f t="shared" si="6"/>
        <v>1.50437332028955</v>
      </c>
      <c r="J170" s="25"/>
      <c r="K170" s="443"/>
      <c r="L170" s="197"/>
      <c r="M170" s="471"/>
      <c r="P170" s="434"/>
    </row>
    <row r="171" spans="1:16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23.244</v>
      </c>
      <c r="F171" s="104">
        <v>24.484999999999999</v>
      </c>
      <c r="G171" s="88">
        <f t="shared" si="8"/>
        <v>1.0670117999999997</v>
      </c>
      <c r="H171" s="103">
        <f t="shared" si="7"/>
        <v>1.2964248689929127E-2</v>
      </c>
      <c r="I171" s="88">
        <f t="shared" si="6"/>
        <v>1.0799760486899288</v>
      </c>
      <c r="J171" s="25"/>
      <c r="K171" s="443"/>
      <c r="L171" s="197"/>
      <c r="M171" s="471"/>
      <c r="P171" s="434"/>
    </row>
    <row r="172" spans="1:16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1.9699697434581959E-2</v>
      </c>
      <c r="I172" s="88">
        <f t="shared" si="6"/>
        <v>1.9699697434581959E-2</v>
      </c>
      <c r="J172" s="25"/>
      <c r="K172" s="443"/>
      <c r="L172" s="197"/>
      <c r="M172" s="471"/>
      <c r="P172" s="434"/>
    </row>
    <row r="173" spans="1:16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3.2425523160098599E-2</v>
      </c>
      <c r="I173" s="88">
        <f t="shared" si="6"/>
        <v>3.2425523160098599E-2</v>
      </c>
      <c r="J173" s="25"/>
      <c r="K173" s="443"/>
      <c r="L173" s="387"/>
      <c r="M173" s="471"/>
      <c r="P173" s="434"/>
    </row>
    <row r="174" spans="1:16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11.778</v>
      </c>
      <c r="F174" s="104">
        <v>12.340999999999999</v>
      </c>
      <c r="G174" s="88">
        <f t="shared" si="8"/>
        <v>0.48406739999999898</v>
      </c>
      <c r="H174" s="103">
        <f t="shared" si="7"/>
        <v>1.2845037207722882E-2</v>
      </c>
      <c r="I174" s="88">
        <f t="shared" si="6"/>
        <v>0.49691243720772188</v>
      </c>
      <c r="J174" s="25"/>
      <c r="K174" s="443"/>
      <c r="L174" s="197"/>
      <c r="M174" s="471"/>
      <c r="P174" s="434"/>
    </row>
    <row r="175" spans="1:16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30.157</v>
      </c>
      <c r="F175" s="104">
        <v>31.303999999999998</v>
      </c>
      <c r="G175" s="88">
        <f t="shared" si="8"/>
        <v>0.9861905999999987</v>
      </c>
      <c r="H175" s="103">
        <f t="shared" si="7"/>
        <v>1.9699697434581959E-2</v>
      </c>
      <c r="I175" s="88">
        <f>G175+H175</f>
        <v>1.0058902974345807</v>
      </c>
      <c r="J175" s="25"/>
      <c r="K175" s="443"/>
      <c r="L175" s="197"/>
      <c r="M175" s="471"/>
      <c r="P175" s="434"/>
    </row>
    <row r="176" spans="1:16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26.687000000000001</v>
      </c>
      <c r="F176" s="104">
        <v>27.536999999999999</v>
      </c>
      <c r="G176" s="88">
        <f t="shared" si="8"/>
        <v>0.7308299999999982</v>
      </c>
      <c r="H176" s="103">
        <f t="shared" si="7"/>
        <v>3.2514931771753283E-2</v>
      </c>
      <c r="I176" s="88">
        <f t="shared" si="6"/>
        <v>0.76334493177175144</v>
      </c>
      <c r="J176" s="25"/>
      <c r="K176" s="443"/>
      <c r="L176" s="197"/>
      <c r="M176" s="471"/>
      <c r="P176" s="434"/>
    </row>
    <row r="177" spans="1:16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88">
        <f t="shared" si="8"/>
        <v>0</v>
      </c>
      <c r="H177" s="103">
        <f t="shared" si="7"/>
        <v>1.2845037207722882E-2</v>
      </c>
      <c r="I177" s="88">
        <f t="shared" si="6"/>
        <v>1.2845037207722882E-2</v>
      </c>
      <c r="J177" s="25"/>
      <c r="K177" s="443"/>
      <c r="L177" s="197"/>
      <c r="M177" s="471"/>
      <c r="P177" s="434"/>
    </row>
    <row r="178" spans="1:16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11.292</v>
      </c>
      <c r="F178" s="104">
        <v>11.375</v>
      </c>
      <c r="G178" s="88">
        <f t="shared" si="8"/>
        <v>7.136340000000016E-2</v>
      </c>
      <c r="H178" s="103">
        <f t="shared" si="7"/>
        <v>1.9610288822927275E-2</v>
      </c>
      <c r="I178" s="88">
        <f>G178+H178</f>
        <v>9.0973688822927432E-2</v>
      </c>
      <c r="J178" s="25"/>
      <c r="K178" s="443"/>
      <c r="L178" s="197"/>
      <c r="M178" s="471"/>
      <c r="P178" s="434"/>
    </row>
    <row r="179" spans="1:16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26.181000000000001</v>
      </c>
      <c r="F179" s="104">
        <v>26.405000000000001</v>
      </c>
      <c r="G179" s="88">
        <f t="shared" si="8"/>
        <v>0.19259520000000016</v>
      </c>
      <c r="H179" s="103">
        <f t="shared" si="7"/>
        <v>3.2753354736165773E-2</v>
      </c>
      <c r="I179" s="88">
        <f t="shared" si="6"/>
        <v>0.22534855473616594</v>
      </c>
      <c r="J179" s="25"/>
      <c r="K179" s="443"/>
      <c r="L179" s="197"/>
      <c r="M179" s="471"/>
      <c r="P179" s="434"/>
    </row>
    <row r="180" spans="1:16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16.05</v>
      </c>
      <c r="F180" s="104">
        <v>16.068999999999999</v>
      </c>
      <c r="G180" s="88">
        <f t="shared" si="8"/>
        <v>1.6336199999998583E-2</v>
      </c>
      <c r="H180" s="103">
        <f t="shared" si="7"/>
        <v>1.305365730158381E-2</v>
      </c>
      <c r="I180" s="88">
        <f t="shared" si="6"/>
        <v>2.9389857301582393E-2</v>
      </c>
      <c r="J180" s="25"/>
      <c r="K180" s="443"/>
      <c r="L180" s="197"/>
      <c r="M180" s="471"/>
      <c r="P180" s="434"/>
    </row>
    <row r="181" spans="1:16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1.9640091693478839E-2</v>
      </c>
      <c r="I181" s="88">
        <f t="shared" si="6"/>
        <v>1.9640091693478839E-2</v>
      </c>
      <c r="J181" s="25"/>
      <c r="K181" s="443"/>
      <c r="L181" s="197"/>
      <c r="M181" s="471"/>
      <c r="P181" s="434"/>
    </row>
    <row r="182" spans="1:16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45.19</v>
      </c>
      <c r="F182" s="104">
        <v>46.014000000000003</v>
      </c>
      <c r="G182" s="88">
        <f t="shared" si="8"/>
        <v>0.70847520000000441</v>
      </c>
      <c r="H182" s="103">
        <f t="shared" si="7"/>
        <v>3.2634143253959524E-2</v>
      </c>
      <c r="I182" s="88">
        <f t="shared" si="6"/>
        <v>0.74110934325396394</v>
      </c>
      <c r="J182" s="25"/>
      <c r="K182" s="443"/>
      <c r="L182" s="197"/>
      <c r="M182" s="471"/>
      <c r="P182" s="434"/>
    </row>
    <row r="183" spans="1:16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1.2845037207722882E-2</v>
      </c>
      <c r="I183" s="88">
        <f t="shared" si="6"/>
        <v>1.2845037207722882E-2</v>
      </c>
      <c r="J183" s="25"/>
      <c r="K183" s="443"/>
      <c r="L183" s="197"/>
      <c r="M183" s="471"/>
      <c r="P183" s="434"/>
    </row>
    <row r="184" spans="1:16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21.657</v>
      </c>
      <c r="F184" s="104">
        <v>22.347000000000001</v>
      </c>
      <c r="G184" s="88">
        <f t="shared" si="8"/>
        <v>0.59326200000000107</v>
      </c>
      <c r="H184" s="103">
        <f t="shared" si="7"/>
        <v>1.9669894564030399E-2</v>
      </c>
      <c r="I184" s="88">
        <f>G184+H184</f>
        <v>0.61293189456403141</v>
      </c>
      <c r="J184" s="25"/>
      <c r="K184" s="443"/>
      <c r="L184" s="197"/>
      <c r="M184" s="471"/>
      <c r="P184" s="434"/>
    </row>
    <row r="185" spans="1:16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16.491</v>
      </c>
      <c r="F185" s="104">
        <v>17.266999999999999</v>
      </c>
      <c r="G185" s="88">
        <f t="shared" si="8"/>
        <v>0.66720479999999982</v>
      </c>
      <c r="H185" s="103">
        <f t="shared" si="7"/>
        <v>3.2663946124511088E-2</v>
      </c>
      <c r="I185" s="88">
        <f>G185+H185</f>
        <v>0.69986874612451089</v>
      </c>
      <c r="J185" s="25"/>
      <c r="K185" s="443"/>
      <c r="L185" s="197"/>
      <c r="M185" s="471"/>
      <c r="P185" s="434"/>
    </row>
    <row r="186" spans="1:16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23.085999999999999</v>
      </c>
      <c r="F186" s="104">
        <v>24.321000000000002</v>
      </c>
      <c r="G186" s="88">
        <f t="shared" si="8"/>
        <v>1.0618530000000026</v>
      </c>
      <c r="H186" s="103">
        <f t="shared" si="7"/>
        <v>1.281523433717132E-2</v>
      </c>
      <c r="I186" s="88">
        <f t="shared" si="6"/>
        <v>1.0746682343371738</v>
      </c>
      <c r="J186" s="25"/>
      <c r="K186" s="443"/>
      <c r="L186" s="197"/>
      <c r="M186" s="471"/>
      <c r="P186" s="434"/>
    </row>
    <row r="187" spans="1:16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24.353000000000002</v>
      </c>
      <c r="F187" s="104">
        <v>25.481999999999999</v>
      </c>
      <c r="G187" s="88">
        <f t="shared" si="8"/>
        <v>0.97071419999999808</v>
      </c>
      <c r="H187" s="103">
        <f t="shared" si="7"/>
        <v>1.9640091693478839E-2</v>
      </c>
      <c r="I187" s="88">
        <f t="shared" si="6"/>
        <v>0.99035429169347688</v>
      </c>
      <c r="J187" s="25"/>
      <c r="K187" s="443"/>
      <c r="L187" s="197"/>
      <c r="M187" s="471"/>
      <c r="P187" s="434"/>
    </row>
    <row r="188" spans="1:16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27612</v>
      </c>
      <c r="F188" s="129">
        <v>28240</v>
      </c>
      <c r="G188" s="88">
        <f>(F188-E188)*0.00086</f>
        <v>0.54008</v>
      </c>
      <c r="H188" s="103">
        <f t="shared" si="7"/>
        <v>3.2783157606717336E-2</v>
      </c>
      <c r="I188" s="88">
        <f>G188+H188</f>
        <v>0.57286315760671735</v>
      </c>
      <c r="J188" s="25"/>
      <c r="K188" s="443"/>
      <c r="L188" s="197"/>
      <c r="M188" s="471"/>
      <c r="P188" s="434"/>
    </row>
    <row r="189" spans="1:16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88">
        <f t="shared" ref="G189:G204" si="9">(F189-E189)*0.00086</f>
        <v>0</v>
      </c>
      <c r="H189" s="103">
        <f t="shared" si="7"/>
        <v>1.2755628596068198E-2</v>
      </c>
      <c r="I189" s="88">
        <f>G189+H189</f>
        <v>1.2755628596068198E-2</v>
      </c>
      <c r="J189" s="25"/>
      <c r="K189" s="443"/>
      <c r="L189" s="197"/>
      <c r="M189" s="471"/>
      <c r="P189" s="434"/>
    </row>
    <row r="190" spans="1:16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9286</v>
      </c>
      <c r="F190" s="129">
        <v>9459</v>
      </c>
      <c r="G190" s="88">
        <f t="shared" si="9"/>
        <v>0.14878</v>
      </c>
      <c r="H190" s="103">
        <f t="shared" si="7"/>
        <v>1.9699697434581959E-2</v>
      </c>
      <c r="I190" s="88">
        <f t="shared" si="6"/>
        <v>0.16847969743458197</v>
      </c>
      <c r="J190" s="358"/>
      <c r="K190" s="463"/>
      <c r="L190" s="197"/>
      <c r="M190" s="471"/>
      <c r="P190" s="434"/>
    </row>
    <row r="191" spans="1:16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34338</v>
      </c>
      <c r="F191" s="129">
        <v>34905</v>
      </c>
      <c r="G191" s="88">
        <f t="shared" si="9"/>
        <v>0.48762</v>
      </c>
      <c r="H191" s="103">
        <f t="shared" si="7"/>
        <v>3.2753354736165773E-2</v>
      </c>
      <c r="I191" s="88">
        <f t="shared" si="6"/>
        <v>0.52037335473616575</v>
      </c>
      <c r="J191" s="227"/>
      <c r="K191" s="227"/>
      <c r="L191" s="197"/>
      <c r="M191" s="471"/>
      <c r="P191" s="434"/>
    </row>
    <row r="192" spans="1:16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6255</v>
      </c>
      <c r="F192" s="129">
        <v>6922</v>
      </c>
      <c r="G192" s="88">
        <f t="shared" si="9"/>
        <v>0.57362000000000002</v>
      </c>
      <c r="H192" s="103">
        <f t="shared" si="7"/>
        <v>1.2845037207722882E-2</v>
      </c>
      <c r="I192" s="88">
        <f t="shared" si="6"/>
        <v>0.58646503720772292</v>
      </c>
      <c r="J192" s="227"/>
      <c r="K192" s="227"/>
      <c r="L192" s="197"/>
      <c r="M192" s="471"/>
      <c r="P192" s="434"/>
    </row>
    <row r="193" spans="1:2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88">
        <f t="shared" si="9"/>
        <v>0</v>
      </c>
      <c r="H193" s="103">
        <f t="shared" si="7"/>
        <v>1.9610288822927275E-2</v>
      </c>
      <c r="I193" s="88">
        <f t="shared" si="6"/>
        <v>1.9610288822927275E-2</v>
      </c>
      <c r="J193" s="227"/>
      <c r="K193" s="227"/>
      <c r="L193" s="197"/>
      <c r="M193" s="471"/>
      <c r="P193" s="434"/>
    </row>
    <row r="194" spans="1:2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30239</v>
      </c>
      <c r="F194" s="129">
        <v>30755</v>
      </c>
      <c r="G194" s="88">
        <f t="shared" si="9"/>
        <v>0.44375999999999999</v>
      </c>
      <c r="H194" s="103">
        <f t="shared" si="7"/>
        <v>3.2187100195686109E-2</v>
      </c>
      <c r="I194" s="88">
        <f t="shared" si="6"/>
        <v>0.47594710019568609</v>
      </c>
      <c r="J194" s="227"/>
      <c r="K194" s="227"/>
      <c r="P194" s="434"/>
    </row>
    <row r="195" spans="1:2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1.281523433717132E-2</v>
      </c>
      <c r="I195" s="88">
        <f>G195+H195</f>
        <v>1.281523433717132E-2</v>
      </c>
      <c r="J195" s="227"/>
      <c r="K195" s="227"/>
      <c r="L195" s="197"/>
      <c r="M195" s="471"/>
      <c r="P195" s="434"/>
    </row>
    <row r="196" spans="1:2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22464</v>
      </c>
      <c r="F196" s="129">
        <v>23937</v>
      </c>
      <c r="G196" s="88">
        <f t="shared" si="9"/>
        <v>1.26678</v>
      </c>
      <c r="H196" s="103">
        <f t="shared" si="7"/>
        <v>1.9759303175685083E-2</v>
      </c>
      <c r="I196" s="88">
        <f>G196+H196</f>
        <v>1.2865393031756851</v>
      </c>
      <c r="J196" s="227"/>
      <c r="K196" s="227"/>
      <c r="L196" s="681"/>
      <c r="M196" s="725"/>
      <c r="N196" s="725"/>
      <c r="O196" s="725"/>
      <c r="P196" s="434"/>
    </row>
    <row r="197" spans="1:2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3.3051383441681383E-2</v>
      </c>
      <c r="I197" s="88">
        <f t="shared" si="6"/>
        <v>3.3051383441681383E-2</v>
      </c>
      <c r="J197" s="227"/>
      <c r="K197" s="227"/>
      <c r="L197" s="197"/>
      <c r="M197" s="471"/>
      <c r="P197" s="434"/>
    </row>
    <row r="198" spans="1:2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20576</v>
      </c>
      <c r="F198" s="129">
        <v>21061</v>
      </c>
      <c r="G198" s="88">
        <f t="shared" si="9"/>
        <v>0.41709999999999997</v>
      </c>
      <c r="H198" s="103">
        <f t="shared" si="7"/>
        <v>1.2696022854965077E-2</v>
      </c>
      <c r="I198" s="88">
        <f>G198+H198</f>
        <v>0.42979602285496504</v>
      </c>
      <c r="J198" s="227"/>
      <c r="K198" s="227"/>
      <c r="L198" s="197"/>
      <c r="M198" s="471"/>
      <c r="P198" s="455"/>
    </row>
    <row r="199" spans="1:2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19180</v>
      </c>
      <c r="F199" s="129">
        <v>19201</v>
      </c>
      <c r="G199" s="88">
        <f t="shared" si="9"/>
        <v>1.806E-2</v>
      </c>
      <c r="H199" s="103">
        <f t="shared" si="7"/>
        <v>1.946127447016947E-2</v>
      </c>
      <c r="I199" s="88">
        <f t="shared" si="6"/>
        <v>3.7521274470169466E-2</v>
      </c>
      <c r="J199" s="227"/>
      <c r="K199" s="227"/>
      <c r="L199" s="197"/>
      <c r="M199" s="471"/>
      <c r="P199" s="462"/>
      <c r="Q199" s="464"/>
      <c r="R199" s="462"/>
    </row>
    <row r="200" spans="1:2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38836</v>
      </c>
      <c r="F200" s="129">
        <v>41021</v>
      </c>
      <c r="G200" s="88">
        <f t="shared" si="9"/>
        <v>1.8791</v>
      </c>
      <c r="H200" s="103">
        <f t="shared" si="7"/>
        <v>3.2783157606717336E-2</v>
      </c>
      <c r="I200" s="88">
        <f t="shared" si="6"/>
        <v>1.9118831576067172</v>
      </c>
      <c r="J200" s="358"/>
      <c r="K200" s="463"/>
      <c r="L200" s="197"/>
      <c r="M200" s="471"/>
      <c r="P200" s="455"/>
      <c r="Q200" s="202"/>
    </row>
    <row r="201" spans="1:2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12114</v>
      </c>
      <c r="F201" s="129">
        <v>12146</v>
      </c>
      <c r="G201" s="88">
        <f t="shared" si="9"/>
        <v>2.7519999999999999E-2</v>
      </c>
      <c r="H201" s="103">
        <f t="shared" si="7"/>
        <v>1.2696022854965077E-2</v>
      </c>
      <c r="I201" s="88">
        <f>G201+H201</f>
        <v>4.0216022854965075E-2</v>
      </c>
      <c r="J201" s="25"/>
      <c r="K201" s="443"/>
      <c r="L201" s="197"/>
      <c r="M201" s="471"/>
      <c r="P201" s="455"/>
      <c r="Q201" s="202"/>
    </row>
    <row r="202" spans="1:2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28785</v>
      </c>
      <c r="F202" s="129">
        <v>28908</v>
      </c>
      <c r="G202" s="88">
        <f t="shared" si="9"/>
        <v>0.10578</v>
      </c>
      <c r="H202" s="103">
        <f t="shared" si="7"/>
        <v>1.946127447016947E-2</v>
      </c>
      <c r="I202" s="88">
        <f>G202+H202</f>
        <v>0.12524127447016947</v>
      </c>
      <c r="J202" s="25"/>
      <c r="K202" s="443"/>
      <c r="L202" s="197"/>
      <c r="M202" s="471"/>
      <c r="P202" s="455"/>
      <c r="Q202" s="444"/>
    </row>
    <row r="203" spans="1:2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37552</v>
      </c>
      <c r="F203" s="129">
        <v>38425</v>
      </c>
      <c r="G203" s="88">
        <f t="shared" si="9"/>
        <v>0.75078</v>
      </c>
      <c r="H203" s="103">
        <f t="shared" si="7"/>
        <v>3.2753354736165773E-2</v>
      </c>
      <c r="I203" s="88">
        <f>G203+H203</f>
        <v>0.78353335473616581</v>
      </c>
      <c r="J203" s="25"/>
      <c r="K203" s="443"/>
      <c r="L203" s="443"/>
      <c r="M203" s="246"/>
      <c r="P203" s="455"/>
      <c r="Q203" s="444"/>
      <c r="S203" s="462"/>
      <c r="T203" s="462"/>
      <c r="U203" s="462"/>
    </row>
    <row r="204" spans="1:2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15371</v>
      </c>
      <c r="F204" s="129">
        <v>15894</v>
      </c>
      <c r="G204" s="88">
        <f t="shared" si="9"/>
        <v>0.44978000000000001</v>
      </c>
      <c r="H204" s="103">
        <f t="shared" si="7"/>
        <v>1.2755628596068198E-2</v>
      </c>
      <c r="I204" s="88">
        <f>G204+H204</f>
        <v>0.46253562859606823</v>
      </c>
      <c r="J204" s="25"/>
      <c r="K204" s="443"/>
      <c r="L204" s="443"/>
      <c r="M204" s="471"/>
      <c r="P204" s="455"/>
      <c r="Q204" s="444"/>
    </row>
    <row r="205" spans="1:2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1.9520880211272594E-2</v>
      </c>
      <c r="I205" s="88">
        <f t="shared" si="6"/>
        <v>1.9520880211272594E-2</v>
      </c>
      <c r="J205" s="215"/>
      <c r="K205" s="443"/>
      <c r="L205" s="443"/>
      <c r="M205" s="471"/>
      <c r="P205" s="455"/>
      <c r="Q205" s="444"/>
    </row>
    <row r="206" spans="1:2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29458</v>
      </c>
      <c r="G206" s="88">
        <f>(F206-E206)*0.00086</f>
        <v>0</v>
      </c>
      <c r="H206" s="103">
        <f t="shared" si="7"/>
        <v>3.2634143253959524E-2</v>
      </c>
      <c r="I206" s="88">
        <f t="shared" si="6"/>
        <v>3.2634143253959524E-2</v>
      </c>
      <c r="J206" s="215"/>
      <c r="K206" s="443"/>
      <c r="L206" s="197"/>
      <c r="M206" s="471"/>
      <c r="P206" s="434"/>
    </row>
    <row r="207" spans="1:2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16302</v>
      </c>
      <c r="F207" s="129">
        <v>16596</v>
      </c>
      <c r="G207" s="88">
        <f t="shared" ref="G207:G208" si="10">(F207-E207)*0.00086</f>
        <v>0.25284000000000001</v>
      </c>
      <c r="H207" s="103">
        <f t="shared" si="7"/>
        <v>1.281523433717132E-2</v>
      </c>
      <c r="I207" s="88">
        <f t="shared" si="6"/>
        <v>0.26565523433717131</v>
      </c>
      <c r="J207" s="215"/>
      <c r="K207" s="443"/>
      <c r="L207" s="197"/>
      <c r="M207" s="471"/>
      <c r="N207" s="246"/>
      <c r="O207" s="246"/>
      <c r="P207" s="434"/>
      <c r="Q207" s="444"/>
    </row>
    <row r="208" spans="1:2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27675</v>
      </c>
      <c r="F208" s="129">
        <v>29094</v>
      </c>
      <c r="G208" s="88">
        <f t="shared" si="10"/>
        <v>1.22034</v>
      </c>
      <c r="H208" s="103">
        <f t="shared" si="7"/>
        <v>1.946127447016947E-2</v>
      </c>
      <c r="I208" s="88">
        <f t="shared" si="6"/>
        <v>1.2398012744701694</v>
      </c>
      <c r="J208" s="215"/>
      <c r="K208" s="443"/>
      <c r="L208" s="197"/>
      <c r="M208" s="471"/>
      <c r="P208" s="444"/>
      <c r="Q208" s="444"/>
      <c r="R208" s="444"/>
      <c r="S208" s="444"/>
      <c r="T208" s="465"/>
    </row>
    <row r="209" spans="1:20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13.013</v>
      </c>
      <c r="F209" s="104">
        <v>13.183</v>
      </c>
      <c r="G209" s="88">
        <f t="shared" si="8"/>
        <v>0.14616599999999993</v>
      </c>
      <c r="H209" s="103">
        <f t="shared" si="7"/>
        <v>1.5735915651224321E-2</v>
      </c>
      <c r="I209" s="88">
        <f t="shared" ref="I209:I272" si="11">G209+H209</f>
        <v>0.16190191565122425</v>
      </c>
      <c r="J209" s="215"/>
      <c r="K209" s="443"/>
      <c r="L209" s="197"/>
      <c r="M209" s="471"/>
      <c r="P209" s="444"/>
      <c r="Q209" s="444"/>
      <c r="R209" s="444"/>
      <c r="S209" s="444"/>
      <c r="T209" s="465"/>
    </row>
    <row r="210" spans="1:20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21.341000000000001</v>
      </c>
      <c r="F210" s="104">
        <v>22.065000000000001</v>
      </c>
      <c r="G210" s="88">
        <f t="shared" si="8"/>
        <v>0.62249520000000014</v>
      </c>
      <c r="H210" s="103">
        <f t="shared" ref="H210:H273" si="12">$G$11/$C$303*C210</f>
        <v>1.5259069722399342E-2</v>
      </c>
      <c r="I210" s="88">
        <f t="shared" si="11"/>
        <v>0.63775426972239946</v>
      </c>
      <c r="J210" s="25"/>
      <c r="K210" s="443"/>
      <c r="L210" s="197"/>
      <c r="M210" s="471"/>
      <c r="P210" s="444"/>
      <c r="Q210" s="444"/>
      <c r="R210" s="444"/>
      <c r="S210" s="444"/>
      <c r="T210" s="465"/>
    </row>
    <row r="211" spans="1:20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64.406999999999996</v>
      </c>
      <c r="F211" s="104">
        <v>66.869</v>
      </c>
      <c r="G211" s="88">
        <f t="shared" si="8"/>
        <v>2.1168276000000028</v>
      </c>
      <c r="H211" s="103">
        <f t="shared" si="12"/>
        <v>3.3856060946573535E-2</v>
      </c>
      <c r="I211" s="88">
        <f t="shared" si="11"/>
        <v>2.1506836609465765</v>
      </c>
      <c r="J211" s="25"/>
      <c r="K211" s="443"/>
      <c r="L211" s="197"/>
      <c r="M211" s="471"/>
      <c r="N211" s="459"/>
      <c r="O211" s="459"/>
      <c r="P211" s="455"/>
      <c r="Q211" s="444"/>
    </row>
    <row r="212" spans="1:20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37.932000000000002</v>
      </c>
      <c r="F212" s="104">
        <v>39.014000000000003</v>
      </c>
      <c r="G212" s="88">
        <f t="shared" ref="G212:G275" si="13">(F212-E212)*0.8598</f>
        <v>0.93030360000000067</v>
      </c>
      <c r="H212" s="103">
        <f t="shared" si="12"/>
        <v>3.1799662878515815E-2</v>
      </c>
      <c r="I212" s="88">
        <f t="shared" si="11"/>
        <v>0.96210326287851644</v>
      </c>
      <c r="J212" s="25"/>
      <c r="K212" s="443"/>
      <c r="L212" s="197"/>
      <c r="M212" s="471"/>
      <c r="P212" s="455"/>
      <c r="Q212" s="444"/>
    </row>
    <row r="213" spans="1:20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15.379</v>
      </c>
      <c r="F213" s="104">
        <v>15.723000000000001</v>
      </c>
      <c r="G213" s="88">
        <f t="shared" si="13"/>
        <v>0.29577120000000101</v>
      </c>
      <c r="H213" s="103">
        <f t="shared" si="12"/>
        <v>2.7627261001297244E-2</v>
      </c>
      <c r="I213" s="88">
        <f t="shared" si="11"/>
        <v>0.32339846100129827</v>
      </c>
      <c r="J213" s="25"/>
      <c r="K213" s="443"/>
      <c r="L213" s="197"/>
      <c r="M213" s="471"/>
      <c r="N213" s="25"/>
      <c r="P213" s="455"/>
      <c r="Q213" s="444"/>
    </row>
    <row r="214" spans="1:20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34.715000000000003</v>
      </c>
      <c r="F214" s="104">
        <v>35.936</v>
      </c>
      <c r="G214" s="88">
        <f t="shared" si="13"/>
        <v>1.0498157999999971</v>
      </c>
      <c r="H214" s="103">
        <f t="shared" si="12"/>
        <v>2.437874811117707E-2</v>
      </c>
      <c r="I214" s="88">
        <f t="shared" si="11"/>
        <v>1.0741945481111741</v>
      </c>
      <c r="J214" s="25"/>
      <c r="K214" s="443"/>
      <c r="L214" s="197"/>
      <c r="M214" s="471"/>
      <c r="P214" s="455"/>
    </row>
    <row r="215" spans="1:20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9.7520000000000007</v>
      </c>
      <c r="F215" s="104">
        <v>10.083</v>
      </c>
      <c r="G215" s="88">
        <f t="shared" si="13"/>
        <v>0.28459379999999956</v>
      </c>
      <c r="H215" s="103">
        <f t="shared" si="12"/>
        <v>1.5586901298466512E-2</v>
      </c>
      <c r="I215" s="88">
        <f t="shared" si="11"/>
        <v>0.30018070129846608</v>
      </c>
      <c r="J215" s="25"/>
      <c r="K215" s="443"/>
      <c r="L215" s="197"/>
      <c r="M215" s="471"/>
      <c r="P215" s="455"/>
    </row>
    <row r="216" spans="1:20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18.323</v>
      </c>
      <c r="F216" s="104">
        <v>18.763999999999999</v>
      </c>
      <c r="G216" s="88">
        <f t="shared" si="13"/>
        <v>0.37917179999999912</v>
      </c>
      <c r="H216" s="103">
        <f t="shared" si="12"/>
        <v>1.52888725929509E-2</v>
      </c>
      <c r="I216" s="88">
        <f t="shared" si="11"/>
        <v>0.39446067259295003</v>
      </c>
      <c r="J216" s="25"/>
      <c r="K216" s="443"/>
      <c r="L216" s="197"/>
      <c r="M216" s="471"/>
      <c r="P216" s="455"/>
    </row>
    <row r="217" spans="1:20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66.263999999999996</v>
      </c>
      <c r="F217" s="104">
        <v>68.977999999999994</v>
      </c>
      <c r="G217" s="88">
        <f t="shared" si="13"/>
        <v>2.3334971999999987</v>
      </c>
      <c r="H217" s="103">
        <f t="shared" si="12"/>
        <v>3.3885863817125099E-2</v>
      </c>
      <c r="I217" s="88">
        <f t="shared" si="11"/>
        <v>2.3673830638171238</v>
      </c>
      <c r="J217" s="25"/>
      <c r="K217" s="443"/>
      <c r="L217" s="197"/>
      <c r="M217" s="471"/>
      <c r="P217" s="455"/>
    </row>
    <row r="218" spans="1:20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3.1889071490170499E-2</v>
      </c>
      <c r="I218" s="88">
        <f t="shared" si="11"/>
        <v>3.1889071490170499E-2</v>
      </c>
      <c r="J218" s="25"/>
      <c r="K218" s="443"/>
      <c r="L218" s="197"/>
      <c r="M218" s="471"/>
      <c r="P218" s="434"/>
    </row>
    <row r="219" spans="1:20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88">
        <f t="shared" si="13"/>
        <v>0</v>
      </c>
      <c r="H219" s="103">
        <f t="shared" si="12"/>
        <v>2.7627261001297244E-2</v>
      </c>
      <c r="I219" s="88">
        <f t="shared" si="11"/>
        <v>2.7627261001297244E-2</v>
      </c>
      <c r="J219" s="25"/>
      <c r="K219" s="443"/>
      <c r="L219" s="197"/>
      <c r="M219" s="471"/>
      <c r="P219" s="434"/>
    </row>
    <row r="220" spans="1:20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31.94</v>
      </c>
      <c r="F220" s="104">
        <v>32.890999999999998</v>
      </c>
      <c r="G220" s="88">
        <f t="shared" si="13"/>
        <v>0.81766979999999745</v>
      </c>
      <c r="H220" s="103">
        <f t="shared" si="12"/>
        <v>2.414032514676458E-2</v>
      </c>
      <c r="I220" s="88">
        <f t="shared" si="11"/>
        <v>0.84181012514676201</v>
      </c>
      <c r="J220" s="25"/>
      <c r="K220" s="443"/>
      <c r="L220" s="197"/>
      <c r="M220" s="471"/>
      <c r="P220" s="434"/>
    </row>
    <row r="221" spans="1:20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11.708</v>
      </c>
      <c r="F221" s="104">
        <v>11.786</v>
      </c>
      <c r="G221" s="88">
        <f t="shared" si="13"/>
        <v>6.7064399999999483E-2</v>
      </c>
      <c r="H221" s="103">
        <f t="shared" si="12"/>
        <v>1.5855127133430565E-2</v>
      </c>
      <c r="I221" s="88">
        <f t="shared" si="11"/>
        <v>8.2919527133430052E-2</v>
      </c>
      <c r="J221" s="25"/>
      <c r="K221" s="443"/>
      <c r="L221" s="197"/>
      <c r="M221" s="471"/>
      <c r="P221" s="434"/>
    </row>
    <row r="222" spans="1:20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31.904</v>
      </c>
      <c r="F222" s="104">
        <v>32.634</v>
      </c>
      <c r="G222" s="88">
        <f t="shared" si="13"/>
        <v>0.62765400000000038</v>
      </c>
      <c r="H222" s="103">
        <f t="shared" si="12"/>
        <v>1.522926685184778E-2</v>
      </c>
      <c r="I222" s="88">
        <f t="shared" si="11"/>
        <v>0.64288326685184816</v>
      </c>
      <c r="J222" s="25"/>
      <c r="K222" s="443"/>
      <c r="L222" s="197"/>
      <c r="M222" s="471"/>
      <c r="P222" s="434"/>
    </row>
    <row r="223" spans="1:20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41.938000000000002</v>
      </c>
      <c r="F223" s="104">
        <v>42.962000000000003</v>
      </c>
      <c r="G223" s="88">
        <f t="shared" si="13"/>
        <v>0.88043520000000075</v>
      </c>
      <c r="H223" s="103">
        <f t="shared" si="12"/>
        <v>3.3915666687676656E-2</v>
      </c>
      <c r="I223" s="88">
        <f t="shared" si="11"/>
        <v>0.9143508666876774</v>
      </c>
      <c r="J223" s="25"/>
      <c r="K223" s="443"/>
      <c r="L223" s="197"/>
      <c r="M223" s="471"/>
      <c r="P223" s="434"/>
    </row>
    <row r="224" spans="1:20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8.9269999999999996</v>
      </c>
      <c r="G224" s="88">
        <f t="shared" si="13"/>
        <v>0</v>
      </c>
      <c r="H224" s="103">
        <f t="shared" si="12"/>
        <v>3.1859268619618936E-2</v>
      </c>
      <c r="I224" s="88">
        <f t="shared" si="11"/>
        <v>3.1859268619618936E-2</v>
      </c>
      <c r="J224" s="25"/>
      <c r="K224" s="443"/>
      <c r="L224" s="683"/>
      <c r="M224" s="683"/>
      <c r="N224" s="683"/>
      <c r="O224" s="683"/>
      <c r="P224" s="683"/>
      <c r="Q224" s="683"/>
      <c r="R224" s="683"/>
      <c r="S224" s="683"/>
    </row>
    <row r="225" spans="1:16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27.774000000000001</v>
      </c>
      <c r="F225" s="104">
        <v>28.716999999999999</v>
      </c>
      <c r="G225" s="88">
        <f t="shared" si="13"/>
        <v>0.81079139999999816</v>
      </c>
      <c r="H225" s="103">
        <f t="shared" si="12"/>
        <v>2.7776275354055049E-2</v>
      </c>
      <c r="I225" s="88">
        <f t="shared" si="11"/>
        <v>0.83856767535405319</v>
      </c>
      <c r="J225" s="25"/>
      <c r="K225" s="443"/>
      <c r="L225" s="197"/>
      <c r="M225" s="471"/>
      <c r="P225" s="434"/>
    </row>
    <row r="226" spans="1:16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2.4050916535109899E-2</v>
      </c>
      <c r="I226" s="88">
        <f t="shared" si="11"/>
        <v>2.4050916535109899E-2</v>
      </c>
      <c r="J226" s="25"/>
      <c r="K226" s="443"/>
      <c r="L226" s="197"/>
      <c r="M226" s="471"/>
      <c r="P226" s="434"/>
    </row>
    <row r="227" spans="1:16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18.172999999999998</v>
      </c>
      <c r="F227" s="104">
        <v>19.100999999999999</v>
      </c>
      <c r="G227" s="88">
        <f t="shared" si="13"/>
        <v>0.79789440000000067</v>
      </c>
      <c r="H227" s="103">
        <f t="shared" si="12"/>
        <v>1.5646507039569636E-2</v>
      </c>
      <c r="I227" s="88">
        <f t="shared" si="11"/>
        <v>0.81354090703957027</v>
      </c>
      <c r="J227" s="25"/>
      <c r="K227" s="443"/>
      <c r="L227" s="197"/>
      <c r="M227" s="471"/>
      <c r="P227" s="434"/>
    </row>
    <row r="228" spans="1:16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1.5199463981296218E-2</v>
      </c>
      <c r="I228" s="88">
        <f t="shared" si="11"/>
        <v>1.5199463981296218E-2</v>
      </c>
      <c r="J228" s="443"/>
      <c r="K228" s="443"/>
      <c r="L228" s="197"/>
      <c r="M228" s="471"/>
      <c r="P228" s="434"/>
    </row>
    <row r="229" spans="1:16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75.528999999999996</v>
      </c>
      <c r="F229" s="104">
        <v>79.236000000000004</v>
      </c>
      <c r="G229" s="88">
        <f t="shared" si="13"/>
        <v>3.1872786000000066</v>
      </c>
      <c r="H229" s="103">
        <f t="shared" si="12"/>
        <v>3.394546955822822E-2</v>
      </c>
      <c r="I229" s="88">
        <f t="shared" si="11"/>
        <v>3.221224069558235</v>
      </c>
      <c r="J229" s="25"/>
      <c r="K229" s="443"/>
      <c r="L229" s="197"/>
      <c r="M229" s="471"/>
      <c r="P229" s="434"/>
    </row>
    <row r="230" spans="1:16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17.632000000000001</v>
      </c>
      <c r="F230" s="104">
        <v>17.648</v>
      </c>
      <c r="G230" s="88">
        <f t="shared" si="13"/>
        <v>1.3756799999998485E-2</v>
      </c>
      <c r="H230" s="103">
        <f t="shared" si="12"/>
        <v>3.1740057137412687E-2</v>
      </c>
      <c r="I230" s="88">
        <f t="shared" si="11"/>
        <v>4.5496857137411174E-2</v>
      </c>
      <c r="J230" s="25"/>
      <c r="K230" s="443"/>
      <c r="L230" s="197"/>
      <c r="M230" s="471"/>
      <c r="P230" s="434"/>
    </row>
    <row r="231" spans="1:16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28.437999999999999</v>
      </c>
      <c r="F231" s="104">
        <v>28.948</v>
      </c>
      <c r="G231" s="88">
        <f t="shared" si="13"/>
        <v>0.43849800000000133</v>
      </c>
      <c r="H231" s="103">
        <f t="shared" si="12"/>
        <v>2.759745813074568E-2</v>
      </c>
      <c r="I231" s="88">
        <f t="shared" si="11"/>
        <v>0.46609545813074699</v>
      </c>
      <c r="J231" s="25"/>
      <c r="K231" s="443"/>
      <c r="L231" s="197"/>
      <c r="M231" s="471"/>
      <c r="P231" s="434"/>
    </row>
    <row r="232" spans="1:16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24.577999999999999</v>
      </c>
      <c r="F232" s="104">
        <v>24.928999999999998</v>
      </c>
      <c r="G232" s="88">
        <f t="shared" si="13"/>
        <v>0.30178979999999922</v>
      </c>
      <c r="H232" s="103">
        <f t="shared" si="12"/>
        <v>2.4259536628970828E-2</v>
      </c>
      <c r="I232" s="88">
        <f t="shared" si="11"/>
        <v>0.32604933662897007</v>
      </c>
      <c r="J232" s="25"/>
      <c r="K232" s="443"/>
      <c r="L232" s="197"/>
      <c r="M232" s="471"/>
      <c r="P232" s="434"/>
    </row>
    <row r="233" spans="1:16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12.849</v>
      </c>
      <c r="F233" s="104">
        <v>12.851000000000001</v>
      </c>
      <c r="G233" s="88">
        <f t="shared" si="13"/>
        <v>1.7196000000005744E-3</v>
      </c>
      <c r="H233" s="103">
        <f t="shared" si="12"/>
        <v>1.5765718521775881E-2</v>
      </c>
      <c r="I233" s="88">
        <f t="shared" si="11"/>
        <v>1.7485318521776455E-2</v>
      </c>
      <c r="J233" s="25"/>
      <c r="K233" s="443"/>
      <c r="L233" s="197"/>
      <c r="M233" s="471"/>
      <c r="P233" s="434"/>
    </row>
    <row r="234" spans="1:16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22.780999999999999</v>
      </c>
      <c r="F234" s="104">
        <v>23.317</v>
      </c>
      <c r="G234" s="88">
        <f t="shared" si="13"/>
        <v>0.46085280000000117</v>
      </c>
      <c r="H234" s="103">
        <f t="shared" si="12"/>
        <v>1.5318675463502462E-2</v>
      </c>
      <c r="I234" s="88">
        <f t="shared" si="11"/>
        <v>0.47617147546350364</v>
      </c>
      <c r="J234" s="25"/>
      <c r="K234" s="443"/>
      <c r="L234" s="197"/>
      <c r="M234" s="471"/>
      <c r="P234" s="434"/>
    </row>
    <row r="235" spans="1:16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3.4273301134295393E-2</v>
      </c>
      <c r="I235" s="88">
        <f t="shared" si="11"/>
        <v>3.4273301134295393E-2</v>
      </c>
      <c r="J235" s="215"/>
      <c r="K235" s="443"/>
      <c r="L235" s="197"/>
      <c r="M235" s="471"/>
      <c r="P235" s="434"/>
    </row>
    <row r="236" spans="1:16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22.128</v>
      </c>
      <c r="F236" s="104">
        <v>22.268999999999998</v>
      </c>
      <c r="G236" s="88">
        <f t="shared" si="13"/>
        <v>0.12123179999999849</v>
      </c>
      <c r="H236" s="103">
        <f t="shared" si="12"/>
        <v>3.1799662878515815E-2</v>
      </c>
      <c r="I236" s="88">
        <f t="shared" si="11"/>
        <v>0.1530314628785143</v>
      </c>
      <c r="J236" s="215"/>
      <c r="K236" s="227"/>
      <c r="L236" s="197"/>
      <c r="M236" s="471"/>
      <c r="P236" s="434"/>
    </row>
    <row r="237" spans="1:16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2.7537852389642563E-2</v>
      </c>
      <c r="I237" s="88">
        <f t="shared" si="11"/>
        <v>2.7537852389642563E-2</v>
      </c>
      <c r="J237" s="215"/>
      <c r="K237" s="227"/>
      <c r="L237" s="197"/>
      <c r="M237" s="215"/>
      <c r="N237" s="443"/>
      <c r="P237" s="434"/>
    </row>
    <row r="238" spans="1:16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22.774999999999999</v>
      </c>
      <c r="F238" s="104">
        <v>23.536000000000001</v>
      </c>
      <c r="G238" s="88">
        <f t="shared" si="13"/>
        <v>0.65430780000000244</v>
      </c>
      <c r="H238" s="103">
        <f t="shared" si="12"/>
        <v>2.4199930887867704E-2</v>
      </c>
      <c r="I238" s="88">
        <f t="shared" si="11"/>
        <v>0.6785077308878702</v>
      </c>
      <c r="J238" s="215"/>
      <c r="K238" s="227"/>
      <c r="L238" s="197"/>
      <c r="M238" s="471"/>
      <c r="P238" s="434"/>
    </row>
    <row r="239" spans="1:16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10.978999999999999</v>
      </c>
      <c r="F239" s="104">
        <v>11.352</v>
      </c>
      <c r="G239" s="88">
        <f t="shared" si="13"/>
        <v>0.32070540000000097</v>
      </c>
      <c r="H239" s="103">
        <f t="shared" si="12"/>
        <v>1.570611278067276E-2</v>
      </c>
      <c r="I239" s="88">
        <f t="shared" si="11"/>
        <v>0.33641151278067372</v>
      </c>
      <c r="J239" s="215"/>
      <c r="K239" s="443"/>
      <c r="L239" s="197"/>
      <c r="M239" s="471"/>
      <c r="P239" s="434"/>
    </row>
    <row r="240" spans="1:16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14.475</v>
      </c>
      <c r="F240" s="104">
        <v>15.173999999999999</v>
      </c>
      <c r="G240" s="88">
        <f t="shared" si="13"/>
        <v>0.60100019999999987</v>
      </c>
      <c r="H240" s="103">
        <f t="shared" si="12"/>
        <v>1.5348478334054024E-2</v>
      </c>
      <c r="I240" s="88">
        <f t="shared" si="11"/>
        <v>0.61634867833405393</v>
      </c>
      <c r="J240" s="215"/>
      <c r="K240" s="443"/>
      <c r="L240" s="197"/>
      <c r="M240" s="471"/>
      <c r="P240" s="434"/>
    </row>
    <row r="241" spans="1:16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62.09</v>
      </c>
      <c r="F241" s="104">
        <v>64.256</v>
      </c>
      <c r="G241" s="88">
        <f t="shared" si="13"/>
        <v>1.8623267999999973</v>
      </c>
      <c r="H241" s="103">
        <f t="shared" si="12"/>
        <v>3.3826258076021978E-2</v>
      </c>
      <c r="I241" s="88">
        <f t="shared" si="11"/>
        <v>1.8961530580760193</v>
      </c>
      <c r="J241" s="215"/>
      <c r="K241" s="443"/>
      <c r="L241" s="197"/>
      <c r="M241" s="471"/>
      <c r="P241" s="434"/>
    </row>
    <row r="242" spans="1:16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29.963999999999999</v>
      </c>
      <c r="F242" s="104">
        <v>30.896000000000001</v>
      </c>
      <c r="G242" s="88">
        <f t="shared" si="13"/>
        <v>0.80133360000000187</v>
      </c>
      <c r="H242" s="103">
        <f t="shared" si="12"/>
        <v>3.2008282972376741E-2</v>
      </c>
      <c r="I242" s="88">
        <f t="shared" si="11"/>
        <v>0.83334188297237866</v>
      </c>
      <c r="J242" s="215"/>
      <c r="K242" s="443"/>
      <c r="L242" s="197"/>
      <c r="M242" s="471"/>
      <c r="P242" s="434"/>
    </row>
    <row r="243" spans="1:16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19.423999999999999</v>
      </c>
      <c r="F243" s="104">
        <v>19.428000000000001</v>
      </c>
      <c r="G243" s="88">
        <f t="shared" si="13"/>
        <v>3.4392000000011487E-3</v>
      </c>
      <c r="H243" s="103">
        <f t="shared" si="12"/>
        <v>2.7716669612951928E-2</v>
      </c>
      <c r="I243" s="88">
        <f t="shared" si="11"/>
        <v>3.1155869612953076E-2</v>
      </c>
      <c r="J243" s="25"/>
      <c r="K243" s="443"/>
      <c r="L243" s="197"/>
      <c r="M243" s="471"/>
      <c r="P243" s="434"/>
    </row>
    <row r="244" spans="1:16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31.64</v>
      </c>
      <c r="F244" s="104">
        <v>31.797000000000001</v>
      </c>
      <c r="G244" s="88">
        <f t="shared" si="13"/>
        <v>0.13498860000000001</v>
      </c>
      <c r="H244" s="103">
        <f t="shared" si="12"/>
        <v>2.4110522276213023E-2</v>
      </c>
      <c r="I244" s="88">
        <f t="shared" si="11"/>
        <v>0.15909912227621303</v>
      </c>
      <c r="J244" s="25"/>
      <c r="K244" s="443"/>
      <c r="L244" s="197"/>
      <c r="M244" s="471"/>
      <c r="P244" s="434"/>
    </row>
    <row r="245" spans="1:16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22.14</v>
      </c>
      <c r="F245" s="104">
        <v>22.29</v>
      </c>
      <c r="G245" s="88">
        <f t="shared" si="13"/>
        <v>0.12896999999999878</v>
      </c>
      <c r="H245" s="103">
        <f t="shared" si="12"/>
        <v>1.5646507039569636E-2</v>
      </c>
      <c r="I245" s="88">
        <f t="shared" si="11"/>
        <v>0.14461650703956841</v>
      </c>
      <c r="J245" s="25"/>
      <c r="K245" s="443"/>
      <c r="L245" s="197"/>
      <c r="M245" s="471"/>
      <c r="P245" s="434"/>
    </row>
    <row r="246" spans="1:16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22.728000000000002</v>
      </c>
      <c r="F246" s="104">
        <v>23.45</v>
      </c>
      <c r="G246" s="88">
        <f t="shared" si="13"/>
        <v>0.6207755999999981</v>
      </c>
      <c r="H246" s="103">
        <f t="shared" si="12"/>
        <v>1.5110055369641535E-2</v>
      </c>
      <c r="I246" s="88">
        <f t="shared" si="11"/>
        <v>0.63588565536963959</v>
      </c>
      <c r="J246" s="25"/>
      <c r="K246" s="443"/>
      <c r="L246" s="197"/>
      <c r="M246" s="471"/>
      <c r="P246" s="434"/>
    </row>
    <row r="247" spans="1:16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36.893000000000001</v>
      </c>
      <c r="F247" s="104">
        <v>37.831000000000003</v>
      </c>
      <c r="G247" s="88">
        <f t="shared" si="13"/>
        <v>0.80649240000000211</v>
      </c>
      <c r="H247" s="103">
        <f t="shared" si="12"/>
        <v>3.3915666687676656E-2</v>
      </c>
      <c r="I247" s="88">
        <f t="shared" si="11"/>
        <v>0.84040806668767876</v>
      </c>
      <c r="J247" s="25"/>
      <c r="K247" s="443"/>
      <c r="L247" s="197"/>
      <c r="M247" s="471"/>
      <c r="P247" s="434"/>
    </row>
    <row r="248" spans="1:16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27.710999999999999</v>
      </c>
      <c r="F248" s="104">
        <v>27.710999999999999</v>
      </c>
      <c r="G248" s="88">
        <f t="shared" si="13"/>
        <v>0</v>
      </c>
      <c r="H248" s="103">
        <f t="shared" si="12"/>
        <v>3.1710254266861131E-2</v>
      </c>
      <c r="I248" s="88">
        <f t="shared" si="11"/>
        <v>3.1710254266861131E-2</v>
      </c>
      <c r="J248" s="25"/>
      <c r="K248" s="443"/>
      <c r="L248" s="197"/>
      <c r="M248" s="471"/>
      <c r="P248" s="434"/>
    </row>
    <row r="249" spans="1:16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27.314</v>
      </c>
      <c r="F249" s="104">
        <v>28.109000000000002</v>
      </c>
      <c r="G249" s="88">
        <f t="shared" si="13"/>
        <v>0.68354100000000151</v>
      </c>
      <c r="H249" s="103">
        <f t="shared" si="12"/>
        <v>2.8133909800673786E-2</v>
      </c>
      <c r="I249" s="88">
        <f t="shared" si="11"/>
        <v>0.71167490980067527</v>
      </c>
      <c r="J249" s="25"/>
      <c r="K249" s="443"/>
      <c r="L249" s="197"/>
      <c r="M249" s="471"/>
      <c r="P249" s="434"/>
    </row>
    <row r="250" spans="1:16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11.144</v>
      </c>
      <c r="F250" s="104">
        <v>11.276999999999999</v>
      </c>
      <c r="G250" s="88">
        <f t="shared" si="13"/>
        <v>0.11435339999999924</v>
      </c>
      <c r="H250" s="103">
        <f t="shared" si="12"/>
        <v>2.3931705052903651E-2</v>
      </c>
      <c r="I250" s="88">
        <f t="shared" si="11"/>
        <v>0.1382851050529029</v>
      </c>
      <c r="J250" s="25"/>
      <c r="K250" s="443"/>
      <c r="L250" s="197"/>
      <c r="M250" s="471"/>
      <c r="P250" s="434"/>
    </row>
    <row r="251" spans="1:16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11.516999999999999</v>
      </c>
      <c r="F251" s="104">
        <v>11.532</v>
      </c>
      <c r="G251" s="88">
        <f t="shared" si="13"/>
        <v>1.289700000000049E-2</v>
      </c>
      <c r="H251" s="103">
        <f t="shared" si="12"/>
        <v>1.5616704169018074E-2</v>
      </c>
      <c r="I251" s="88">
        <f t="shared" si="11"/>
        <v>2.8513704169018564E-2</v>
      </c>
      <c r="J251" s="25"/>
      <c r="K251" s="443"/>
      <c r="L251" s="197"/>
      <c r="M251" s="471"/>
      <c r="P251" s="434"/>
    </row>
    <row r="252" spans="1:16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23.927</v>
      </c>
      <c r="G252" s="88">
        <f t="shared" si="13"/>
        <v>0</v>
      </c>
      <c r="H252" s="103">
        <f t="shared" si="12"/>
        <v>1.5169661110744656E-2</v>
      </c>
      <c r="I252" s="88">
        <f t="shared" si="11"/>
        <v>1.5169661110744656E-2</v>
      </c>
      <c r="J252" s="25"/>
      <c r="K252" s="443"/>
      <c r="L252" s="197"/>
      <c r="M252" s="471"/>
      <c r="P252" s="434"/>
    </row>
    <row r="253" spans="1:16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60.35</v>
      </c>
      <c r="F253" s="104">
        <v>62.156999999999996</v>
      </c>
      <c r="G253" s="88">
        <f t="shared" si="13"/>
        <v>1.5536585999999957</v>
      </c>
      <c r="H253" s="103">
        <f t="shared" si="12"/>
        <v>3.4124286781537588E-2</v>
      </c>
      <c r="I253" s="88">
        <f t="shared" si="11"/>
        <v>1.5877828867815333</v>
      </c>
      <c r="J253" s="215"/>
      <c r="K253" s="443"/>
      <c r="L253" s="197"/>
      <c r="M253" s="471"/>
      <c r="P253" s="434"/>
    </row>
    <row r="254" spans="1:16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17.640999999999998</v>
      </c>
      <c r="F254" s="104">
        <v>17.641999999999999</v>
      </c>
      <c r="G254" s="88">
        <f t="shared" si="13"/>
        <v>8.5980000000105078E-4</v>
      </c>
      <c r="H254" s="103">
        <f t="shared" si="12"/>
        <v>3.1740057137412687E-2</v>
      </c>
      <c r="I254" s="88">
        <f t="shared" si="11"/>
        <v>3.2599857137413736E-2</v>
      </c>
      <c r="J254" s="215"/>
      <c r="K254" s="443"/>
      <c r="L254" s="197"/>
      <c r="M254" s="471"/>
      <c r="N254" s="466"/>
      <c r="P254" s="434"/>
    </row>
    <row r="255" spans="1:16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34.244</v>
      </c>
      <c r="F255" s="104">
        <v>35.006</v>
      </c>
      <c r="G255" s="88">
        <f t="shared" si="13"/>
        <v>0.65516760000000041</v>
      </c>
      <c r="H255" s="103">
        <f t="shared" si="12"/>
        <v>2.7806078224606609E-2</v>
      </c>
      <c r="I255" s="88">
        <f t="shared" si="11"/>
        <v>0.68297367822460697</v>
      </c>
      <c r="J255" s="215"/>
      <c r="K255" s="443"/>
      <c r="L255" s="197"/>
      <c r="M255" s="471"/>
      <c r="P255" s="434"/>
    </row>
    <row r="256" spans="1:16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88">
        <f t="shared" si="13"/>
        <v>0</v>
      </c>
      <c r="H256" s="103">
        <f t="shared" si="12"/>
        <v>2.3991310794006775E-2</v>
      </c>
      <c r="I256" s="88">
        <f t="shared" si="11"/>
        <v>2.3991310794006775E-2</v>
      </c>
      <c r="J256" s="215"/>
      <c r="K256" s="443"/>
      <c r="L256" s="197"/>
      <c r="M256" s="471"/>
      <c r="P256" s="434"/>
    </row>
    <row r="257" spans="1:16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12.095000000000001</v>
      </c>
      <c r="F257" s="104">
        <v>12.446</v>
      </c>
      <c r="G257" s="88">
        <f t="shared" si="13"/>
        <v>0.30178979999999922</v>
      </c>
      <c r="H257" s="103">
        <f t="shared" si="12"/>
        <v>1.570611278067276E-2</v>
      </c>
      <c r="I257" s="88">
        <f t="shared" si="11"/>
        <v>0.31749591278067196</v>
      </c>
      <c r="J257" s="215"/>
      <c r="K257" s="443"/>
      <c r="L257" s="197"/>
      <c r="M257" s="471"/>
      <c r="P257" s="434"/>
    </row>
    <row r="258" spans="1:16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1.4990843887435289E-2</v>
      </c>
      <c r="I258" s="88">
        <f t="shared" si="11"/>
        <v>1.4990843887435289E-2</v>
      </c>
      <c r="J258" s="215"/>
      <c r="K258" s="443"/>
      <c r="L258" s="197"/>
      <c r="M258" s="471"/>
      <c r="P258" s="434"/>
    </row>
    <row r="259" spans="1:16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38.56</v>
      </c>
      <c r="F259" s="104">
        <v>41.421999999999997</v>
      </c>
      <c r="G259" s="88">
        <f t="shared" si="13"/>
        <v>2.4607475999999955</v>
      </c>
      <c r="H259" s="103">
        <f t="shared" si="12"/>
        <v>3.394546955822822E-2</v>
      </c>
      <c r="I259" s="88">
        <f t="shared" si="11"/>
        <v>2.4946930695582239</v>
      </c>
      <c r="J259" s="215"/>
      <c r="K259" s="443"/>
      <c r="L259" s="197"/>
      <c r="M259" s="471"/>
      <c r="P259" s="434"/>
    </row>
    <row r="260" spans="1:16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27.728999999999999</v>
      </c>
      <c r="F260" s="104">
        <v>28.527999999999999</v>
      </c>
      <c r="G260" s="88">
        <f t="shared" si="13"/>
        <v>0.6869801999999996</v>
      </c>
      <c r="H260" s="103">
        <f t="shared" si="12"/>
        <v>3.1680451396309567E-2</v>
      </c>
      <c r="I260" s="88">
        <f t="shared" si="11"/>
        <v>0.71866065139630919</v>
      </c>
      <c r="J260" s="25"/>
      <c r="K260" s="443"/>
      <c r="L260" s="197"/>
      <c r="M260" s="471"/>
      <c r="P260" s="434"/>
    </row>
    <row r="261" spans="1:16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29.759</v>
      </c>
      <c r="F261" s="104">
        <v>30.722000000000001</v>
      </c>
      <c r="G261" s="88">
        <f t="shared" si="13"/>
        <v>0.82798740000000082</v>
      </c>
      <c r="H261" s="103">
        <f t="shared" si="12"/>
        <v>2.756765526019412E-2</v>
      </c>
      <c r="I261" s="88">
        <f t="shared" si="11"/>
        <v>0.85555505526019493</v>
      </c>
      <c r="J261" s="25"/>
      <c r="K261" s="443"/>
      <c r="L261" s="197"/>
      <c r="M261" s="471"/>
      <c r="P261" s="434"/>
    </row>
    <row r="262" spans="1:16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2.5362242839378591E-2</v>
      </c>
      <c r="I262" s="88">
        <f t="shared" si="11"/>
        <v>2.5362242839378591E-2</v>
      </c>
      <c r="J262" s="25"/>
      <c r="K262" s="443"/>
      <c r="L262" s="197"/>
      <c r="M262" s="471"/>
      <c r="P262" s="434"/>
    </row>
    <row r="263" spans="1:16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26.16</v>
      </c>
      <c r="F263" s="104">
        <v>27.155000000000001</v>
      </c>
      <c r="G263" s="88">
        <f t="shared" si="13"/>
        <v>0.85550100000000084</v>
      </c>
      <c r="H263" s="103">
        <f t="shared" si="12"/>
        <v>1.5616704169018074E-2</v>
      </c>
      <c r="I263" s="88">
        <f t="shared" si="11"/>
        <v>0.8711177041690189</v>
      </c>
      <c r="J263" s="25"/>
      <c r="K263" s="443"/>
      <c r="L263" s="197"/>
      <c r="M263" s="471"/>
      <c r="P263" s="434"/>
    </row>
    <row r="264" spans="1:16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27.853000000000002</v>
      </c>
      <c r="F264" s="104">
        <v>28.809000000000001</v>
      </c>
      <c r="G264" s="88">
        <f t="shared" si="13"/>
        <v>0.82196879999999961</v>
      </c>
      <c r="H264" s="103">
        <f t="shared" si="12"/>
        <v>1.5169661110744656E-2</v>
      </c>
      <c r="I264" s="88">
        <f t="shared" si="11"/>
        <v>0.8371384611107443</v>
      </c>
      <c r="J264" s="25"/>
      <c r="K264" s="443"/>
      <c r="L264" s="197"/>
      <c r="M264" s="471"/>
      <c r="P264" s="434"/>
    </row>
    <row r="265" spans="1:16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38.536000000000001</v>
      </c>
      <c r="F265" s="104">
        <v>39.512999999999998</v>
      </c>
      <c r="G265" s="88">
        <f t="shared" si="13"/>
        <v>0.84002459999999723</v>
      </c>
      <c r="H265" s="103">
        <f t="shared" si="12"/>
        <v>3.394546955822822E-2</v>
      </c>
      <c r="I265" s="88">
        <f t="shared" si="11"/>
        <v>0.87397006955822543</v>
      </c>
      <c r="J265" s="25"/>
      <c r="K265" s="443"/>
      <c r="L265" s="197"/>
      <c r="M265" s="471"/>
      <c r="P265" s="434"/>
    </row>
    <row r="266" spans="1:16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9.4149999999999991</v>
      </c>
      <c r="F266" s="104">
        <v>10.099</v>
      </c>
      <c r="G266" s="88">
        <f t="shared" si="13"/>
        <v>0.58810320000000094</v>
      </c>
      <c r="H266" s="103">
        <f t="shared" si="12"/>
        <v>3.1829465749067372E-2</v>
      </c>
      <c r="I266" s="88">
        <f t="shared" si="11"/>
        <v>0.61993266574906836</v>
      </c>
      <c r="J266" s="25"/>
      <c r="K266" s="443"/>
      <c r="L266" s="197"/>
      <c r="M266" s="471"/>
      <c r="P266" s="434"/>
    </row>
    <row r="267" spans="1:16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2.756765526019412E-2</v>
      </c>
      <c r="I267" s="88">
        <f t="shared" si="11"/>
        <v>2.756765526019412E-2</v>
      </c>
      <c r="J267" s="25"/>
      <c r="K267" s="443"/>
      <c r="L267" s="197"/>
      <c r="M267" s="471"/>
      <c r="P267" s="434"/>
    </row>
    <row r="268" spans="1:16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16.704000000000001</v>
      </c>
      <c r="F268" s="104">
        <v>16.75</v>
      </c>
      <c r="G268" s="88">
        <f t="shared" si="13"/>
        <v>3.9550799999999463E-2</v>
      </c>
      <c r="H268" s="103">
        <f t="shared" si="12"/>
        <v>2.414032514676458E-2</v>
      </c>
      <c r="I268" s="88">
        <f t="shared" si="11"/>
        <v>6.3691125146764047E-2</v>
      </c>
      <c r="J268" s="25"/>
      <c r="K268" s="443"/>
      <c r="L268" s="197"/>
      <c r="M268" s="471"/>
      <c r="P268" s="434"/>
    </row>
    <row r="269" spans="1:16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13.81</v>
      </c>
      <c r="F269" s="104">
        <v>14.239000000000001</v>
      </c>
      <c r="G269" s="88">
        <f t="shared" si="13"/>
        <v>0.36885420000000024</v>
      </c>
      <c r="H269" s="103">
        <f t="shared" si="12"/>
        <v>1.5557098427914954E-2</v>
      </c>
      <c r="I269" s="88">
        <f t="shared" si="11"/>
        <v>0.38441129842791522</v>
      </c>
      <c r="J269" s="25"/>
      <c r="K269" s="443"/>
      <c r="L269" s="197"/>
      <c r="M269" s="471"/>
      <c r="P269" s="434"/>
    </row>
    <row r="270" spans="1:16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1.5080252499089973E-2</v>
      </c>
      <c r="I270" s="88">
        <f t="shared" si="11"/>
        <v>1.5080252499089973E-2</v>
      </c>
      <c r="J270" s="25"/>
      <c r="K270" s="443"/>
      <c r="L270" s="197"/>
      <c r="M270" s="471"/>
      <c r="P270" s="434"/>
    </row>
    <row r="271" spans="1:16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36.716999999999999</v>
      </c>
      <c r="F271" s="104">
        <v>36.878</v>
      </c>
      <c r="G271" s="88">
        <f t="shared" si="13"/>
        <v>0.13842780000000118</v>
      </c>
      <c r="H271" s="103">
        <f t="shared" si="12"/>
        <v>3.394546955822822E-2</v>
      </c>
      <c r="I271" s="88">
        <f t="shared" si="11"/>
        <v>0.1723732695582294</v>
      </c>
      <c r="J271" s="25"/>
      <c r="K271" s="443"/>
      <c r="L271" s="197"/>
      <c r="M271" s="471"/>
      <c r="P271" s="434"/>
    </row>
    <row r="272" spans="1:16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3.1859268619618936E-2</v>
      </c>
      <c r="I272" s="88">
        <f t="shared" si="11"/>
        <v>3.1859268619618936E-2</v>
      </c>
      <c r="J272" s="25"/>
      <c r="K272" s="443"/>
      <c r="L272" s="197"/>
      <c r="M272" s="471"/>
      <c r="P272" s="434"/>
    </row>
    <row r="273" spans="1:20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13.622</v>
      </c>
      <c r="F273" s="104">
        <v>14.164</v>
      </c>
      <c r="G273" s="88">
        <f t="shared" si="13"/>
        <v>0.46601159999999986</v>
      </c>
      <c r="H273" s="103">
        <f t="shared" si="12"/>
        <v>2.756765526019412E-2</v>
      </c>
      <c r="I273" s="88">
        <f t="shared" ref="I273:I280" si="14">G273+H273</f>
        <v>0.49357925526019397</v>
      </c>
      <c r="J273" s="25"/>
      <c r="K273" s="443"/>
      <c r="L273" s="197"/>
      <c r="M273" s="471"/>
      <c r="P273" s="434"/>
    </row>
    <row r="274" spans="1:20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35.889000000000003</v>
      </c>
      <c r="F274" s="104">
        <v>37.168999999999997</v>
      </c>
      <c r="G274" s="88">
        <f t="shared" si="13"/>
        <v>1.1005439999999949</v>
      </c>
      <c r="H274" s="103">
        <f t="shared" ref="H274:H301" si="15">$G$11/$C$303*C274</f>
        <v>2.4110522276213023E-2</v>
      </c>
      <c r="I274" s="88">
        <f t="shared" si="14"/>
        <v>1.1246545222762079</v>
      </c>
      <c r="J274" s="25"/>
      <c r="K274" s="443"/>
      <c r="L274" s="197"/>
      <c r="M274" s="471"/>
      <c r="P274" s="434"/>
    </row>
    <row r="275" spans="1:20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1.5527295557363392E-2</v>
      </c>
      <c r="I275" s="88">
        <f t="shared" si="14"/>
        <v>1.5527295557363392E-2</v>
      </c>
      <c r="J275" s="25"/>
      <c r="K275" s="443"/>
      <c r="L275" s="197"/>
      <c r="M275" s="471"/>
      <c r="P275" s="434"/>
    </row>
    <row r="276" spans="1:20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4.3639999999999999</v>
      </c>
      <c r="G276" s="88">
        <f t="shared" ref="G276:G302" si="16">(F276-E276)*0.8598</f>
        <v>0</v>
      </c>
      <c r="H276" s="103">
        <f t="shared" si="15"/>
        <v>1.5080252499089973E-2</v>
      </c>
      <c r="I276" s="88">
        <f t="shared" si="14"/>
        <v>1.5080252499089973E-2</v>
      </c>
      <c r="J276" s="25"/>
      <c r="K276" s="443"/>
      <c r="L276" s="197"/>
      <c r="M276" s="471"/>
      <c r="P276" s="434"/>
    </row>
    <row r="277" spans="1:20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48.758000000000003</v>
      </c>
      <c r="F277" s="104">
        <v>51.835999999999999</v>
      </c>
      <c r="G277" s="88">
        <f t="shared" si="16"/>
        <v>2.6464643999999966</v>
      </c>
      <c r="H277" s="103">
        <f t="shared" si="15"/>
        <v>3.4064681040434468E-2</v>
      </c>
      <c r="I277" s="88">
        <f t="shared" si="14"/>
        <v>2.6805290810404312</v>
      </c>
      <c r="J277" s="25"/>
      <c r="K277" s="443"/>
      <c r="L277" s="197"/>
      <c r="M277" s="471"/>
      <c r="P277" s="434"/>
    </row>
    <row r="278" spans="1:20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29.553000000000001</v>
      </c>
      <c r="F278" s="104">
        <v>29.797999999999998</v>
      </c>
      <c r="G278" s="88">
        <f t="shared" si="16"/>
        <v>0.21065099999999781</v>
      </c>
      <c r="H278" s="103">
        <f t="shared" si="15"/>
        <v>3.1889071490170499E-2</v>
      </c>
      <c r="I278" s="88">
        <f t="shared" si="14"/>
        <v>0.24254007149016832</v>
      </c>
      <c r="J278" s="25"/>
      <c r="K278" s="443"/>
      <c r="L278" s="197"/>
      <c r="M278" s="471"/>
      <c r="P278" s="434"/>
    </row>
    <row r="279" spans="1:20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32.200000000000003</v>
      </c>
      <c r="F279" s="104">
        <v>33.325000000000003</v>
      </c>
      <c r="G279" s="88">
        <f t="shared" si="16"/>
        <v>0.967275</v>
      </c>
      <c r="H279" s="103">
        <f t="shared" si="15"/>
        <v>2.7657063871848804E-2</v>
      </c>
      <c r="I279" s="88">
        <f t="shared" si="14"/>
        <v>0.99493206387184885</v>
      </c>
      <c r="J279" s="25"/>
      <c r="K279" s="443"/>
      <c r="L279" s="197"/>
      <c r="M279" s="471"/>
      <c r="P279" s="434"/>
    </row>
    <row r="280" spans="1:20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18.577999999999999</v>
      </c>
      <c r="F280" s="104">
        <v>19.138999999999999</v>
      </c>
      <c r="G280" s="88">
        <f t="shared" si="16"/>
        <v>0.48234779999999994</v>
      </c>
      <c r="H280" s="103">
        <f t="shared" si="15"/>
        <v>2.3931705052903651E-2</v>
      </c>
      <c r="I280" s="88">
        <f t="shared" si="14"/>
        <v>0.50627950505290364</v>
      </c>
      <c r="J280" s="25"/>
      <c r="K280" s="443"/>
      <c r="L280" s="197"/>
      <c r="M280" s="471"/>
      <c r="P280" s="434"/>
    </row>
    <row r="281" spans="1:20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9.2449999999999992</v>
      </c>
      <c r="F281" s="104">
        <v>9.5039999999999996</v>
      </c>
      <c r="G281" s="88">
        <f t="shared" si="16"/>
        <v>0.22268820000000031</v>
      </c>
      <c r="H281" s="103">
        <f t="shared" si="15"/>
        <v>1.5497492686811829E-2</v>
      </c>
      <c r="I281" s="88">
        <f>G281+H281</f>
        <v>0.23818569268681214</v>
      </c>
      <c r="J281" s="443"/>
      <c r="K281" s="25"/>
      <c r="L281" s="197"/>
      <c r="M281" s="471"/>
      <c r="P281" s="434"/>
    </row>
    <row r="282" spans="1:20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12.522</v>
      </c>
      <c r="F282" s="104">
        <v>12.856999999999999</v>
      </c>
      <c r="G282" s="88">
        <f t="shared" si="16"/>
        <v>0.28803299999999921</v>
      </c>
      <c r="H282" s="103">
        <f t="shared" si="15"/>
        <v>1.5020646757986851E-2</v>
      </c>
      <c r="I282" s="88">
        <f t="shared" ref="I282:I301" si="17">G282+H282</f>
        <v>0.30305364675798607</v>
      </c>
      <c r="J282" s="25"/>
      <c r="K282" s="443"/>
      <c r="L282" s="197"/>
      <c r="M282" s="471"/>
      <c r="P282" s="434"/>
    </row>
    <row r="283" spans="1:20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3.3796455205470415E-2</v>
      </c>
      <c r="I283" s="88">
        <f t="shared" si="17"/>
        <v>3.3796455205470415E-2</v>
      </c>
      <c r="J283" s="25"/>
      <c r="K283" s="443"/>
      <c r="L283" s="197"/>
      <c r="M283" s="471"/>
      <c r="P283" s="434"/>
    </row>
    <row r="284" spans="1:20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3.165064852575801E-2</v>
      </c>
      <c r="I284" s="88">
        <f t="shared" si="17"/>
        <v>3.165064852575801E-2</v>
      </c>
      <c r="J284" s="25"/>
      <c r="K284" s="443"/>
      <c r="L284" s="197"/>
      <c r="M284" s="471"/>
      <c r="N284" s="197"/>
      <c r="P284" s="434"/>
    </row>
    <row r="285" spans="1:20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2.7627261001297244E-2</v>
      </c>
      <c r="I285" s="88">
        <f t="shared" si="17"/>
        <v>2.7627261001297244E-2</v>
      </c>
      <c r="J285" s="25"/>
      <c r="K285" s="443"/>
      <c r="L285" s="681"/>
      <c r="M285" s="681"/>
      <c r="N285" s="681"/>
      <c r="O285" s="681"/>
      <c r="P285" s="681"/>
      <c r="Q285" s="681"/>
    </row>
    <row r="286" spans="1:20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30.667999999999999</v>
      </c>
      <c r="F286" s="104">
        <v>31.155000000000001</v>
      </c>
      <c r="G286" s="88">
        <f t="shared" si="16"/>
        <v>0.41872260000000161</v>
      </c>
      <c r="H286" s="103">
        <f t="shared" si="15"/>
        <v>2.4289339499522389E-2</v>
      </c>
      <c r="I286" s="88">
        <f t="shared" si="17"/>
        <v>0.443011939499524</v>
      </c>
      <c r="J286" s="25"/>
      <c r="K286" s="443"/>
      <c r="L286" s="197"/>
      <c r="M286" s="471"/>
      <c r="P286" s="434"/>
    </row>
    <row r="287" spans="1:20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26.27</v>
      </c>
      <c r="F287" s="104">
        <v>27.292000000000002</v>
      </c>
      <c r="G287" s="88">
        <f t="shared" si="16"/>
        <v>0.87871560000000171</v>
      </c>
      <c r="H287" s="103">
        <f t="shared" si="15"/>
        <v>1.5497492686811829E-2</v>
      </c>
      <c r="I287" s="88">
        <f t="shared" si="17"/>
        <v>0.89421309268681348</v>
      </c>
      <c r="J287" s="25"/>
      <c r="K287" s="443"/>
      <c r="L287" s="301"/>
      <c r="M287" s="471"/>
      <c r="P287" s="444"/>
      <c r="T287" s="444"/>
    </row>
    <row r="288" spans="1:20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27.231999999999999</v>
      </c>
      <c r="F288" s="104">
        <v>28.158999999999999</v>
      </c>
      <c r="G288" s="88">
        <f t="shared" si="16"/>
        <v>0.7970345999999997</v>
      </c>
      <c r="H288" s="103">
        <f t="shared" si="15"/>
        <v>1.4931238146332168E-2</v>
      </c>
      <c r="I288" s="88">
        <f t="shared" si="17"/>
        <v>0.81196583814633183</v>
      </c>
      <c r="J288" s="25"/>
      <c r="K288" s="443"/>
      <c r="L288" s="301"/>
      <c r="M288" s="471"/>
      <c r="P288" s="444"/>
      <c r="T288" s="444"/>
    </row>
    <row r="289" spans="1:20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47.646999999999998</v>
      </c>
      <c r="F289" s="104">
        <v>49.430999999999997</v>
      </c>
      <c r="G289" s="88">
        <f t="shared" si="16"/>
        <v>1.5338831999999991</v>
      </c>
      <c r="H289" s="103">
        <f t="shared" si="15"/>
        <v>3.394546955822822E-2</v>
      </c>
      <c r="I289" s="88">
        <f t="shared" si="17"/>
        <v>1.5678286695582273</v>
      </c>
      <c r="J289" s="25"/>
      <c r="K289" s="443"/>
      <c r="L289" s="301"/>
      <c r="M289" s="471"/>
      <c r="P289" s="444"/>
      <c r="T289" s="444"/>
    </row>
    <row r="290" spans="1:20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42.595999999999997</v>
      </c>
      <c r="F290" s="104">
        <v>43.470999999999997</v>
      </c>
      <c r="G290" s="88">
        <f t="shared" si="16"/>
        <v>0.75232500000000002</v>
      </c>
      <c r="H290" s="103">
        <f t="shared" si="15"/>
        <v>3.2008282972376741E-2</v>
      </c>
      <c r="I290" s="88">
        <f t="shared" si="17"/>
        <v>0.78433328297237681</v>
      </c>
      <c r="J290" s="25"/>
      <c r="K290" s="443"/>
      <c r="L290" s="301"/>
      <c r="M290" s="471"/>
      <c r="P290" s="444"/>
      <c r="T290" s="444"/>
    </row>
    <row r="291" spans="1:20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2.759745813074568E-2</v>
      </c>
      <c r="I291" s="88">
        <f t="shared" si="17"/>
        <v>2.759745813074568E-2</v>
      </c>
      <c r="J291" s="25"/>
      <c r="K291" s="443"/>
      <c r="L291" s="361"/>
      <c r="M291" s="471"/>
      <c r="N291" s="462"/>
      <c r="P291" s="467"/>
      <c r="R291" s="462"/>
      <c r="T291" s="467"/>
    </row>
    <row r="292" spans="1:20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2.3991310794006775E-2</v>
      </c>
      <c r="I292" s="88">
        <f t="shared" si="17"/>
        <v>2.3991310794006775E-2</v>
      </c>
      <c r="J292" s="25"/>
      <c r="K292" s="443"/>
      <c r="L292" s="301"/>
      <c r="M292" s="471"/>
      <c r="P292" s="444"/>
      <c r="T292" s="444"/>
    </row>
    <row r="293" spans="1:20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14.212999999999999</v>
      </c>
      <c r="F293" s="104">
        <v>14.593999999999999</v>
      </c>
      <c r="G293" s="88">
        <f t="shared" si="16"/>
        <v>0.3275838000000002</v>
      </c>
      <c r="H293" s="103">
        <f t="shared" si="15"/>
        <v>1.5497492686811829E-2</v>
      </c>
      <c r="I293" s="88">
        <f t="shared" si="17"/>
        <v>0.34308129268681203</v>
      </c>
      <c r="J293" s="25"/>
      <c r="K293" s="443"/>
      <c r="L293" s="301"/>
      <c r="M293" s="471"/>
      <c r="P293" s="444"/>
      <c r="R293" s="468"/>
      <c r="T293" s="444"/>
    </row>
    <row r="294" spans="1:20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22.399000000000001</v>
      </c>
      <c r="F294" s="104">
        <v>22.826000000000001</v>
      </c>
      <c r="G294" s="88">
        <f t="shared" si="16"/>
        <v>0.36713459999999964</v>
      </c>
      <c r="H294" s="103">
        <f t="shared" si="15"/>
        <v>1.5020646757986851E-2</v>
      </c>
      <c r="I294" s="88">
        <f t="shared" si="17"/>
        <v>0.38215524675798651</v>
      </c>
      <c r="J294" s="25"/>
      <c r="K294" s="443"/>
      <c r="L294" s="301"/>
      <c r="M294" s="471"/>
      <c r="N294" s="468"/>
      <c r="P294" s="434"/>
    </row>
    <row r="295" spans="1:20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54.640999999999998</v>
      </c>
      <c r="F295" s="104">
        <v>56.764000000000003</v>
      </c>
      <c r="G295" s="88">
        <f t="shared" si="16"/>
        <v>1.8253554000000041</v>
      </c>
      <c r="H295" s="103">
        <f>$G$11/$C$303*C295</f>
        <v>3.3885863817125099E-2</v>
      </c>
      <c r="I295" s="88">
        <f t="shared" si="17"/>
        <v>1.8592412638171292</v>
      </c>
      <c r="J295" s="25"/>
      <c r="K295" s="443"/>
      <c r="L295" s="197"/>
      <c r="M295" s="471"/>
      <c r="P295" s="434"/>
    </row>
    <row r="296" spans="1:20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3.165064852575801E-2</v>
      </c>
      <c r="I296" s="88">
        <f t="shared" si="17"/>
        <v>3.165064852575801E-2</v>
      </c>
      <c r="J296" s="25"/>
      <c r="K296" s="443"/>
      <c r="L296" s="197"/>
      <c r="M296" s="471"/>
      <c r="P296" s="434"/>
    </row>
    <row r="297" spans="1:20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7.3259999999999996</v>
      </c>
      <c r="G297" s="88">
        <f t="shared" si="16"/>
        <v>0</v>
      </c>
      <c r="H297" s="103">
        <f t="shared" si="15"/>
        <v>2.7418640907436315E-2</v>
      </c>
      <c r="I297" s="88">
        <f t="shared" si="17"/>
        <v>2.7418640907436315E-2</v>
      </c>
      <c r="J297" s="25"/>
      <c r="K297" s="443"/>
      <c r="L297" s="197"/>
      <c r="M297" s="471"/>
      <c r="P297" s="434"/>
    </row>
    <row r="298" spans="1:20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26.913</v>
      </c>
      <c r="F298" s="104">
        <v>27.556999999999999</v>
      </c>
      <c r="G298" s="88">
        <f t="shared" si="16"/>
        <v>0.55371119999999863</v>
      </c>
      <c r="H298" s="103">
        <f>$G$11/$C$303*C298</f>
        <v>2.381249357069741E-2</v>
      </c>
      <c r="I298" s="88">
        <f t="shared" si="17"/>
        <v>0.577523693570696</v>
      </c>
      <c r="J298" s="25"/>
      <c r="K298" s="443"/>
      <c r="L298" s="197"/>
      <c r="M298" s="471"/>
      <c r="P298" s="434"/>
    </row>
    <row r="299" spans="1:20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10.766999999999999</v>
      </c>
      <c r="F299" s="104">
        <v>10.817</v>
      </c>
      <c r="G299" s="88">
        <f t="shared" si="16"/>
        <v>4.2990000000000611E-2</v>
      </c>
      <c r="H299" s="103">
        <f t="shared" si="15"/>
        <v>1.5318675463502462E-2</v>
      </c>
      <c r="I299" s="88">
        <f>G299+H299</f>
        <v>5.8308675463503074E-2</v>
      </c>
      <c r="J299" s="25"/>
      <c r="K299" s="443"/>
      <c r="L299" s="197"/>
      <c r="M299" s="471"/>
      <c r="P299" s="434"/>
    </row>
    <row r="300" spans="1:20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14.289</v>
      </c>
      <c r="F300" s="104">
        <v>14.465999999999999</v>
      </c>
      <c r="G300" s="88">
        <f t="shared" si="16"/>
        <v>0.15218459999999967</v>
      </c>
      <c r="H300" s="103">
        <f t="shared" si="15"/>
        <v>1.4990843887435289E-2</v>
      </c>
      <c r="I300" s="88">
        <f t="shared" si="17"/>
        <v>0.16717544388743497</v>
      </c>
      <c r="J300" s="25"/>
      <c r="K300" s="443"/>
      <c r="L300" s="197"/>
      <c r="M300" s="471"/>
      <c r="P300" s="434"/>
    </row>
    <row r="301" spans="1:20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3.4213695393192273E-2</v>
      </c>
      <c r="I301" s="88">
        <f t="shared" si="17"/>
        <v>3.4213695393192273E-2</v>
      </c>
      <c r="J301" s="25"/>
      <c r="K301" s="443"/>
      <c r="L301" s="197"/>
      <c r="M301" s="471"/>
      <c r="P301" s="434"/>
    </row>
    <row r="302" spans="1:20" ht="23.25" customHeight="1" x14ac:dyDescent="0.25">
      <c r="A302" s="120" t="s">
        <v>376</v>
      </c>
      <c r="B302" s="122" t="s">
        <v>360</v>
      </c>
      <c r="C302" s="469">
        <v>296.85000000000002</v>
      </c>
      <c r="D302" s="65" t="s">
        <v>358</v>
      </c>
      <c r="E302" s="104">
        <v>78.742999999999995</v>
      </c>
      <c r="F302" s="104">
        <v>80.658000000000001</v>
      </c>
      <c r="G302" s="88">
        <f t="shared" si="16"/>
        <v>1.6465170000000053</v>
      </c>
      <c r="H302" s="103">
        <f>$G$11/$C$303*C302</f>
        <v>8.8469821232309467E-2</v>
      </c>
      <c r="I302" s="88">
        <f>G302+H302</f>
        <v>1.7349868212323147</v>
      </c>
      <c r="J302" s="25"/>
      <c r="K302" s="443"/>
      <c r="L302" s="197"/>
      <c r="M302" s="471"/>
      <c r="P302" s="434"/>
    </row>
    <row r="303" spans="1:20" x14ac:dyDescent="0.25">
      <c r="A303" s="614" t="s">
        <v>3</v>
      </c>
      <c r="B303" s="615"/>
      <c r="C303" s="470">
        <f>SUM(C17:C302)</f>
        <v>20466.450000000008</v>
      </c>
      <c r="D303" s="124"/>
      <c r="E303" s="129"/>
      <c r="F303" s="129"/>
      <c r="G303" s="88">
        <f>SUM(G17:G302)</f>
        <v>134.39141040000001</v>
      </c>
      <c r="H303" s="88">
        <f>SUM(H17:H302)</f>
        <v>6.0995895999999972</v>
      </c>
      <c r="I303" s="88">
        <f>SUM(I17:I302)</f>
        <v>140.49099999999993</v>
      </c>
      <c r="J303" s="25"/>
      <c r="K303" s="443"/>
      <c r="L303" s="25"/>
      <c r="M303" s="443"/>
      <c r="P303" s="434"/>
    </row>
  </sheetData>
  <mergeCells count="29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O17:P17"/>
    <mergeCell ref="M61:U61"/>
    <mergeCell ref="A9:D9"/>
    <mergeCell ref="E9:F9"/>
    <mergeCell ref="A10:D11"/>
    <mergeCell ref="E10:F10"/>
    <mergeCell ref="E11:F11"/>
    <mergeCell ref="A12:D12"/>
    <mergeCell ref="E12:F12"/>
    <mergeCell ref="A303:B303"/>
    <mergeCell ref="A13:D13"/>
    <mergeCell ref="E13:F13"/>
    <mergeCell ref="A14:D14"/>
    <mergeCell ref="E14:F14"/>
    <mergeCell ref="M107:N107"/>
    <mergeCell ref="S134:S136"/>
    <mergeCell ref="L196:O196"/>
    <mergeCell ref="L224:S224"/>
    <mergeCell ref="L285:Q28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36"/>
  <sheetViews>
    <sheetView zoomScaleNormal="100" workbookViewId="0">
      <pane ySplit="16" topLeftCell="A51" activePane="bottomLeft" state="frozen"/>
      <selection pane="bottomLeft" activeCell="G202" sqref="G202:G20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2.5703125" customWidth="1"/>
    <col min="16" max="16" width="14.140625" style="89" customWidth="1"/>
    <col min="17" max="17" width="9.5703125" bestFit="1" customWidth="1"/>
    <col min="21" max="21" width="9.140625" style="94"/>
  </cols>
  <sheetData>
    <row r="1" spans="1:22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22" ht="14.45" customHeight="1" x14ac:dyDescent="0.3">
      <c r="A2" s="42"/>
      <c r="B2" s="148"/>
      <c r="C2" s="48"/>
      <c r="D2" s="148"/>
      <c r="E2" s="148"/>
      <c r="F2" s="150"/>
      <c r="G2" s="68"/>
      <c r="H2" s="16"/>
      <c r="I2" s="150"/>
      <c r="J2" s="35"/>
      <c r="K2" s="148"/>
      <c r="L2" s="148"/>
    </row>
    <row r="3" spans="1:22" ht="36.75" customHeight="1" x14ac:dyDescent="0.25">
      <c r="A3" s="622" t="s">
        <v>407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22" ht="12" customHeight="1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22" ht="16.149999999999999" customHeight="1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22" ht="37.9" customHeight="1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408</v>
      </c>
      <c r="H6" s="18"/>
      <c r="I6" s="628"/>
      <c r="J6" s="629"/>
      <c r="K6" s="41"/>
      <c r="L6"/>
    </row>
    <row r="7" spans="1:22" ht="13.9" customHeight="1" x14ac:dyDescent="0.25">
      <c r="A7" s="633" t="s">
        <v>38</v>
      </c>
      <c r="B7" s="633"/>
      <c r="C7" s="633"/>
      <c r="D7" s="633"/>
      <c r="E7" s="632" t="s">
        <v>6</v>
      </c>
      <c r="F7" s="632"/>
      <c r="G7" s="157">
        <v>395.79899999999998</v>
      </c>
      <c r="H7" s="19"/>
      <c r="I7" s="628"/>
      <c r="J7" s="629"/>
      <c r="K7" s="41"/>
      <c r="L7"/>
    </row>
    <row r="8" spans="1:22" ht="13.9" customHeight="1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22" ht="13.9" customHeight="1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322.71300000000002</v>
      </c>
      <c r="H9" s="19"/>
      <c r="I9" s="630"/>
      <c r="J9" s="631"/>
      <c r="K9" s="41"/>
      <c r="L9"/>
    </row>
    <row r="10" spans="1:22" ht="13.9" customHeight="1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256.78512235714282</v>
      </c>
      <c r="H10" s="19"/>
      <c r="I10" s="37"/>
      <c r="J10" s="8"/>
      <c r="K10" s="41"/>
      <c r="L10"/>
    </row>
    <row r="11" spans="1:22" ht="13.9" customHeight="1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65.927877642857197</v>
      </c>
      <c r="H11" s="19"/>
      <c r="I11" s="67" t="s">
        <v>363</v>
      </c>
      <c r="J11" s="8"/>
      <c r="K11" s="41"/>
      <c r="L11"/>
    </row>
    <row r="12" spans="1:22" ht="13.9" customHeight="1" x14ac:dyDescent="0.25">
      <c r="A12" s="633" t="s">
        <v>42</v>
      </c>
      <c r="B12" s="633"/>
      <c r="C12" s="633"/>
      <c r="D12" s="633"/>
      <c r="E12" s="623" t="s">
        <v>40</v>
      </c>
      <c r="F12" s="625"/>
      <c r="G12" s="159">
        <v>40.637</v>
      </c>
      <c r="H12" s="19"/>
      <c r="I12" s="67" t="s">
        <v>362</v>
      </c>
      <c r="J12" s="8"/>
      <c r="K12" s="41"/>
      <c r="L12"/>
    </row>
    <row r="13" spans="1:22" ht="13.9" customHeight="1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26.067</v>
      </c>
      <c r="H13" s="110"/>
      <c r="L13"/>
    </row>
    <row r="14" spans="1:22" ht="13.9" customHeight="1" x14ac:dyDescent="0.25">
      <c r="A14" s="643"/>
      <c r="B14" s="643"/>
      <c r="C14" s="643"/>
      <c r="D14" s="643"/>
      <c r="E14" s="632" t="s">
        <v>14</v>
      </c>
      <c r="F14" s="632"/>
      <c r="G14" s="47">
        <f>G7-G9-G12-G13</f>
        <v>6.3819999999999553</v>
      </c>
      <c r="H14" s="19"/>
      <c r="I14" s="67" t="s">
        <v>386</v>
      </c>
      <c r="J14" s="67"/>
      <c r="K14" s="67"/>
      <c r="L14" s="147"/>
      <c r="P14"/>
      <c r="T14" s="94"/>
      <c r="U14"/>
    </row>
    <row r="15" spans="1:22" ht="16.149999999999999" customHeight="1" x14ac:dyDescent="0.25">
      <c r="G15" s="70"/>
      <c r="H15" s="20"/>
      <c r="O15" s="98" t="s">
        <v>365</v>
      </c>
      <c r="P15" s="99" t="s">
        <v>364</v>
      </c>
      <c r="R15" s="144" t="s">
        <v>409</v>
      </c>
      <c r="S15" s="144"/>
      <c r="T15" s="144"/>
      <c r="U15" s="152"/>
      <c r="V15" s="144"/>
    </row>
    <row r="16" spans="1:22" s="2" customFormat="1" ht="41.25" customHeight="1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390</v>
      </c>
      <c r="F16" s="22" t="s">
        <v>399</v>
      </c>
      <c r="G16" s="71" t="s">
        <v>23</v>
      </c>
      <c r="H16" s="23" t="s">
        <v>9</v>
      </c>
      <c r="I16" s="24" t="s">
        <v>26</v>
      </c>
      <c r="J16" s="20"/>
      <c r="K16" s="38"/>
      <c r="M16" s="94"/>
      <c r="N16" s="111" t="s">
        <v>368</v>
      </c>
      <c r="O16" s="114">
        <f>G9-P16</f>
        <v>316.62180847252796</v>
      </c>
      <c r="P16" s="138">
        <f>I31+I102+I129+I164+I275+I290</f>
        <v>6.0911915274720601</v>
      </c>
      <c r="Q16"/>
      <c r="R16" s="105"/>
      <c r="U16" s="39"/>
    </row>
    <row r="17" spans="1:22" ht="15" customHeight="1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8.407</v>
      </c>
      <c r="F17" s="104">
        <v>9.1920000000000002</v>
      </c>
      <c r="G17" s="72">
        <f>(F17-E17)*0.8598</f>
        <v>0.67494300000000018</v>
      </c>
      <c r="H17" s="103">
        <f>$G$11/$C$303*C17</f>
        <v>0.20712233783908771</v>
      </c>
      <c r="I17" s="88">
        <f t="shared" ref="I17:I27" si="0">G17+H17</f>
        <v>0.88206533783908792</v>
      </c>
      <c r="J17" s="20"/>
      <c r="K17" s="38"/>
      <c r="L17" s="108"/>
      <c r="M17" s="115"/>
      <c r="N17" s="107" t="s">
        <v>373</v>
      </c>
      <c r="O17" s="644">
        <f>SUM(O16:P16)</f>
        <v>322.71300000000002</v>
      </c>
      <c r="P17" s="645"/>
      <c r="R17" s="89"/>
      <c r="U17"/>
      <c r="V17" s="94"/>
    </row>
    <row r="18" spans="1:22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11.813000000000001</v>
      </c>
      <c r="F18" s="104">
        <v>14.601000000000001</v>
      </c>
      <c r="G18" s="72">
        <f t="shared" ref="G18:G80" si="1">(F18-E18)*0.8598</f>
        <v>2.3971224000000002</v>
      </c>
      <c r="H18" s="103">
        <f t="shared" ref="H18:H81" si="2">$G$11/$C$303*C18</f>
        <v>0.13883316890924854</v>
      </c>
      <c r="I18" s="88">
        <f t="shared" si="0"/>
        <v>2.5359555689092486</v>
      </c>
      <c r="J18" s="20"/>
      <c r="K18" s="38"/>
      <c r="L18" s="108"/>
      <c r="M18" s="115"/>
      <c r="N18" s="107"/>
      <c r="O18" s="106"/>
      <c r="R18" s="89"/>
      <c r="V18" s="94"/>
    </row>
    <row r="19" spans="1:22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8.9269999999999996</v>
      </c>
      <c r="F19" s="104">
        <v>10.457000000000001</v>
      </c>
      <c r="G19" s="72">
        <f t="shared" si="1"/>
        <v>1.3154940000000011</v>
      </c>
      <c r="H19" s="103">
        <f t="shared" si="2"/>
        <v>0.14527554333659184</v>
      </c>
      <c r="I19" s="88">
        <f t="shared" si="0"/>
        <v>1.4607695433365928</v>
      </c>
      <c r="J19" s="20"/>
      <c r="K19" s="38"/>
      <c r="L19" s="108"/>
      <c r="M19" s="115"/>
      <c r="N19" s="82"/>
      <c r="O19" s="82"/>
      <c r="R19" s="89"/>
      <c r="V19" s="94"/>
    </row>
    <row r="20" spans="1:22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22.395</v>
      </c>
      <c r="F20" s="104">
        <v>28.079000000000001</v>
      </c>
      <c r="G20" s="72">
        <f>(F20-E20)*0.8598</f>
        <v>4.8871032000000012</v>
      </c>
      <c r="H20" s="103">
        <f t="shared" si="2"/>
        <v>0.22516098623564904</v>
      </c>
      <c r="I20" s="88">
        <f t="shared" si="0"/>
        <v>5.1122641862356506</v>
      </c>
      <c r="J20" s="20"/>
      <c r="K20" s="38"/>
      <c r="L20" s="108"/>
      <c r="M20" s="115"/>
      <c r="N20" s="82"/>
      <c r="O20" s="113"/>
      <c r="R20" s="89"/>
      <c r="V20" s="94"/>
    </row>
    <row r="21" spans="1:22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12.455</v>
      </c>
      <c r="F21" s="135">
        <v>14.36</v>
      </c>
      <c r="G21" s="72">
        <f t="shared" si="1"/>
        <v>1.6379189999999995</v>
      </c>
      <c r="H21" s="103">
        <f t="shared" si="2"/>
        <v>0.2074444565604549</v>
      </c>
      <c r="I21" s="88">
        <f t="shared" si="0"/>
        <v>1.8453634565604544</v>
      </c>
      <c r="J21" s="20"/>
      <c r="K21" s="132">
        <v>5</v>
      </c>
      <c r="L21" s="108"/>
      <c r="M21" s="115"/>
      <c r="N21" s="82"/>
      <c r="O21" s="106"/>
      <c r="R21" s="89"/>
      <c r="V21" s="94"/>
    </row>
    <row r="22" spans="1:22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6.5919999999999996</v>
      </c>
      <c r="F22" s="135">
        <v>7.3540000000000001</v>
      </c>
      <c r="G22" s="72">
        <f t="shared" si="1"/>
        <v>0.65516760000000041</v>
      </c>
      <c r="H22" s="103">
        <f t="shared" si="2"/>
        <v>0.1381889314665142</v>
      </c>
      <c r="I22" s="88">
        <f t="shared" si="0"/>
        <v>0.79335653146651464</v>
      </c>
      <c r="J22" s="20"/>
      <c r="K22" s="132" t="s">
        <v>391</v>
      </c>
      <c r="L22" s="108"/>
      <c r="M22" s="115"/>
      <c r="N22" s="82"/>
      <c r="O22" s="82"/>
      <c r="R22" s="89"/>
      <c r="V22" s="94"/>
    </row>
    <row r="23" spans="1:22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7.1449999999999996</v>
      </c>
      <c r="F23" s="135">
        <v>8.202</v>
      </c>
      <c r="G23" s="72">
        <f t="shared" si="1"/>
        <v>0.9088086000000003</v>
      </c>
      <c r="H23" s="103">
        <f t="shared" si="2"/>
        <v>0.14366494972975602</v>
      </c>
      <c r="I23" s="88">
        <f t="shared" si="0"/>
        <v>1.0524735497297564</v>
      </c>
      <c r="J23" s="20"/>
      <c r="K23" s="132">
        <v>7</v>
      </c>
      <c r="L23" s="108"/>
      <c r="M23" s="115"/>
      <c r="N23" s="82"/>
      <c r="O23" s="82"/>
      <c r="R23" s="89"/>
      <c r="V23" s="94"/>
    </row>
    <row r="24" spans="1:22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5.6639999999999997</v>
      </c>
      <c r="F24" s="135">
        <v>6.593</v>
      </c>
      <c r="G24" s="72">
        <f t="shared" si="1"/>
        <v>0.79875420000000019</v>
      </c>
      <c r="H24" s="103">
        <f t="shared" si="2"/>
        <v>0.22516098623564904</v>
      </c>
      <c r="I24" s="88">
        <f t="shared" si="0"/>
        <v>1.0239151862356493</v>
      </c>
      <c r="J24" s="20"/>
      <c r="K24" s="132">
        <v>8</v>
      </c>
      <c r="L24" s="108"/>
      <c r="M24" s="115"/>
      <c r="N24" s="82"/>
      <c r="O24" s="82"/>
      <c r="Q24" s="89"/>
      <c r="R24" s="89"/>
      <c r="V24" s="94"/>
    </row>
    <row r="25" spans="1:22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6.5570000000000004</v>
      </c>
      <c r="F25" s="104">
        <v>7.5990000000000002</v>
      </c>
      <c r="G25" s="72">
        <f t="shared" si="1"/>
        <v>0.89591159999999981</v>
      </c>
      <c r="H25" s="103">
        <f t="shared" si="2"/>
        <v>0.20680021911772056</v>
      </c>
      <c r="I25" s="88">
        <f t="shared" si="0"/>
        <v>1.1027118191177203</v>
      </c>
      <c r="J25" s="20"/>
      <c r="K25" s="38"/>
      <c r="L25" s="108"/>
      <c r="M25" s="115"/>
      <c r="N25" s="82"/>
      <c r="O25" s="82"/>
      <c r="Q25" s="89"/>
      <c r="R25" s="89"/>
      <c r="V25" s="94"/>
    </row>
    <row r="26" spans="1:22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6.0629999999999997</v>
      </c>
      <c r="F26" s="104">
        <v>6.8250000000000002</v>
      </c>
      <c r="G26" s="72">
        <f t="shared" si="1"/>
        <v>0.65516760000000041</v>
      </c>
      <c r="H26" s="103">
        <f t="shared" si="2"/>
        <v>0.13722257530241272</v>
      </c>
      <c r="I26" s="88">
        <f t="shared" si="0"/>
        <v>0.79239017530241318</v>
      </c>
      <c r="J26" s="20"/>
      <c r="K26" s="38"/>
      <c r="L26" s="108"/>
      <c r="M26" s="115"/>
      <c r="N26" s="82"/>
      <c r="O26" s="82"/>
      <c r="Q26" s="89"/>
      <c r="R26" s="89"/>
      <c r="V26" s="94"/>
    </row>
    <row r="27" spans="1:22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8.3379999999999992</v>
      </c>
      <c r="F27" s="104">
        <v>9.5630000000000006</v>
      </c>
      <c r="G27" s="72">
        <f t="shared" si="1"/>
        <v>1.0532550000000012</v>
      </c>
      <c r="H27" s="103">
        <f t="shared" si="2"/>
        <v>0.14366494972975602</v>
      </c>
      <c r="I27" s="88">
        <f t="shared" si="0"/>
        <v>1.1969199497297571</v>
      </c>
      <c r="J27" s="20"/>
      <c r="K27" s="38"/>
      <c r="L27" s="108"/>
      <c r="M27" s="115"/>
      <c r="N27" s="82"/>
      <c r="O27" s="82"/>
      <c r="Q27" s="89"/>
      <c r="R27" s="89"/>
      <c r="V27" s="94"/>
    </row>
    <row r="28" spans="1:22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11.398999999999999</v>
      </c>
      <c r="F28" s="104">
        <v>13.340999999999999</v>
      </c>
      <c r="G28" s="72">
        <f t="shared" si="1"/>
        <v>1.6697316000000002</v>
      </c>
      <c r="H28" s="103">
        <f t="shared" si="2"/>
        <v>0.22516098623564904</v>
      </c>
      <c r="I28" s="88">
        <f t="shared" ref="I28:I59" si="3">G28+H28</f>
        <v>1.8948925862356492</v>
      </c>
      <c r="J28" s="20"/>
      <c r="K28" s="38"/>
      <c r="L28" s="108"/>
      <c r="M28" s="115"/>
      <c r="N28" s="82"/>
      <c r="O28" s="82"/>
      <c r="Q28" s="89"/>
      <c r="R28" s="89"/>
      <c r="V28" s="94"/>
    </row>
    <row r="29" spans="1:22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11.010999999999999</v>
      </c>
      <c r="F29" s="104">
        <v>12.571</v>
      </c>
      <c r="G29" s="72">
        <f t="shared" si="1"/>
        <v>1.3412880000000005</v>
      </c>
      <c r="H29" s="103">
        <f t="shared" si="2"/>
        <v>0.20905505016729073</v>
      </c>
      <c r="I29" s="88">
        <f t="shared" si="3"/>
        <v>1.5503430501672912</v>
      </c>
      <c r="J29" s="20"/>
      <c r="K29" s="38"/>
      <c r="L29" s="108"/>
      <c r="M29" s="115"/>
      <c r="Q29" s="89"/>
      <c r="R29" s="89"/>
      <c r="V29" s="94"/>
    </row>
    <row r="30" spans="1:22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5.2830000000000004</v>
      </c>
      <c r="F30" s="104">
        <v>6.2130000000000001</v>
      </c>
      <c r="G30" s="72">
        <f t="shared" si="1"/>
        <v>0.79961399999999971</v>
      </c>
      <c r="H30" s="103">
        <f t="shared" si="2"/>
        <v>0.13657833785967838</v>
      </c>
      <c r="I30" s="88">
        <f t="shared" si="3"/>
        <v>0.93619233785967815</v>
      </c>
      <c r="J30" s="20"/>
      <c r="K30" s="38"/>
      <c r="L30" s="108"/>
      <c r="M30" s="115"/>
      <c r="Q30" s="89"/>
      <c r="R30" s="89"/>
      <c r="V30" s="94"/>
    </row>
    <row r="31" spans="1:22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6.1680000000000001</v>
      </c>
      <c r="F31" s="134">
        <v>6.758</v>
      </c>
      <c r="G31" s="81">
        <f t="shared" si="1"/>
        <v>0.5072819999999999</v>
      </c>
      <c r="H31" s="97">
        <f t="shared" si="2"/>
        <v>0.14495342461522467</v>
      </c>
      <c r="I31" s="92">
        <f t="shared" si="3"/>
        <v>0.65223542461522455</v>
      </c>
      <c r="J31" s="20"/>
      <c r="K31" s="38"/>
      <c r="L31" s="108"/>
      <c r="M31" s="115"/>
      <c r="Q31" s="89"/>
      <c r="R31" s="89"/>
      <c r="V31" s="94"/>
    </row>
    <row r="32" spans="1:22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8.36</v>
      </c>
      <c r="F32" s="104">
        <v>9.4260000000000002</v>
      </c>
      <c r="G32" s="72">
        <f t="shared" si="1"/>
        <v>0.91654680000000066</v>
      </c>
      <c r="H32" s="103">
        <f t="shared" si="2"/>
        <v>0.22548310495701618</v>
      </c>
      <c r="I32" s="88">
        <f t="shared" si="3"/>
        <v>1.1420299049570168</v>
      </c>
      <c r="J32" s="20"/>
      <c r="K32" s="38"/>
      <c r="L32" s="108"/>
      <c r="M32" s="115"/>
      <c r="Q32" s="89"/>
      <c r="R32" s="89"/>
      <c r="V32" s="94"/>
    </row>
    <row r="33" spans="1:22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9.76</v>
      </c>
      <c r="F33" s="104">
        <v>11.169</v>
      </c>
      <c r="G33" s="72">
        <f t="shared" si="1"/>
        <v>1.2114582000000007</v>
      </c>
      <c r="H33" s="103">
        <f t="shared" si="2"/>
        <v>0.20808869400318919</v>
      </c>
      <c r="I33" s="88">
        <f t="shared" si="3"/>
        <v>1.4195468940031899</v>
      </c>
      <c r="J33" s="20"/>
      <c r="K33" s="38"/>
      <c r="L33" s="108"/>
      <c r="M33" s="115"/>
      <c r="Q33" s="89"/>
      <c r="R33" s="89"/>
      <c r="V33" s="94"/>
    </row>
    <row r="34" spans="1:22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7.625</v>
      </c>
      <c r="F34" s="104">
        <v>8.6880000000000006</v>
      </c>
      <c r="G34" s="72">
        <f t="shared" si="1"/>
        <v>0.91396740000000054</v>
      </c>
      <c r="H34" s="103">
        <f t="shared" si="2"/>
        <v>0.13690045658104555</v>
      </c>
      <c r="I34" s="88">
        <f t="shared" si="3"/>
        <v>1.0508678565810461</v>
      </c>
      <c r="J34" s="20"/>
      <c r="K34" s="38"/>
      <c r="L34" s="108"/>
      <c r="M34" s="115"/>
      <c r="Q34" s="89"/>
      <c r="R34" s="89"/>
      <c r="V34" s="94"/>
    </row>
    <row r="35" spans="1:22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4.6719999999999997</v>
      </c>
      <c r="F35" s="104">
        <v>5.2869999999999999</v>
      </c>
      <c r="G35" s="72">
        <f t="shared" si="1"/>
        <v>0.52877700000000016</v>
      </c>
      <c r="H35" s="103">
        <f t="shared" si="2"/>
        <v>0.14366494972975602</v>
      </c>
      <c r="I35" s="88">
        <f t="shared" si="3"/>
        <v>0.67244194972975624</v>
      </c>
      <c r="J35" s="20"/>
      <c r="K35" s="38"/>
      <c r="L35" s="108"/>
      <c r="M35" s="115"/>
      <c r="Q35" s="89"/>
      <c r="R35" s="89"/>
      <c r="V35" s="94"/>
    </row>
    <row r="36" spans="1:22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0.22451674879291469</v>
      </c>
      <c r="I36" s="88">
        <f t="shared" si="3"/>
        <v>0.22451674879291469</v>
      </c>
      <c r="J36" s="20"/>
      <c r="K36" s="38"/>
      <c r="L36" s="108"/>
      <c r="M36" s="115"/>
      <c r="Q36" s="89"/>
      <c r="R36" s="89"/>
      <c r="V36" s="94"/>
    </row>
    <row r="37" spans="1:22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11.891999999999999</v>
      </c>
      <c r="F37" s="104">
        <v>14.015000000000001</v>
      </c>
      <c r="G37" s="72">
        <f t="shared" si="1"/>
        <v>1.825355400000001</v>
      </c>
      <c r="H37" s="103">
        <f t="shared" si="2"/>
        <v>0.20680021911772056</v>
      </c>
      <c r="I37" s="88">
        <f t="shared" si="3"/>
        <v>2.0321556191177215</v>
      </c>
      <c r="J37" s="20"/>
      <c r="K37" s="38"/>
      <c r="L37" s="108"/>
      <c r="M37" s="115"/>
      <c r="Q37" s="89"/>
      <c r="R37" s="89"/>
      <c r="V37" s="94"/>
    </row>
    <row r="38" spans="1:22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4.7679999999999998</v>
      </c>
      <c r="F38" s="104">
        <v>5.4660000000000002</v>
      </c>
      <c r="G38" s="72">
        <f t="shared" si="1"/>
        <v>0.60014040000000035</v>
      </c>
      <c r="H38" s="103">
        <f t="shared" si="2"/>
        <v>0.13625621913831121</v>
      </c>
      <c r="I38" s="88">
        <f t="shared" si="3"/>
        <v>0.73639661913831156</v>
      </c>
      <c r="J38" s="20"/>
      <c r="K38" s="38"/>
      <c r="L38" s="108"/>
      <c r="M38" s="115"/>
      <c r="Q38" s="89"/>
      <c r="R38" s="89"/>
      <c r="V38" s="94"/>
    </row>
    <row r="39" spans="1:22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6.7729999999999997</v>
      </c>
      <c r="F39" s="104">
        <v>7.96</v>
      </c>
      <c r="G39" s="72">
        <f t="shared" si="1"/>
        <v>1.0205826000000002</v>
      </c>
      <c r="H39" s="103">
        <f t="shared" si="2"/>
        <v>0.14334283100838885</v>
      </c>
      <c r="I39" s="88">
        <f t="shared" si="3"/>
        <v>1.1639254310083891</v>
      </c>
      <c r="K39" s="20"/>
      <c r="L39" s="108"/>
      <c r="M39" s="115"/>
      <c r="Q39" s="89"/>
      <c r="R39" s="89"/>
      <c r="V39" s="94"/>
    </row>
    <row r="40" spans="1:22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9.39</v>
      </c>
      <c r="F40" s="104">
        <v>11.096</v>
      </c>
      <c r="G40" s="72">
        <f t="shared" si="1"/>
        <v>1.4668187999999995</v>
      </c>
      <c r="H40" s="103">
        <f t="shared" si="2"/>
        <v>0.22355039262881321</v>
      </c>
      <c r="I40" s="88">
        <f t="shared" si="3"/>
        <v>1.6903691926288127</v>
      </c>
      <c r="J40" s="20"/>
      <c r="K40" s="38"/>
      <c r="L40" s="108"/>
      <c r="M40" s="115"/>
      <c r="Q40" s="89"/>
      <c r="R40" s="89"/>
      <c r="V40" s="94"/>
    </row>
    <row r="41" spans="1:22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0.20712233783908771</v>
      </c>
      <c r="I41" s="88">
        <f t="shared" si="3"/>
        <v>0.20712233783908771</v>
      </c>
      <c r="J41" s="20"/>
      <c r="K41" s="38"/>
      <c r="L41" s="108"/>
      <c r="M41" s="115"/>
      <c r="Q41" s="89"/>
      <c r="R41" s="89"/>
      <c r="V41" s="94"/>
    </row>
    <row r="42" spans="1:22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5.548</v>
      </c>
      <c r="F42" s="104">
        <v>6.7210000000000001</v>
      </c>
      <c r="G42" s="72">
        <f t="shared" si="1"/>
        <v>1.0085454</v>
      </c>
      <c r="H42" s="103">
        <f t="shared" si="2"/>
        <v>0.13786681274514703</v>
      </c>
      <c r="I42" s="88">
        <f t="shared" si="3"/>
        <v>1.146412212745147</v>
      </c>
      <c r="J42" s="20"/>
      <c r="K42" s="38"/>
      <c r="L42" s="108"/>
      <c r="M42" s="115"/>
      <c r="Q42" s="89"/>
      <c r="R42" s="89"/>
      <c r="V42" s="94"/>
    </row>
    <row r="43" spans="1:22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3.7130000000000001</v>
      </c>
      <c r="F43" s="104">
        <v>3.8159999999999998</v>
      </c>
      <c r="G43" s="72">
        <f t="shared" si="1"/>
        <v>8.8559399999999788E-2</v>
      </c>
      <c r="H43" s="103">
        <f t="shared" si="2"/>
        <v>0.14591978077932619</v>
      </c>
      <c r="I43" s="88">
        <f t="shared" si="3"/>
        <v>0.23447918077932597</v>
      </c>
      <c r="J43" s="20"/>
      <c r="K43" s="38"/>
      <c r="L43" s="108"/>
      <c r="M43" s="115"/>
      <c r="Q43" s="89"/>
      <c r="R43" s="89"/>
      <c r="V43" s="94"/>
    </row>
    <row r="44" spans="1:22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12.289</v>
      </c>
      <c r="F44" s="104">
        <v>14.127000000000001</v>
      </c>
      <c r="G44" s="72">
        <f t="shared" si="1"/>
        <v>1.5803124000000008</v>
      </c>
      <c r="H44" s="103">
        <f t="shared" si="2"/>
        <v>0.2241946300715475</v>
      </c>
      <c r="I44" s="88">
        <f t="shared" si="3"/>
        <v>1.8045070300715484</v>
      </c>
      <c r="J44" s="20"/>
      <c r="K44" s="38"/>
      <c r="L44" s="108"/>
      <c r="M44" s="115"/>
      <c r="Q44" s="89"/>
      <c r="R44" s="89"/>
      <c r="V44" s="94"/>
    </row>
    <row r="45" spans="1:22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0.20390115062541606</v>
      </c>
      <c r="I45" s="88">
        <f t="shared" si="3"/>
        <v>0.20390115062541606</v>
      </c>
      <c r="J45" s="20"/>
      <c r="K45" s="38"/>
      <c r="L45" s="108"/>
      <c r="M45" s="115"/>
      <c r="Q45" s="89"/>
      <c r="R45" s="89"/>
      <c r="V45" s="94"/>
    </row>
    <row r="46" spans="1:22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2.7850000000000001</v>
      </c>
      <c r="F46" s="104">
        <v>3.7730000000000001</v>
      </c>
      <c r="G46" s="72">
        <f t="shared" si="1"/>
        <v>0.84948239999999997</v>
      </c>
      <c r="H46" s="103">
        <f t="shared" si="2"/>
        <v>0.13690045658104555</v>
      </c>
      <c r="I46" s="88">
        <f t="shared" si="3"/>
        <v>0.98638285658104552</v>
      </c>
      <c r="J46" s="20"/>
      <c r="K46" s="38"/>
      <c r="L46" s="108"/>
      <c r="M46" s="115"/>
      <c r="Q46" s="89"/>
      <c r="R46" s="89"/>
      <c r="V46" s="94"/>
    </row>
    <row r="47" spans="1:22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6.1920000000000002</v>
      </c>
      <c r="F47" s="104">
        <v>6.8849999999999998</v>
      </c>
      <c r="G47" s="72">
        <f t="shared" si="1"/>
        <v>0.59584139999999963</v>
      </c>
      <c r="H47" s="103">
        <f t="shared" si="2"/>
        <v>0.14334283100838885</v>
      </c>
      <c r="I47" s="88">
        <f t="shared" si="3"/>
        <v>0.73918423100838848</v>
      </c>
      <c r="J47" s="20"/>
      <c r="K47" s="38"/>
      <c r="L47" s="108"/>
      <c r="M47" s="115"/>
      <c r="Q47" s="89"/>
      <c r="R47" s="89"/>
      <c r="V47" s="94"/>
    </row>
    <row r="48" spans="1:22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1.1080000000000001</v>
      </c>
      <c r="F48" s="135">
        <v>1.1100000000000001</v>
      </c>
      <c r="G48" s="86">
        <f t="shared" si="1"/>
        <v>1.7196000000000015E-3</v>
      </c>
      <c r="H48" s="109">
        <f t="shared" si="2"/>
        <v>0.22516098623564904</v>
      </c>
      <c r="I48" s="73">
        <f t="shared" si="3"/>
        <v>0.22688058623564902</v>
      </c>
      <c r="J48" s="20"/>
      <c r="K48" s="38"/>
      <c r="L48" s="108"/>
      <c r="M48" s="115"/>
      <c r="Q48" s="89"/>
      <c r="R48" s="89"/>
      <c r="V48" s="94"/>
    </row>
    <row r="49" spans="1:22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6.4530000000000003</v>
      </c>
      <c r="F49" s="104">
        <v>6.8620000000000001</v>
      </c>
      <c r="G49" s="72">
        <f t="shared" si="1"/>
        <v>0.35165819999999987</v>
      </c>
      <c r="H49" s="103">
        <f t="shared" si="2"/>
        <v>0.20873293144592353</v>
      </c>
      <c r="I49" s="88">
        <f t="shared" si="3"/>
        <v>0.56039113144592334</v>
      </c>
      <c r="J49" s="20"/>
      <c r="K49" s="38"/>
      <c r="L49" s="108"/>
      <c r="M49" s="115"/>
      <c r="Q49" s="89"/>
      <c r="R49" s="89"/>
      <c r="V49" s="94"/>
    </row>
    <row r="50" spans="1:22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3.7149999999999999</v>
      </c>
      <c r="F50" s="104">
        <v>4.0519999999999996</v>
      </c>
      <c r="G50" s="72">
        <f>(F50-E50)*0.8598</f>
        <v>0.2897525999999998</v>
      </c>
      <c r="H50" s="103">
        <f t="shared" si="2"/>
        <v>0.13754469402377989</v>
      </c>
      <c r="I50" s="88">
        <f t="shared" si="3"/>
        <v>0.42729729402377969</v>
      </c>
      <c r="J50" s="20"/>
      <c r="K50" s="38"/>
      <c r="L50" s="108"/>
      <c r="M50" s="115"/>
      <c r="Q50" s="89"/>
      <c r="R50" s="89"/>
      <c r="V50" s="94"/>
    </row>
    <row r="51" spans="1:22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6.9169999999999998</v>
      </c>
      <c r="F51" s="104">
        <v>8.2880000000000003</v>
      </c>
      <c r="G51" s="72">
        <f>(F51-E51)*0.8598</f>
        <v>1.1787858000000004</v>
      </c>
      <c r="H51" s="103">
        <f t="shared" si="2"/>
        <v>0.14302071228702168</v>
      </c>
      <c r="I51" s="88">
        <f t="shared" si="3"/>
        <v>1.3218065122870222</v>
      </c>
      <c r="K51" s="20"/>
      <c r="L51" s="108"/>
      <c r="M51" s="115"/>
      <c r="Q51" s="89"/>
      <c r="R51" s="89"/>
      <c r="V51" s="94"/>
    </row>
    <row r="52" spans="1:22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7.3339999999999996</v>
      </c>
      <c r="F52" s="104">
        <v>8.1829999999999998</v>
      </c>
      <c r="G52" s="72">
        <f t="shared" si="1"/>
        <v>0.72997020000000012</v>
      </c>
      <c r="H52" s="103">
        <f t="shared" si="2"/>
        <v>0.22226191774334453</v>
      </c>
      <c r="I52" s="88">
        <f t="shared" si="3"/>
        <v>0.9522321177433446</v>
      </c>
      <c r="J52" s="20"/>
      <c r="K52" s="38"/>
      <c r="L52" s="108"/>
      <c r="M52" s="115"/>
      <c r="Q52" s="89"/>
      <c r="R52" s="89"/>
      <c r="V52" s="94"/>
    </row>
    <row r="53" spans="1:22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8.1920000000000002</v>
      </c>
      <c r="F53" s="104">
        <v>8.234</v>
      </c>
      <c r="G53" s="72">
        <f t="shared" si="1"/>
        <v>3.6111599999999841E-2</v>
      </c>
      <c r="H53" s="103">
        <f t="shared" si="2"/>
        <v>0.20776657528182205</v>
      </c>
      <c r="I53" s="88">
        <f t="shared" si="3"/>
        <v>0.24387817528182187</v>
      </c>
      <c r="J53" s="20"/>
      <c r="K53" s="38"/>
      <c r="L53" s="108"/>
      <c r="M53" s="115"/>
      <c r="Q53" s="89"/>
      <c r="R53" s="89"/>
      <c r="V53" s="94"/>
    </row>
    <row r="54" spans="1:22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8.7780000000000005</v>
      </c>
      <c r="F54" s="104">
        <v>10.423999999999999</v>
      </c>
      <c r="G54" s="72">
        <f t="shared" si="1"/>
        <v>1.4152307999999991</v>
      </c>
      <c r="H54" s="103">
        <f t="shared" si="2"/>
        <v>0.1352898629742097</v>
      </c>
      <c r="I54" s="88">
        <f t="shared" si="3"/>
        <v>1.5505206629742088</v>
      </c>
      <c r="J54" s="20"/>
      <c r="K54" s="38"/>
      <c r="L54" s="108"/>
      <c r="M54" s="115"/>
      <c r="Q54" s="89"/>
      <c r="R54" s="89"/>
      <c r="V54" s="94"/>
    </row>
    <row r="55" spans="1:22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3.8</v>
      </c>
      <c r="F55" s="104">
        <v>4.242</v>
      </c>
      <c r="G55" s="72">
        <f t="shared" si="1"/>
        <v>0.38003160000000014</v>
      </c>
      <c r="H55" s="103">
        <f t="shared" si="2"/>
        <v>0.14302071228702168</v>
      </c>
      <c r="I55" s="88">
        <f t="shared" si="3"/>
        <v>0.52305231228702187</v>
      </c>
      <c r="J55" s="20"/>
      <c r="K55" s="38"/>
      <c r="L55" s="108"/>
      <c r="M55" s="115"/>
      <c r="Q55" s="89"/>
      <c r="R55" s="89"/>
      <c r="V55" s="94"/>
    </row>
    <row r="56" spans="1:22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7.9580000000000002</v>
      </c>
      <c r="F56" s="104">
        <v>9.673</v>
      </c>
      <c r="G56" s="72">
        <f t="shared" si="1"/>
        <v>1.4745569999999999</v>
      </c>
      <c r="H56" s="103">
        <f t="shared" si="2"/>
        <v>0.22290615518607887</v>
      </c>
      <c r="I56" s="88">
        <f t="shared" si="3"/>
        <v>1.6974631551860788</v>
      </c>
      <c r="J56" s="20"/>
      <c r="K56" s="38"/>
      <c r="L56" s="108"/>
      <c r="M56" s="115"/>
      <c r="Q56" s="89"/>
      <c r="R56" s="89"/>
      <c r="V56" s="94"/>
    </row>
    <row r="57" spans="1:22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7.6779999999999999</v>
      </c>
      <c r="F57" s="104">
        <v>9.2520000000000007</v>
      </c>
      <c r="G57" s="72">
        <f t="shared" si="1"/>
        <v>1.3533252000000007</v>
      </c>
      <c r="H57" s="103">
        <f t="shared" si="2"/>
        <v>0.20841081272455639</v>
      </c>
      <c r="I57" s="88">
        <f t="shared" si="3"/>
        <v>1.561736012724557</v>
      </c>
      <c r="J57" s="20"/>
      <c r="K57" s="38"/>
      <c r="L57" s="108"/>
      <c r="M57" s="115"/>
      <c r="Q57" s="89"/>
      <c r="R57" s="89"/>
      <c r="V57" s="94"/>
    </row>
    <row r="58" spans="1:22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2.1589999999999998</v>
      </c>
      <c r="F58" s="104">
        <v>2.1869999999999998</v>
      </c>
      <c r="G58" s="72">
        <f t="shared" si="1"/>
        <v>2.407440000000002E-2</v>
      </c>
      <c r="H58" s="103">
        <f t="shared" si="2"/>
        <v>0.13690045658104555</v>
      </c>
      <c r="I58" s="88">
        <f t="shared" si="3"/>
        <v>0.16097485658104557</v>
      </c>
      <c r="J58" s="20"/>
      <c r="K58" s="38"/>
      <c r="L58" s="108"/>
      <c r="M58" s="115"/>
      <c r="Q58" s="89"/>
      <c r="R58" s="89"/>
      <c r="V58" s="94"/>
    </row>
    <row r="59" spans="1:22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6.0670000000000002</v>
      </c>
      <c r="F59" s="104">
        <v>7.117</v>
      </c>
      <c r="G59" s="72">
        <f t="shared" si="1"/>
        <v>0.90278999999999987</v>
      </c>
      <c r="H59" s="103">
        <f t="shared" si="2"/>
        <v>0.14334283100838885</v>
      </c>
      <c r="I59" s="88">
        <f t="shared" si="3"/>
        <v>1.0461328310083888</v>
      </c>
      <c r="J59" s="20"/>
      <c r="K59" s="38"/>
      <c r="L59" s="108"/>
      <c r="M59" s="115"/>
      <c r="Q59" s="89"/>
      <c r="R59" s="89"/>
      <c r="V59" s="94"/>
    </row>
    <row r="60" spans="1:22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7.9340000000000002</v>
      </c>
      <c r="F60" s="104">
        <v>8.6039999999999992</v>
      </c>
      <c r="G60" s="72">
        <f t="shared" si="1"/>
        <v>0.57606599999999919</v>
      </c>
      <c r="H60" s="103">
        <f t="shared" si="2"/>
        <v>0.2241946300715475</v>
      </c>
      <c r="I60" s="88">
        <f t="shared" ref="I60:I91" si="4">G60+H60</f>
        <v>0.80026063007154669</v>
      </c>
      <c r="J60" s="20"/>
      <c r="K60" s="38"/>
      <c r="L60" s="108"/>
      <c r="M60" s="115"/>
      <c r="Q60" s="89"/>
      <c r="R60" s="89"/>
      <c r="V60" s="94"/>
    </row>
    <row r="61" spans="1:22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10.244</v>
      </c>
      <c r="F61" s="104">
        <v>11.166</v>
      </c>
      <c r="G61" s="72">
        <f t="shared" si="1"/>
        <v>0.79273560000000054</v>
      </c>
      <c r="H61" s="103">
        <f t="shared" si="2"/>
        <v>0.20873293144592353</v>
      </c>
      <c r="I61" s="88">
        <f t="shared" si="4"/>
        <v>1.0014685314459242</v>
      </c>
      <c r="K61" s="145">
        <v>45</v>
      </c>
      <c r="L61" s="108"/>
      <c r="M61" s="115"/>
      <c r="Q61" s="89"/>
      <c r="R61" s="89"/>
      <c r="V61" s="94"/>
    </row>
    <row r="62" spans="1:22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3.238</v>
      </c>
      <c r="F62" s="104">
        <v>4.1619999999999999</v>
      </c>
      <c r="G62" s="72">
        <f t="shared" si="1"/>
        <v>0.79445519999999992</v>
      </c>
      <c r="H62" s="103">
        <f t="shared" si="2"/>
        <v>0.13722257530241272</v>
      </c>
      <c r="I62" s="88">
        <f t="shared" si="4"/>
        <v>0.93167777530241258</v>
      </c>
      <c r="K62" s="145">
        <v>46</v>
      </c>
      <c r="L62" s="108"/>
      <c r="M62" s="115"/>
      <c r="Q62" s="89"/>
      <c r="R62" s="89"/>
      <c r="V62" s="94"/>
    </row>
    <row r="63" spans="1:22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5.9589999999999996</v>
      </c>
      <c r="F63" s="104">
        <v>7.0739999999999998</v>
      </c>
      <c r="G63" s="72">
        <f t="shared" si="1"/>
        <v>0.95867700000000022</v>
      </c>
      <c r="H63" s="103">
        <f t="shared" si="2"/>
        <v>0.14237647484428737</v>
      </c>
      <c r="I63" s="88">
        <f t="shared" si="4"/>
        <v>1.1010534748442875</v>
      </c>
      <c r="K63" s="145" t="s">
        <v>389</v>
      </c>
      <c r="L63" s="108"/>
      <c r="M63" s="115"/>
      <c r="Q63" s="89"/>
      <c r="R63" s="89"/>
      <c r="V63" s="94"/>
    </row>
    <row r="64" spans="1:22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9.8699999999999992</v>
      </c>
      <c r="F64" s="104">
        <v>11.323</v>
      </c>
      <c r="G64" s="72">
        <f t="shared" si="1"/>
        <v>1.249289400000001</v>
      </c>
      <c r="H64" s="103">
        <f t="shared" si="2"/>
        <v>0.22290615518607887</v>
      </c>
      <c r="I64" s="88">
        <f t="shared" si="4"/>
        <v>1.4721955551860799</v>
      </c>
      <c r="K64" s="145">
        <v>48</v>
      </c>
      <c r="L64" s="108"/>
      <c r="M64" s="115"/>
      <c r="Q64" s="89"/>
      <c r="R64" s="89"/>
      <c r="V64" s="94"/>
    </row>
    <row r="65" spans="1:22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6.4560000000000004</v>
      </c>
      <c r="F65" s="104">
        <v>7.7080000000000002</v>
      </c>
      <c r="G65" s="72">
        <f t="shared" si="1"/>
        <v>1.0764695999999998</v>
      </c>
      <c r="H65" s="103">
        <f t="shared" si="2"/>
        <v>0.20712233783908771</v>
      </c>
      <c r="I65" s="88">
        <f t="shared" si="4"/>
        <v>1.2835919378390874</v>
      </c>
      <c r="J65" s="20"/>
      <c r="K65" s="38"/>
      <c r="L65" s="108"/>
      <c r="M65" s="115"/>
      <c r="Q65" s="89"/>
      <c r="R65" s="89"/>
      <c r="V65" s="94"/>
    </row>
    <row r="66" spans="1:22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5.758</v>
      </c>
      <c r="F66" s="104">
        <v>6.2240000000000002</v>
      </c>
      <c r="G66" s="72">
        <f t="shared" si="1"/>
        <v>0.40066680000000016</v>
      </c>
      <c r="H66" s="103">
        <f t="shared" si="2"/>
        <v>0.13690045658104555</v>
      </c>
      <c r="I66" s="88">
        <f t="shared" si="4"/>
        <v>0.53756725658104565</v>
      </c>
      <c r="J66" s="20"/>
      <c r="K66" s="38"/>
      <c r="L66" s="108"/>
      <c r="M66" s="115"/>
      <c r="Q66" s="89"/>
      <c r="R66" s="89"/>
      <c r="V66" s="94"/>
    </row>
    <row r="67" spans="1:22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2.6120000000000001</v>
      </c>
      <c r="F67" s="104">
        <v>2.97</v>
      </c>
      <c r="G67" s="72">
        <f t="shared" si="1"/>
        <v>0.30780840000000009</v>
      </c>
      <c r="H67" s="103">
        <f t="shared" si="2"/>
        <v>0.14108799995881868</v>
      </c>
      <c r="I67" s="88">
        <f t="shared" si="4"/>
        <v>0.4488963999588188</v>
      </c>
      <c r="J67" s="20"/>
      <c r="K67" s="38"/>
      <c r="L67" s="108"/>
      <c r="M67" s="115"/>
      <c r="Q67" s="89"/>
      <c r="R67" s="89"/>
      <c r="V67" s="94"/>
    </row>
    <row r="68" spans="1:22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7.6550000000000002</v>
      </c>
      <c r="F68" s="104">
        <v>8.8629999999999995</v>
      </c>
      <c r="G68" s="72">
        <f t="shared" si="1"/>
        <v>1.0386383999999993</v>
      </c>
      <c r="H68" s="103">
        <f t="shared" si="2"/>
        <v>0.22322827390744601</v>
      </c>
      <c r="I68" s="88">
        <f t="shared" si="4"/>
        <v>1.2618666739074453</v>
      </c>
      <c r="J68" s="20"/>
      <c r="K68" s="38"/>
      <c r="L68" s="108"/>
      <c r="M68" s="115"/>
      <c r="Q68" s="89"/>
      <c r="R68" s="89"/>
      <c r="V68" s="94"/>
    </row>
    <row r="69" spans="1:22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7.048</v>
      </c>
      <c r="F69" s="104">
        <v>7.952</v>
      </c>
      <c r="G69" s="72">
        <f t="shared" si="1"/>
        <v>0.77725919999999993</v>
      </c>
      <c r="H69" s="103">
        <f t="shared" si="2"/>
        <v>0.20518962551088474</v>
      </c>
      <c r="I69" s="88">
        <f t="shared" si="4"/>
        <v>0.98244882551088464</v>
      </c>
      <c r="J69" s="20"/>
      <c r="K69" s="38"/>
      <c r="L69" s="108"/>
      <c r="M69" s="115"/>
      <c r="Q69" s="89"/>
      <c r="R69" s="89"/>
      <c r="V69" s="94"/>
    </row>
    <row r="70" spans="1:22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6.7729999999999997</v>
      </c>
      <c r="F70" s="104">
        <v>8.032</v>
      </c>
      <c r="G70" s="72">
        <f t="shared" si="1"/>
        <v>1.0824882000000002</v>
      </c>
      <c r="H70" s="103">
        <f t="shared" si="2"/>
        <v>0.13657833785967838</v>
      </c>
      <c r="I70" s="88">
        <f t="shared" si="4"/>
        <v>1.2190665378596786</v>
      </c>
      <c r="J70" s="20"/>
      <c r="K70" s="38"/>
      <c r="L70" s="108"/>
      <c r="M70" s="115"/>
      <c r="Q70" s="89"/>
      <c r="R70" s="89"/>
      <c r="V70" s="94"/>
    </row>
    <row r="71" spans="1:22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6.9349999999999996</v>
      </c>
      <c r="F71" s="104">
        <v>8.4369999999999994</v>
      </c>
      <c r="G71" s="72">
        <f t="shared" si="1"/>
        <v>1.2914195999999998</v>
      </c>
      <c r="H71" s="103">
        <f t="shared" si="2"/>
        <v>0.14173223740155302</v>
      </c>
      <c r="I71" s="88">
        <f t="shared" si="4"/>
        <v>1.4331518374015528</v>
      </c>
      <c r="J71" s="20"/>
      <c r="K71" s="38"/>
      <c r="L71" s="108"/>
      <c r="M71" s="115"/>
      <c r="Q71" s="89"/>
      <c r="R71" s="89"/>
      <c r="V71" s="94"/>
    </row>
    <row r="72" spans="1:22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6.4059999999999997</v>
      </c>
      <c r="F72" s="104">
        <v>7.7729999999999997</v>
      </c>
      <c r="G72" s="72">
        <f t="shared" si="1"/>
        <v>1.1753465999999999</v>
      </c>
      <c r="H72" s="103">
        <f t="shared" si="2"/>
        <v>0.22387251135018035</v>
      </c>
      <c r="I72" s="88">
        <f t="shared" si="4"/>
        <v>1.3992191113501802</v>
      </c>
      <c r="J72" s="20"/>
      <c r="K72" s="38"/>
      <c r="L72" s="108"/>
      <c r="M72" s="115"/>
      <c r="Q72" s="89"/>
      <c r="R72" s="89"/>
      <c r="V72" s="94"/>
    </row>
    <row r="73" spans="1:22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3.8660000000000001</v>
      </c>
      <c r="F73" s="104">
        <v>4.0270000000000001</v>
      </c>
      <c r="G73" s="72">
        <f t="shared" si="1"/>
        <v>0.13842780000000002</v>
      </c>
      <c r="H73" s="103">
        <f t="shared" si="2"/>
        <v>0.20486750678951757</v>
      </c>
      <c r="I73" s="88">
        <f t="shared" si="4"/>
        <v>0.34329530678951758</v>
      </c>
      <c r="J73" s="20"/>
      <c r="K73" s="38"/>
      <c r="L73" s="108"/>
      <c r="M73" s="115"/>
      <c r="Q73" s="89"/>
      <c r="R73" s="89"/>
      <c r="V73" s="94"/>
    </row>
    <row r="74" spans="1:22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5.6470000000000002</v>
      </c>
      <c r="F74" s="104">
        <v>6.665</v>
      </c>
      <c r="G74" s="72">
        <f t="shared" si="1"/>
        <v>0.87527639999999984</v>
      </c>
      <c r="H74" s="103">
        <f t="shared" si="2"/>
        <v>0.13722257530241272</v>
      </c>
      <c r="I74" s="88">
        <f t="shared" si="4"/>
        <v>1.0124989753024125</v>
      </c>
      <c r="J74" s="20"/>
      <c r="K74" s="38"/>
      <c r="L74" s="108"/>
      <c r="M74" s="115"/>
      <c r="Q74" s="89"/>
      <c r="R74" s="89"/>
      <c r="V74" s="94"/>
    </row>
    <row r="75" spans="1:22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7.2249999999999996</v>
      </c>
      <c r="F75" s="104">
        <v>8.6329999999999991</v>
      </c>
      <c r="G75" s="72">
        <f t="shared" si="1"/>
        <v>1.2105983999999996</v>
      </c>
      <c r="H75" s="103">
        <f t="shared" si="2"/>
        <v>0.14141011868018585</v>
      </c>
      <c r="I75" s="88">
        <f t="shared" si="4"/>
        <v>1.3520085186801856</v>
      </c>
      <c r="J75" s="20"/>
      <c r="K75" s="38"/>
      <c r="L75" s="108"/>
      <c r="M75" s="115"/>
      <c r="Q75" s="89"/>
      <c r="R75" s="89"/>
      <c r="V75" s="94"/>
    </row>
    <row r="76" spans="1:22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0.22193979902197739</v>
      </c>
      <c r="I76" s="88">
        <f t="shared" si="4"/>
        <v>0.22193979902197739</v>
      </c>
      <c r="J76" s="20"/>
      <c r="K76" s="38"/>
      <c r="L76" s="108"/>
      <c r="M76" s="115"/>
      <c r="Q76" s="89"/>
      <c r="R76" s="89"/>
      <c r="V76" s="94"/>
    </row>
    <row r="77" spans="1:22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14.891</v>
      </c>
      <c r="F77" s="104">
        <v>17.306999999999999</v>
      </c>
      <c r="G77" s="72">
        <f t="shared" si="1"/>
        <v>2.0772767999999986</v>
      </c>
      <c r="H77" s="103">
        <f t="shared" si="2"/>
        <v>0.20518962551088474</v>
      </c>
      <c r="I77" s="88">
        <f t="shared" si="4"/>
        <v>2.2824664255108833</v>
      </c>
      <c r="J77" s="20"/>
      <c r="K77" s="38"/>
      <c r="L77" s="108"/>
      <c r="M77" s="115"/>
      <c r="Q77" s="89"/>
      <c r="R77" s="89"/>
      <c r="V77" s="94"/>
    </row>
    <row r="78" spans="1:22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8.9570000000000007</v>
      </c>
      <c r="F78" s="104">
        <v>11.097</v>
      </c>
      <c r="G78" s="72">
        <f t="shared" si="1"/>
        <v>1.8399719999999991</v>
      </c>
      <c r="H78" s="103">
        <f t="shared" si="2"/>
        <v>0.13786681274514703</v>
      </c>
      <c r="I78" s="88">
        <f t="shared" si="4"/>
        <v>1.9778388127451461</v>
      </c>
      <c r="J78" s="20"/>
      <c r="K78" s="38"/>
      <c r="L78" s="108"/>
      <c r="M78" s="115"/>
      <c r="Q78" s="89"/>
      <c r="R78" s="89"/>
      <c r="V78" s="94"/>
    </row>
    <row r="79" spans="1:22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8.8480000000000008</v>
      </c>
      <c r="F79" s="104">
        <v>10.23</v>
      </c>
      <c r="G79" s="72">
        <f t="shared" si="1"/>
        <v>1.1882435999999996</v>
      </c>
      <c r="H79" s="103">
        <f t="shared" si="2"/>
        <v>0.14269859356565451</v>
      </c>
      <c r="I79" s="88">
        <f t="shared" si="4"/>
        <v>1.330942193565654</v>
      </c>
      <c r="J79" s="20"/>
      <c r="K79" s="38"/>
      <c r="L79" s="108"/>
      <c r="M79" s="115"/>
      <c r="Q79" s="89"/>
      <c r="R79" s="89"/>
      <c r="V79" s="94"/>
    </row>
    <row r="80" spans="1:22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8.0559999999999992</v>
      </c>
      <c r="F80" s="104">
        <v>9.3960000000000008</v>
      </c>
      <c r="G80" s="72">
        <f t="shared" si="1"/>
        <v>1.1521320000000015</v>
      </c>
      <c r="H80" s="103">
        <f t="shared" si="2"/>
        <v>0.22226191774334453</v>
      </c>
      <c r="I80" s="88">
        <f t="shared" si="4"/>
        <v>1.374393917743346</v>
      </c>
      <c r="J80" s="20"/>
      <c r="K80" s="38"/>
      <c r="L80" s="108"/>
      <c r="M80" s="115"/>
      <c r="Q80" s="89"/>
      <c r="R80" s="89"/>
      <c r="V80" s="94"/>
    </row>
    <row r="81" spans="1:22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11.89</v>
      </c>
      <c r="F81" s="104">
        <v>13.109</v>
      </c>
      <c r="G81" s="72">
        <f>(F81-E81)*0.8598</f>
        <v>1.0480961999999996</v>
      </c>
      <c r="H81" s="103">
        <f t="shared" si="2"/>
        <v>0.25125260266638944</v>
      </c>
      <c r="I81" s="88">
        <f t="shared" si="4"/>
        <v>1.2993488026663891</v>
      </c>
      <c r="J81" s="20"/>
      <c r="K81" s="38"/>
      <c r="L81" s="108"/>
      <c r="M81" s="115"/>
      <c r="Q81" s="89"/>
      <c r="R81" s="89"/>
      <c r="V81" s="94"/>
    </row>
    <row r="82" spans="1:22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6.7510000000000003</v>
      </c>
      <c r="F82" s="104">
        <v>7.74</v>
      </c>
      <c r="G82" s="72">
        <f t="shared" ref="G82:G147" si="5">(F82-E82)*0.8598</f>
        <v>0.85034219999999994</v>
      </c>
      <c r="H82" s="103">
        <f t="shared" ref="H82:H145" si="6">$G$11/$C$303*C82</f>
        <v>0.14624189950069336</v>
      </c>
      <c r="I82" s="88">
        <f t="shared" si="4"/>
        <v>0.99658409950069327</v>
      </c>
      <c r="J82" s="20"/>
      <c r="K82" s="38"/>
      <c r="L82" s="108"/>
      <c r="M82" s="115"/>
      <c r="Q82" s="89"/>
      <c r="R82" s="89"/>
      <c r="V82" s="94"/>
    </row>
    <row r="83" spans="1:22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7.4790000000000001</v>
      </c>
      <c r="F83" s="104">
        <v>8.3989999999999991</v>
      </c>
      <c r="G83" s="72">
        <f t="shared" si="5"/>
        <v>0.79101599999999916</v>
      </c>
      <c r="H83" s="103">
        <f t="shared" si="6"/>
        <v>0.23707937892623412</v>
      </c>
      <c r="I83" s="88">
        <f t="shared" si="4"/>
        <v>1.0280953789262333</v>
      </c>
      <c r="J83" s="20"/>
      <c r="K83" s="38"/>
      <c r="L83" s="108"/>
      <c r="M83" s="115"/>
      <c r="Q83" s="89"/>
      <c r="R83" s="89"/>
      <c r="V83" s="94"/>
    </row>
    <row r="84" spans="1:22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7.8360000000000003</v>
      </c>
      <c r="F84" s="104">
        <v>8.6739999999999995</v>
      </c>
      <c r="G84" s="72">
        <f t="shared" si="5"/>
        <v>0.72051239999999928</v>
      </c>
      <c r="H84" s="103">
        <f t="shared" si="6"/>
        <v>0.16105936068358298</v>
      </c>
      <c r="I84" s="88">
        <f t="shared" si="4"/>
        <v>0.88157176068358223</v>
      </c>
      <c r="J84" s="20"/>
      <c r="K84" s="38"/>
      <c r="L84" s="108"/>
      <c r="M84" s="115"/>
      <c r="Q84" s="89"/>
      <c r="R84" s="89"/>
      <c r="V84" s="94"/>
    </row>
    <row r="85" spans="1:22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19.161000000000001</v>
      </c>
      <c r="F85" s="104">
        <v>22.201000000000001</v>
      </c>
      <c r="G85" s="72">
        <f t="shared" si="5"/>
        <v>2.6137919999999992</v>
      </c>
      <c r="H85" s="103">
        <f t="shared" si="6"/>
        <v>0.31020032867658082</v>
      </c>
      <c r="I85" s="88">
        <f t="shared" si="4"/>
        <v>2.9239923286765799</v>
      </c>
      <c r="J85" s="20"/>
      <c r="K85" s="38"/>
      <c r="L85" s="108"/>
      <c r="M85" s="115"/>
      <c r="Q85" s="89"/>
      <c r="R85" s="89"/>
      <c r="V85" s="94"/>
    </row>
    <row r="86" spans="1:22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6.9240000000000004</v>
      </c>
      <c r="F86" s="104">
        <v>7.6139999999999999</v>
      </c>
      <c r="G86" s="72">
        <f t="shared" si="5"/>
        <v>0.59326199999999962</v>
      </c>
      <c r="H86" s="103">
        <f t="shared" si="6"/>
        <v>0.25093048394502232</v>
      </c>
      <c r="I86" s="88">
        <f t="shared" si="4"/>
        <v>0.84419248394502189</v>
      </c>
      <c r="J86" s="20"/>
      <c r="K86" s="38"/>
      <c r="L86" s="108"/>
      <c r="M86" s="115"/>
      <c r="Q86" s="89"/>
      <c r="R86" s="89"/>
      <c r="V86" s="94"/>
    </row>
    <row r="87" spans="1:22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8.8239999999999998</v>
      </c>
      <c r="F87" s="104">
        <v>9.7240000000000002</v>
      </c>
      <c r="G87" s="72">
        <f t="shared" si="5"/>
        <v>0.77382000000000029</v>
      </c>
      <c r="H87" s="103">
        <f t="shared" si="6"/>
        <v>0.14398706845112319</v>
      </c>
      <c r="I87" s="88">
        <f t="shared" si="4"/>
        <v>0.91780706845112348</v>
      </c>
      <c r="J87" s="20"/>
      <c r="K87" s="38"/>
      <c r="L87" s="108"/>
      <c r="M87" s="115"/>
      <c r="Q87" s="89"/>
      <c r="R87" s="89"/>
      <c r="V87" s="94"/>
    </row>
    <row r="88" spans="1:22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7.8550000000000004</v>
      </c>
      <c r="F88" s="104">
        <v>7.9429999999999996</v>
      </c>
      <c r="G88" s="72">
        <f t="shared" si="5"/>
        <v>7.5662399999999311E-2</v>
      </c>
      <c r="H88" s="103">
        <f t="shared" si="6"/>
        <v>0.23707937892623412</v>
      </c>
      <c r="I88" s="88">
        <f t="shared" si="4"/>
        <v>0.31274177892623345</v>
      </c>
      <c r="J88" s="20"/>
      <c r="K88" s="38"/>
      <c r="L88" s="108"/>
      <c r="M88" s="115"/>
      <c r="Q88" s="89"/>
      <c r="R88" s="89"/>
      <c r="V88" s="94"/>
    </row>
    <row r="89" spans="1:22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5.3410000000000002</v>
      </c>
      <c r="F89" s="104">
        <v>5.7530000000000001</v>
      </c>
      <c r="G89" s="72">
        <f t="shared" si="5"/>
        <v>0.35423759999999993</v>
      </c>
      <c r="H89" s="103">
        <f t="shared" si="6"/>
        <v>0.15912664835537998</v>
      </c>
      <c r="I89" s="88">
        <f t="shared" si="4"/>
        <v>0.51336424835537997</v>
      </c>
      <c r="J89" s="20"/>
      <c r="K89" s="38"/>
      <c r="L89" s="108"/>
      <c r="M89" s="115"/>
      <c r="Q89" s="89"/>
      <c r="R89" s="89"/>
      <c r="V89" s="94"/>
    </row>
    <row r="90" spans="1:22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13.798999999999999</v>
      </c>
      <c r="F90" s="104">
        <v>15.519</v>
      </c>
      <c r="G90" s="72">
        <f t="shared" si="5"/>
        <v>1.4788560000000006</v>
      </c>
      <c r="H90" s="103">
        <f t="shared" si="6"/>
        <v>0.30955609123384648</v>
      </c>
      <c r="I90" s="88">
        <f t="shared" si="4"/>
        <v>1.788412091233847</v>
      </c>
      <c r="J90" s="20"/>
      <c r="K90" s="38"/>
      <c r="L90" s="108"/>
      <c r="M90" s="115"/>
      <c r="Q90" s="89"/>
      <c r="R90" s="89"/>
      <c r="V90" s="94"/>
    </row>
    <row r="91" spans="1:22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0.2489977716168193</v>
      </c>
      <c r="I91" s="88">
        <f t="shared" si="4"/>
        <v>0.2489977716168193</v>
      </c>
      <c r="J91" s="20"/>
      <c r="K91" s="38"/>
      <c r="L91" s="108"/>
      <c r="M91" s="115"/>
      <c r="Q91" s="89"/>
      <c r="R91" s="89"/>
      <c r="V91" s="94"/>
    </row>
    <row r="92" spans="1:22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6.2380000000000004</v>
      </c>
      <c r="F92" s="104">
        <v>6.86</v>
      </c>
      <c r="G92" s="72">
        <f t="shared" si="5"/>
        <v>0.53479559999999993</v>
      </c>
      <c r="H92" s="103">
        <f t="shared" si="6"/>
        <v>0.14527554333659184</v>
      </c>
      <c r="I92" s="88">
        <f t="shared" ref="I92" si="7">G92+H92</f>
        <v>0.6800711433365918</v>
      </c>
      <c r="J92" s="20"/>
      <c r="K92" s="38"/>
      <c r="L92" s="108"/>
      <c r="M92" s="115"/>
      <c r="Q92" s="89"/>
      <c r="R92" s="89"/>
      <c r="V92" s="94"/>
    </row>
    <row r="93" spans="1:22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7.3879999999999999</v>
      </c>
      <c r="F93" s="104">
        <v>8.3369999999999997</v>
      </c>
      <c r="G93" s="72">
        <f t="shared" si="5"/>
        <v>0.81595019999999985</v>
      </c>
      <c r="H93" s="103">
        <f t="shared" si="6"/>
        <v>0.23482454787666401</v>
      </c>
      <c r="I93" s="88">
        <f t="shared" ref="I93:I152" si="8">G93+H93</f>
        <v>1.0507747478766638</v>
      </c>
      <c r="J93" s="20"/>
      <c r="K93" s="38"/>
      <c r="L93" s="108"/>
      <c r="M93" s="115"/>
      <c r="Q93" s="89"/>
      <c r="R93" s="89"/>
      <c r="V93" s="94"/>
    </row>
    <row r="94" spans="1:22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1.2</v>
      </c>
      <c r="F94" s="154">
        <f>E94+C94*0.015</f>
        <v>1.9289999999999998</v>
      </c>
      <c r="G94" s="72">
        <f>(F94-E94)*0.8598</f>
        <v>0.62679419999999986</v>
      </c>
      <c r="H94" s="103">
        <f t="shared" si="6"/>
        <v>0.15654969858444268</v>
      </c>
      <c r="I94" s="88">
        <f>G94+H94</f>
        <v>0.78334389858444253</v>
      </c>
      <c r="J94" s="20"/>
      <c r="K94" s="132" t="s">
        <v>392</v>
      </c>
      <c r="L94" s="108"/>
      <c r="M94" s="115"/>
      <c r="Q94" s="617" t="s">
        <v>413</v>
      </c>
      <c r="R94" s="617"/>
      <c r="S94" s="617"/>
      <c r="V94" s="94"/>
    </row>
    <row r="95" spans="1:22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12.978</v>
      </c>
      <c r="F95" s="154">
        <f>E95+C95*0.015</f>
        <v>14.4315</v>
      </c>
      <c r="G95" s="72">
        <f t="shared" si="5"/>
        <v>1.2497193</v>
      </c>
      <c r="H95" s="103">
        <f t="shared" si="6"/>
        <v>0.31213304100478384</v>
      </c>
      <c r="I95" s="88">
        <f t="shared" si="8"/>
        <v>1.5618523410047838</v>
      </c>
      <c r="J95" s="20"/>
      <c r="K95" s="132" t="s">
        <v>393</v>
      </c>
      <c r="L95" s="108"/>
      <c r="M95" s="115"/>
      <c r="Q95" s="89"/>
      <c r="R95" s="89"/>
      <c r="V95" s="94"/>
    </row>
    <row r="96" spans="1:22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8.3000000000000007</v>
      </c>
      <c r="F96" s="154">
        <f>E96+C96*0.015</f>
        <v>9.4670000000000005</v>
      </c>
      <c r="G96" s="72">
        <f t="shared" si="5"/>
        <v>1.0033865999999998</v>
      </c>
      <c r="H96" s="103">
        <f t="shared" si="6"/>
        <v>0.25060836522365509</v>
      </c>
      <c r="I96" s="88">
        <f>G96+H96</f>
        <v>1.2539949652236548</v>
      </c>
      <c r="J96" s="20"/>
      <c r="K96" s="38"/>
      <c r="L96" s="108"/>
      <c r="M96" s="115"/>
      <c r="Q96" s="89"/>
      <c r="R96" s="89"/>
      <c r="V96" s="94"/>
    </row>
    <row r="97" spans="1:22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3.629</v>
      </c>
      <c r="F97" s="104">
        <v>3.641</v>
      </c>
      <c r="G97" s="72">
        <f t="shared" si="5"/>
        <v>1.031760000000001E-2</v>
      </c>
      <c r="H97" s="103">
        <f t="shared" si="6"/>
        <v>0.1446313058938575</v>
      </c>
      <c r="I97" s="88">
        <f t="shared" si="8"/>
        <v>0.15494890589385751</v>
      </c>
      <c r="J97" s="20"/>
      <c r="K97" s="38"/>
      <c r="L97" s="108"/>
      <c r="M97" s="115"/>
      <c r="Q97" s="89"/>
      <c r="R97" s="89"/>
      <c r="V97" s="94"/>
    </row>
    <row r="98" spans="1:22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9.6590000000000007</v>
      </c>
      <c r="F98" s="154">
        <f>E98+(C98*0.015)*12/7</f>
        <v>11.541285714285715</v>
      </c>
      <c r="G98" s="72">
        <f t="shared" si="5"/>
        <v>1.6183892571428573</v>
      </c>
      <c r="H98" s="103">
        <f t="shared" si="6"/>
        <v>0.2357909040407655</v>
      </c>
      <c r="I98" s="88">
        <f t="shared" si="8"/>
        <v>1.8541801611836228</v>
      </c>
      <c r="J98" s="20"/>
      <c r="K98" s="617" t="s">
        <v>412</v>
      </c>
      <c r="L98" s="617"/>
      <c r="M98" s="617"/>
      <c r="Q98" s="89"/>
      <c r="R98" s="89"/>
      <c r="V98" s="94"/>
    </row>
    <row r="99" spans="1:22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7.867</v>
      </c>
      <c r="F99" s="104">
        <v>8.0980000000000008</v>
      </c>
      <c r="G99" s="72">
        <f t="shared" si="5"/>
        <v>0.19861380000000065</v>
      </c>
      <c r="H99" s="103">
        <f t="shared" si="6"/>
        <v>0.1581602921912785</v>
      </c>
      <c r="I99" s="88">
        <f t="shared" si="8"/>
        <v>0.35677409219127915</v>
      </c>
      <c r="J99" s="20"/>
      <c r="K99" s="38"/>
      <c r="L99" s="108"/>
      <c r="M99" s="115"/>
      <c r="Q99" s="89"/>
      <c r="R99" s="89"/>
      <c r="V99" s="94"/>
    </row>
    <row r="100" spans="1:22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7.3760000000000003</v>
      </c>
      <c r="F100" s="104">
        <v>8.9109999999999996</v>
      </c>
      <c r="G100" s="72">
        <f t="shared" si="5"/>
        <v>1.3197929999999993</v>
      </c>
      <c r="H100" s="103">
        <f t="shared" si="6"/>
        <v>0.31374363461161969</v>
      </c>
      <c r="I100" s="88">
        <f t="shared" si="8"/>
        <v>1.6335366346116191</v>
      </c>
      <c r="J100" s="20"/>
      <c r="K100" s="38"/>
      <c r="L100" s="108"/>
      <c r="M100" s="115"/>
      <c r="Q100" s="89"/>
      <c r="R100" s="89"/>
      <c r="V100" s="94"/>
    </row>
    <row r="101" spans="1:22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5.6020000000000003</v>
      </c>
      <c r="F101" s="104">
        <v>6.4139999999999997</v>
      </c>
      <c r="G101" s="72">
        <f t="shared" si="5"/>
        <v>0.69815759999999949</v>
      </c>
      <c r="H101" s="103">
        <f t="shared" si="6"/>
        <v>0.24964200905955364</v>
      </c>
      <c r="I101" s="88">
        <f t="shared" si="8"/>
        <v>0.94779960905955307</v>
      </c>
      <c r="J101" s="20"/>
      <c r="K101" s="38"/>
      <c r="L101" s="108"/>
      <c r="M101" s="115"/>
      <c r="Q101" s="89"/>
      <c r="R101" s="89"/>
      <c r="V101" s="94"/>
    </row>
    <row r="102" spans="1:22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7.1310000000000002</v>
      </c>
      <c r="F102" s="134">
        <v>8.2309999999999999</v>
      </c>
      <c r="G102" s="81">
        <f t="shared" si="5"/>
        <v>0.94577999999999973</v>
      </c>
      <c r="H102" s="97">
        <f t="shared" si="6"/>
        <v>0.14720825566479487</v>
      </c>
      <c r="I102" s="92">
        <f t="shared" si="8"/>
        <v>1.0929882556647945</v>
      </c>
      <c r="J102" s="20"/>
      <c r="K102" s="38"/>
      <c r="L102" s="108"/>
      <c r="M102" s="115"/>
      <c r="Q102" s="89"/>
      <c r="R102" s="89"/>
      <c r="V102" s="94"/>
    </row>
    <row r="103" spans="1:22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8.1310000000000002</v>
      </c>
      <c r="F103" s="104">
        <v>9.3409999999999993</v>
      </c>
      <c r="G103" s="72">
        <f t="shared" si="5"/>
        <v>1.0403579999999992</v>
      </c>
      <c r="H103" s="103">
        <f t="shared" si="6"/>
        <v>0.23836785381170281</v>
      </c>
      <c r="I103" s="88">
        <f t="shared" si="8"/>
        <v>1.2787258538117021</v>
      </c>
      <c r="J103" s="20"/>
      <c r="K103" s="38"/>
      <c r="L103" s="108"/>
      <c r="M103" s="115"/>
      <c r="Q103" s="89"/>
      <c r="R103" s="89"/>
      <c r="V103" s="94"/>
    </row>
    <row r="104" spans="1:22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0.15493910497760682</v>
      </c>
      <c r="I104" s="88">
        <f t="shared" si="8"/>
        <v>0.15493910497760682</v>
      </c>
      <c r="J104" s="20"/>
      <c r="K104" s="38"/>
      <c r="L104" s="108"/>
      <c r="M104" s="115"/>
      <c r="Q104" s="89"/>
      <c r="R104" s="89"/>
      <c r="V104" s="94"/>
    </row>
    <row r="105" spans="1:22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8.7739999999999991</v>
      </c>
      <c r="F105" s="104">
        <v>10.976000000000001</v>
      </c>
      <c r="G105" s="72">
        <f t="shared" si="5"/>
        <v>1.8932796000000016</v>
      </c>
      <c r="H105" s="103">
        <f t="shared" si="6"/>
        <v>0.31213304100478384</v>
      </c>
      <c r="I105" s="88">
        <f>G105+H105</f>
        <v>2.2054126410047856</v>
      </c>
      <c r="J105" s="20"/>
      <c r="K105" s="38"/>
      <c r="L105" s="108"/>
      <c r="M105" s="115"/>
      <c r="Q105" s="89"/>
      <c r="R105" s="89"/>
      <c r="V105" s="94"/>
    </row>
    <row r="106" spans="1:22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5.3739999999999997</v>
      </c>
      <c r="F106" s="104">
        <v>5.484</v>
      </c>
      <c r="G106" s="72">
        <f t="shared" si="5"/>
        <v>9.4578000000000273E-2</v>
      </c>
      <c r="H106" s="103">
        <f t="shared" si="6"/>
        <v>0.24738717800998344</v>
      </c>
      <c r="I106" s="88">
        <f t="shared" si="8"/>
        <v>0.34196517800998372</v>
      </c>
      <c r="J106" s="20"/>
      <c r="K106" s="38"/>
      <c r="L106" s="108"/>
      <c r="M106" s="115"/>
      <c r="Q106" s="89"/>
      <c r="R106" s="89"/>
      <c r="V106" s="94"/>
    </row>
    <row r="107" spans="1:22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6.4109999999999996</v>
      </c>
      <c r="F107" s="104">
        <v>7.61</v>
      </c>
      <c r="G107" s="72">
        <f t="shared" si="5"/>
        <v>1.0309002000000007</v>
      </c>
      <c r="H107" s="103">
        <f t="shared" si="6"/>
        <v>0.14591978077932619</v>
      </c>
      <c r="I107" s="88">
        <f t="shared" si="8"/>
        <v>1.1768199807793269</v>
      </c>
      <c r="J107" s="20"/>
      <c r="K107" s="38"/>
      <c r="L107" s="108"/>
      <c r="M107" s="115"/>
      <c r="Q107" s="89"/>
      <c r="R107" s="89"/>
      <c r="V107" s="94"/>
    </row>
    <row r="108" spans="1:22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9.218</v>
      </c>
      <c r="F108" s="104">
        <v>10.436</v>
      </c>
      <c r="G108" s="72">
        <f t="shared" si="5"/>
        <v>1.0472364000000001</v>
      </c>
      <c r="H108" s="103">
        <f t="shared" si="6"/>
        <v>0.2354687853193983</v>
      </c>
      <c r="I108" s="88">
        <f>G108+H108</f>
        <v>1.2827051853193985</v>
      </c>
      <c r="J108" s="20"/>
      <c r="K108" s="38"/>
      <c r="L108" s="108"/>
      <c r="M108" s="115"/>
      <c r="Q108" s="89"/>
      <c r="R108" s="89"/>
      <c r="V108" s="94"/>
    </row>
    <row r="109" spans="1:22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4.3280000000000003</v>
      </c>
      <c r="F109" s="104">
        <v>4.9009999999999998</v>
      </c>
      <c r="G109" s="72">
        <f t="shared" si="5"/>
        <v>0.49266539999999959</v>
      </c>
      <c r="H109" s="103">
        <f t="shared" si="6"/>
        <v>0.15848241091264567</v>
      </c>
      <c r="I109" s="88">
        <f t="shared" si="8"/>
        <v>0.65114781091264529</v>
      </c>
      <c r="J109" s="20"/>
      <c r="K109" s="38"/>
      <c r="L109" s="108"/>
      <c r="M109" s="115"/>
      <c r="Q109" s="89"/>
      <c r="R109" s="89"/>
      <c r="V109" s="94"/>
    </row>
    <row r="110" spans="1:22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7.8869999999999996</v>
      </c>
      <c r="F110" s="104">
        <v>8.1470000000000002</v>
      </c>
      <c r="G110" s="72">
        <f t="shared" si="5"/>
        <v>0.22354800000000058</v>
      </c>
      <c r="H110" s="103">
        <f t="shared" si="6"/>
        <v>0.31309939716888535</v>
      </c>
      <c r="I110" s="88">
        <f t="shared" si="8"/>
        <v>0.53664739716888588</v>
      </c>
      <c r="J110" s="20"/>
      <c r="K110" s="38"/>
      <c r="L110" s="108"/>
      <c r="M110" s="115"/>
      <c r="O110" t="s">
        <v>426</v>
      </c>
      <c r="Q110" s="89"/>
      <c r="R110" s="89"/>
      <c r="V110" s="94"/>
    </row>
    <row r="111" spans="1:22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4.0419999999999998</v>
      </c>
      <c r="F111" s="104">
        <v>4.5890000000000004</v>
      </c>
      <c r="G111" s="72">
        <f t="shared" si="5"/>
        <v>0.47031060000000052</v>
      </c>
      <c r="H111" s="103">
        <f t="shared" si="6"/>
        <v>0.24513234696041328</v>
      </c>
      <c r="I111" s="88">
        <f t="shared" si="8"/>
        <v>0.71544294696041377</v>
      </c>
      <c r="J111" s="20"/>
      <c r="K111" s="38"/>
      <c r="L111" s="108"/>
      <c r="M111" s="115"/>
      <c r="O111" s="172">
        <v>42736</v>
      </c>
      <c r="P111" s="173">
        <v>0.94406040000000024</v>
      </c>
      <c r="Q111" s="89"/>
      <c r="R111" s="89"/>
      <c r="V111" s="94"/>
    </row>
    <row r="112" spans="1:22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4.1159999999999997</v>
      </c>
      <c r="F112" s="104">
        <v>4.2859999999999996</v>
      </c>
      <c r="G112" s="72">
        <f t="shared" si="5"/>
        <v>0.14616599999999993</v>
      </c>
      <c r="H112" s="103">
        <f t="shared" si="6"/>
        <v>0.14527554333659184</v>
      </c>
      <c r="I112" s="88">
        <f t="shared" si="8"/>
        <v>0.29144154333659178</v>
      </c>
      <c r="J112" s="20"/>
      <c r="K112" s="38"/>
      <c r="L112" s="108"/>
      <c r="M112" s="115"/>
      <c r="O112" s="172">
        <v>42767</v>
      </c>
      <c r="P112" s="173">
        <v>0.70245659999999976</v>
      </c>
      <c r="Q112" s="89"/>
      <c r="R112" s="89"/>
      <c r="V112" s="94"/>
    </row>
    <row r="113" spans="1:22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8.11</v>
      </c>
      <c r="F113" s="104">
        <v>8.3979999999999997</v>
      </c>
      <c r="G113" s="72">
        <f t="shared" si="5"/>
        <v>0.24762240000000021</v>
      </c>
      <c r="H113" s="103">
        <f t="shared" si="6"/>
        <v>0.2354687853193983</v>
      </c>
      <c r="I113" s="88">
        <f>G113+H113</f>
        <v>0.48309118531939854</v>
      </c>
      <c r="J113" s="20"/>
      <c r="K113" s="38"/>
      <c r="L113" s="108"/>
      <c r="M113" s="115"/>
      <c r="O113" s="172">
        <v>42795</v>
      </c>
      <c r="P113" s="173">
        <v>2.5794000000000979E-3</v>
      </c>
      <c r="Q113" s="89"/>
      <c r="R113" s="89"/>
      <c r="V113" s="94"/>
    </row>
    <row r="114" spans="1:22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1.968</v>
      </c>
      <c r="F114" s="104">
        <v>2.6160000000000001</v>
      </c>
      <c r="G114" s="72">
        <f t="shared" si="5"/>
        <v>0.55715040000000016</v>
      </c>
      <c r="H114" s="103">
        <f t="shared" si="6"/>
        <v>0.1581602921912785</v>
      </c>
      <c r="I114" s="88">
        <f>G114+H114</f>
        <v>0.71531069219127863</v>
      </c>
      <c r="J114" s="20"/>
      <c r="K114" s="38"/>
      <c r="L114" s="108"/>
      <c r="M114" s="115"/>
      <c r="O114" s="172">
        <v>42826</v>
      </c>
      <c r="P114" s="173"/>
      <c r="Q114" s="89"/>
      <c r="R114" s="89"/>
      <c r="V114" s="94"/>
    </row>
    <row r="115" spans="1:22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0.31342151589025247</v>
      </c>
      <c r="I115" s="88">
        <f t="shared" si="8"/>
        <v>0.31342151589025247</v>
      </c>
      <c r="J115" s="20"/>
      <c r="K115" s="38"/>
      <c r="L115" s="108"/>
      <c r="M115" s="115"/>
      <c r="O115" s="172">
        <v>43009</v>
      </c>
      <c r="P115" s="173">
        <v>0.89591160000000025</v>
      </c>
      <c r="Q115" s="89"/>
      <c r="R115" s="89"/>
      <c r="V115" s="94"/>
    </row>
    <row r="116" spans="1:22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6.1260000000000003</v>
      </c>
      <c r="F116" s="104">
        <v>6.5339999999999998</v>
      </c>
      <c r="G116" s="72">
        <f t="shared" si="5"/>
        <v>0.35079839999999957</v>
      </c>
      <c r="H116" s="103">
        <f t="shared" si="6"/>
        <v>0.24577658440314762</v>
      </c>
      <c r="I116" s="88">
        <f t="shared" si="8"/>
        <v>0.59657498440314716</v>
      </c>
      <c r="J116" s="20"/>
      <c r="K116" s="38"/>
      <c r="L116" s="108"/>
      <c r="M116" s="115"/>
      <c r="O116" s="172">
        <v>43040</v>
      </c>
      <c r="P116" s="173">
        <v>0.98705039999999977</v>
      </c>
      <c r="Q116" s="89"/>
      <c r="R116" s="89"/>
      <c r="V116" s="94"/>
    </row>
    <row r="117" spans="1:22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5.3179999999999996</v>
      </c>
      <c r="F117" s="104">
        <v>6.5119999999999996</v>
      </c>
      <c r="G117" s="72">
        <f t="shared" si="5"/>
        <v>1.0266012</v>
      </c>
      <c r="H117" s="103">
        <f t="shared" si="6"/>
        <v>0.14366494972975602</v>
      </c>
      <c r="I117" s="88">
        <f>G117+H117</f>
        <v>1.170266149729756</v>
      </c>
      <c r="K117" s="20"/>
      <c r="L117" s="108"/>
      <c r="M117" s="115"/>
      <c r="O117" s="172">
        <v>43070</v>
      </c>
      <c r="P117" s="173">
        <v>0.53135640000000028</v>
      </c>
      <c r="Q117" s="89"/>
      <c r="R117" s="89"/>
      <c r="V117" s="94"/>
    </row>
    <row r="118" spans="1:22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7.1760000000000002</v>
      </c>
      <c r="F118" s="104">
        <v>8.5790000000000006</v>
      </c>
      <c r="G118" s="72">
        <f t="shared" si="5"/>
        <v>1.2062994000000005</v>
      </c>
      <c r="H118" s="103">
        <f t="shared" si="6"/>
        <v>0.2354687853193983</v>
      </c>
      <c r="I118" s="88">
        <f>G118+H118</f>
        <v>1.4417681853193987</v>
      </c>
      <c r="J118" s="20"/>
      <c r="K118" s="38"/>
      <c r="L118" s="108"/>
      <c r="M118" s="115"/>
      <c r="O118" s="172" t="s">
        <v>427</v>
      </c>
      <c r="P118" s="173">
        <f>SUM(P111:P117)/6</f>
        <v>0.67723580000000005</v>
      </c>
      <c r="Q118" s="89"/>
      <c r="R118" s="89"/>
      <c r="V118" s="94"/>
    </row>
    <row r="119" spans="1:22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3.86</v>
      </c>
      <c r="F119" s="104">
        <v>4.3010000000000002</v>
      </c>
      <c r="G119" s="72">
        <f t="shared" si="5"/>
        <v>0.37917180000000023</v>
      </c>
      <c r="H119" s="103">
        <f t="shared" si="6"/>
        <v>0.15944876707674716</v>
      </c>
      <c r="I119" s="88">
        <f>G119+H119</f>
        <v>0.53862056707674744</v>
      </c>
      <c r="J119" s="20"/>
      <c r="K119" s="38"/>
      <c r="L119" s="108"/>
      <c r="M119" s="115"/>
      <c r="O119" s="172" t="s">
        <v>428</v>
      </c>
      <c r="P119" s="173">
        <f>SUM(P115:P117)/3</f>
        <v>0.80477280000000018</v>
      </c>
      <c r="Q119" s="89"/>
      <c r="R119" s="89"/>
      <c r="V119" s="94"/>
    </row>
    <row r="120" spans="1:22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5.202</v>
      </c>
      <c r="F120" s="104">
        <v>5.2229999999999999</v>
      </c>
      <c r="G120" s="72">
        <f t="shared" si="5"/>
        <v>1.8055799999999921E-2</v>
      </c>
      <c r="H120" s="103">
        <f t="shared" si="6"/>
        <v>0.31470999077572115</v>
      </c>
      <c r="I120" s="88">
        <f t="shared" si="8"/>
        <v>0.33276579077572105</v>
      </c>
      <c r="J120" s="20"/>
      <c r="K120" s="38"/>
      <c r="L120" s="108"/>
      <c r="M120" s="115"/>
      <c r="Q120" s="89"/>
      <c r="R120" s="89"/>
      <c r="V120" s="94"/>
    </row>
    <row r="121" spans="1:22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72">
        <f t="shared" si="5"/>
        <v>0</v>
      </c>
      <c r="H121" s="103">
        <f t="shared" si="6"/>
        <v>0.24609870312451482</v>
      </c>
      <c r="I121" s="88">
        <f>G121+H121</f>
        <v>0.24609870312451482</v>
      </c>
      <c r="J121" s="20"/>
      <c r="K121" s="38"/>
      <c r="L121" s="108"/>
      <c r="M121" s="115"/>
      <c r="Q121" s="89"/>
      <c r="R121" s="89"/>
      <c r="V121" s="94"/>
    </row>
    <row r="122" spans="1:22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0.14398706845112319</v>
      </c>
      <c r="I122" s="73">
        <f t="shared" si="8"/>
        <v>0.14398706845112319</v>
      </c>
      <c r="J122" s="20"/>
      <c r="K122" s="38"/>
      <c r="L122" s="108"/>
      <c r="M122" s="115"/>
      <c r="Q122" s="89"/>
      <c r="R122" s="89"/>
      <c r="V122" s="94"/>
    </row>
    <row r="123" spans="1:22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3.6230000000000002</v>
      </c>
      <c r="F123" s="104">
        <v>4.0709999999999997</v>
      </c>
      <c r="G123" s="72">
        <f t="shared" si="5"/>
        <v>0.3851903999999996</v>
      </c>
      <c r="H123" s="103">
        <f t="shared" si="6"/>
        <v>0.23450242915529682</v>
      </c>
      <c r="I123" s="88">
        <f t="shared" si="8"/>
        <v>0.61969282915529644</v>
      </c>
      <c r="J123" s="20"/>
      <c r="K123" s="38"/>
      <c r="L123" s="108"/>
      <c r="M123" s="115"/>
      <c r="Q123" s="89"/>
      <c r="R123" s="89"/>
      <c r="V123" s="94"/>
    </row>
    <row r="124" spans="1:22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2.742</v>
      </c>
      <c r="F124" s="154">
        <v>2.742</v>
      </c>
      <c r="G124" s="72">
        <f t="shared" si="5"/>
        <v>0</v>
      </c>
      <c r="H124" s="103">
        <f t="shared" si="6"/>
        <v>0.15912664835537998</v>
      </c>
      <c r="I124" s="88">
        <f>G124+H124</f>
        <v>0.15912664835537998</v>
      </c>
      <c r="J124" s="20"/>
      <c r="K124" s="155" t="s">
        <v>414</v>
      </c>
      <c r="L124" s="162"/>
      <c r="M124" s="115"/>
      <c r="P124" t="s">
        <v>405</v>
      </c>
      <c r="Q124" s="89"/>
      <c r="R124" s="89"/>
      <c r="V124" s="94"/>
    </row>
    <row r="125" spans="1:22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9.5370000000000008</v>
      </c>
      <c r="F125" s="104">
        <v>11.462</v>
      </c>
      <c r="G125" s="72">
        <f t="shared" si="5"/>
        <v>1.655114999999999</v>
      </c>
      <c r="H125" s="103">
        <f t="shared" si="6"/>
        <v>0.31374363461161969</v>
      </c>
      <c r="I125" s="88">
        <f t="shared" si="8"/>
        <v>1.9688586346116188</v>
      </c>
      <c r="J125" s="20"/>
      <c r="K125" s="38"/>
      <c r="L125" s="108"/>
      <c r="M125" s="115"/>
      <c r="P125"/>
      <c r="Q125" s="89"/>
      <c r="R125" s="89"/>
      <c r="V125" s="94"/>
    </row>
    <row r="126" spans="1:22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5.6210000000000004</v>
      </c>
      <c r="F126" s="154">
        <f>E126+C126*0.015</f>
        <v>6.782</v>
      </c>
      <c r="G126" s="72">
        <f t="shared" si="5"/>
        <v>0.99822779999999967</v>
      </c>
      <c r="H126" s="103">
        <f t="shared" si="6"/>
        <v>0.24931989033818647</v>
      </c>
      <c r="I126" s="88">
        <f>G126+H126</f>
        <v>1.2475476903381861</v>
      </c>
      <c r="J126" s="20"/>
      <c r="K126" s="155" t="s">
        <v>415</v>
      </c>
      <c r="L126" s="162"/>
      <c r="M126" s="115"/>
      <c r="P126" t="s">
        <v>406</v>
      </c>
      <c r="Q126" s="89"/>
      <c r="R126" s="89"/>
      <c r="V126" s="94"/>
    </row>
    <row r="127" spans="1:22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3.496</v>
      </c>
      <c r="F127" s="104">
        <v>3.508</v>
      </c>
      <c r="G127" s="72">
        <f t="shared" si="5"/>
        <v>1.031760000000001E-2</v>
      </c>
      <c r="H127" s="103">
        <f t="shared" si="6"/>
        <v>0.14366494972975602</v>
      </c>
      <c r="I127" s="88">
        <f t="shared" si="8"/>
        <v>0.15398254972975603</v>
      </c>
      <c r="J127" s="25"/>
      <c r="K127" s="38"/>
      <c r="L127" s="108"/>
      <c r="M127" s="115"/>
      <c r="Q127" s="89"/>
      <c r="R127" s="89"/>
      <c r="V127" s="94"/>
    </row>
    <row r="128" spans="1:22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14.058</v>
      </c>
      <c r="F128" s="104">
        <v>16.193999999999999</v>
      </c>
      <c r="G128" s="72">
        <f t="shared" si="5"/>
        <v>1.8365327999999994</v>
      </c>
      <c r="H128" s="103">
        <f t="shared" si="6"/>
        <v>0.23450242915529682</v>
      </c>
      <c r="I128" s="88">
        <f t="shared" si="8"/>
        <v>2.0710352291552963</v>
      </c>
      <c r="J128" s="25"/>
      <c r="K128" s="38"/>
      <c r="L128" s="108"/>
      <c r="M128" s="115"/>
      <c r="Q128" s="89"/>
      <c r="R128" s="89"/>
      <c r="V128" s="94"/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4.1920000000000002</v>
      </c>
      <c r="F129" s="134">
        <v>4.9169999999999998</v>
      </c>
      <c r="G129" s="81">
        <f t="shared" si="5"/>
        <v>0.62335499999999966</v>
      </c>
      <c r="H129" s="97">
        <f t="shared" si="6"/>
        <v>0.15751605474854416</v>
      </c>
      <c r="I129" s="92">
        <f t="shared" si="8"/>
        <v>0.78087105474854379</v>
      </c>
      <c r="J129" s="20" t="s">
        <v>370</v>
      </c>
      <c r="K129" s="38"/>
      <c r="L129" s="108"/>
      <c r="M129" s="115"/>
      <c r="Q129" s="89"/>
      <c r="R129" s="89"/>
      <c r="V129" s="94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8.6890000000000001</v>
      </c>
      <c r="F130" s="104">
        <v>10.875</v>
      </c>
      <c r="G130" s="72">
        <f t="shared" si="5"/>
        <v>1.8795227999999999</v>
      </c>
      <c r="H130" s="103">
        <f t="shared" si="6"/>
        <v>0.31213304100478384</v>
      </c>
      <c r="I130" s="88">
        <f t="shared" si="8"/>
        <v>2.1916558410047839</v>
      </c>
      <c r="J130" s="25"/>
      <c r="K130" s="38"/>
      <c r="L130" s="108"/>
      <c r="M130" s="115"/>
      <c r="Q130" s="89"/>
      <c r="R130" s="89"/>
      <c r="V130" s="94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7.32</v>
      </c>
      <c r="F131" s="104">
        <v>8.7010000000000005</v>
      </c>
      <c r="G131" s="72">
        <f t="shared" si="5"/>
        <v>1.1873838000000001</v>
      </c>
      <c r="H131" s="103">
        <f t="shared" si="6"/>
        <v>0.24835353417408496</v>
      </c>
      <c r="I131" s="88">
        <f t="shared" si="8"/>
        <v>1.4357373341740851</v>
      </c>
      <c r="J131" s="25"/>
      <c r="K131" s="38"/>
      <c r="L131" s="108"/>
      <c r="M131" s="115"/>
      <c r="Q131" s="89"/>
      <c r="R131" s="89"/>
      <c r="V131" s="94"/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7.4379999999999997</v>
      </c>
      <c r="F132" s="104">
        <v>7.4390000000000001</v>
      </c>
      <c r="G132" s="72">
        <f t="shared" si="5"/>
        <v>8.5980000000028718E-4</v>
      </c>
      <c r="H132" s="103">
        <f t="shared" si="6"/>
        <v>0.14591978077932619</v>
      </c>
      <c r="I132" s="88">
        <f>G132+H132</f>
        <v>0.14677958077932649</v>
      </c>
      <c r="J132" s="25"/>
      <c r="K132" s="38"/>
      <c r="L132" s="108"/>
      <c r="M132" s="115"/>
      <c r="Q132" s="89"/>
      <c r="R132" s="89"/>
      <c r="V132" s="94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6.867</v>
      </c>
      <c r="F133" s="104">
        <v>7.4359999999999999</v>
      </c>
      <c r="G133" s="72">
        <f t="shared" si="5"/>
        <v>0.48922619999999994</v>
      </c>
      <c r="H133" s="103">
        <f t="shared" si="6"/>
        <v>0.23868997253306998</v>
      </c>
      <c r="I133" s="88">
        <f t="shared" si="8"/>
        <v>0.72791617253306995</v>
      </c>
      <c r="J133" s="25"/>
      <c r="K133" s="38"/>
      <c r="L133" s="108"/>
      <c r="M133" s="115"/>
      <c r="Q133" s="89"/>
      <c r="V133" s="94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1.835</v>
      </c>
      <c r="F134" s="104">
        <v>1.891</v>
      </c>
      <c r="G134" s="72">
        <f t="shared" si="5"/>
        <v>4.814880000000004E-2</v>
      </c>
      <c r="H134" s="103">
        <f t="shared" si="6"/>
        <v>0.15719393602717699</v>
      </c>
      <c r="I134" s="88">
        <f>G134+H134</f>
        <v>0.20534273602717704</v>
      </c>
      <c r="J134" s="25"/>
      <c r="K134" s="38"/>
      <c r="L134" s="108"/>
      <c r="M134" s="115"/>
      <c r="Q134" s="89"/>
      <c r="V134" s="94"/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11.685</v>
      </c>
      <c r="F135" s="104">
        <v>12.276</v>
      </c>
      <c r="G135" s="72">
        <f t="shared" si="5"/>
        <v>0.50814179999999942</v>
      </c>
      <c r="H135" s="103">
        <f t="shared" si="6"/>
        <v>0.31599846566118978</v>
      </c>
      <c r="I135" s="88">
        <f>G135+H135</f>
        <v>0.82414026566118914</v>
      </c>
      <c r="J135" s="25"/>
      <c r="K135" s="38"/>
      <c r="L135" s="108"/>
      <c r="M135" s="115"/>
      <c r="Q135" s="89"/>
      <c r="V135" s="94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9.2379999999999995</v>
      </c>
      <c r="F136" s="104">
        <v>9.2420000000000009</v>
      </c>
      <c r="G136" s="72">
        <f t="shared" si="5"/>
        <v>3.4392000000011487E-3</v>
      </c>
      <c r="H136" s="103">
        <f t="shared" si="6"/>
        <v>0.24738717800998344</v>
      </c>
      <c r="I136" s="88">
        <f t="shared" si="8"/>
        <v>0.25082637800998459</v>
      </c>
      <c r="J136" s="25"/>
      <c r="K136" s="38"/>
      <c r="L136" s="108"/>
      <c r="M136" s="115"/>
      <c r="Q136" s="89"/>
      <c r="V136" s="94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0.1446313058938575</v>
      </c>
      <c r="I137" s="88">
        <f>G137+H137</f>
        <v>0.1446313058938575</v>
      </c>
      <c r="J137" s="25"/>
      <c r="K137" s="38"/>
      <c r="L137" s="108"/>
      <c r="M137" s="115"/>
      <c r="Q137" s="89"/>
      <c r="V137" s="94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6.6210000000000004</v>
      </c>
      <c r="F138" s="104">
        <v>7.6269999999999998</v>
      </c>
      <c r="G138" s="72">
        <f t="shared" si="5"/>
        <v>0.86495879999999947</v>
      </c>
      <c r="H138" s="103">
        <f t="shared" si="6"/>
        <v>0.23643514148349984</v>
      </c>
      <c r="I138" s="88">
        <f t="shared" si="8"/>
        <v>1.1013939414834992</v>
      </c>
      <c r="J138" s="25"/>
      <c r="K138" s="38"/>
      <c r="L138" s="108"/>
      <c r="M138" s="115"/>
      <c r="Q138" s="89"/>
      <c r="V138" s="94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6.2670000000000003</v>
      </c>
      <c r="F139" s="104">
        <v>6.2729999999999997</v>
      </c>
      <c r="G139" s="72">
        <f t="shared" si="5"/>
        <v>5.1587999999994317E-3</v>
      </c>
      <c r="H139" s="103">
        <f t="shared" si="6"/>
        <v>0.15687181730580985</v>
      </c>
      <c r="I139" s="88">
        <f t="shared" si="8"/>
        <v>0.16203061730580928</v>
      </c>
      <c r="J139" s="25"/>
      <c r="K139" s="38"/>
      <c r="L139" s="108"/>
      <c r="M139" s="115"/>
      <c r="Q139" s="89"/>
      <c r="V139" s="94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5.4539999999999997</v>
      </c>
      <c r="F140" s="104">
        <v>5.4589999999999996</v>
      </c>
      <c r="G140" s="72">
        <f t="shared" si="5"/>
        <v>4.2989999999999088E-3</v>
      </c>
      <c r="H140" s="103">
        <f t="shared" si="6"/>
        <v>0.31567634693982266</v>
      </c>
      <c r="I140" s="88">
        <f>G140+H140</f>
        <v>0.31997534693982255</v>
      </c>
      <c r="J140" s="25"/>
      <c r="K140" s="38"/>
      <c r="L140" s="108"/>
      <c r="M140" s="115"/>
      <c r="Q140" s="89"/>
      <c r="V140" s="94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11.347</v>
      </c>
      <c r="F141" s="104">
        <v>12.507</v>
      </c>
      <c r="G141" s="72">
        <f t="shared" si="5"/>
        <v>0.99736800000000014</v>
      </c>
      <c r="H141" s="103">
        <f t="shared" si="6"/>
        <v>0.2467429405672491</v>
      </c>
      <c r="I141" s="88">
        <f>G141+H141</f>
        <v>1.2441109405672492</v>
      </c>
      <c r="J141" s="25"/>
      <c r="K141" s="38"/>
      <c r="L141" s="108"/>
      <c r="M141" s="115"/>
      <c r="Q141" s="89"/>
      <c r="V141" s="9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3.129</v>
      </c>
      <c r="F142" s="104">
        <v>3.4529999999999998</v>
      </c>
      <c r="G142" s="72">
        <f t="shared" si="5"/>
        <v>0.27857519999999986</v>
      </c>
      <c r="H142" s="103">
        <f t="shared" si="6"/>
        <v>0.14430918717249033</v>
      </c>
      <c r="I142" s="88">
        <f t="shared" si="8"/>
        <v>0.42288438717249022</v>
      </c>
      <c r="J142" s="25"/>
      <c r="K142" s="38"/>
      <c r="L142" s="108"/>
      <c r="M142" s="115"/>
      <c r="Q142" s="89"/>
      <c r="V142" s="9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12375</v>
      </c>
      <c r="F143" s="129">
        <v>13207</v>
      </c>
      <c r="G143" s="72">
        <f>(F143-E143)* 0.00086</f>
        <v>0.71551999999999993</v>
      </c>
      <c r="H143" s="103">
        <f t="shared" si="6"/>
        <v>0.23643514148349984</v>
      </c>
      <c r="I143" s="88">
        <f>G143+H143</f>
        <v>0.9519551414834998</v>
      </c>
      <c r="J143" s="25"/>
      <c r="K143" s="38"/>
      <c r="L143" s="108"/>
      <c r="M143" s="115"/>
      <c r="Q143" s="89"/>
      <c r="V143" s="9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8.0250000000000004</v>
      </c>
      <c r="F144" s="104">
        <v>9.1999999999999993</v>
      </c>
      <c r="G144" s="72">
        <f t="shared" si="5"/>
        <v>1.0102649999999991</v>
      </c>
      <c r="H144" s="103">
        <f t="shared" si="6"/>
        <v>0.15848241091264567</v>
      </c>
      <c r="I144" s="88">
        <f>G144+H144</f>
        <v>1.1687474109126448</v>
      </c>
      <c r="J144" s="25"/>
      <c r="K144" s="38"/>
      <c r="L144" s="108"/>
      <c r="M144" s="115"/>
      <c r="Q144" s="89"/>
      <c r="V144" s="94"/>
    </row>
    <row r="145" spans="1:22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6028</v>
      </c>
      <c r="F145" s="129">
        <v>6614</v>
      </c>
      <c r="G145" s="72">
        <f>(F145-E145)* 0.00086</f>
        <v>0.50395999999999996</v>
      </c>
      <c r="H145" s="103">
        <f t="shared" si="6"/>
        <v>0.31503210949708832</v>
      </c>
      <c r="I145" s="88">
        <f t="shared" si="8"/>
        <v>0.81899210949708823</v>
      </c>
      <c r="J145" s="25"/>
      <c r="K145" s="38"/>
      <c r="L145" s="108"/>
      <c r="M145" s="115"/>
      <c r="Q145" s="89"/>
      <c r="V145" s="94"/>
    </row>
    <row r="146" spans="1:22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10.388</v>
      </c>
      <c r="F146" s="104">
        <v>11.162000000000001</v>
      </c>
      <c r="G146" s="72">
        <f t="shared" si="5"/>
        <v>0.66548520000000078</v>
      </c>
      <c r="H146" s="103">
        <f t="shared" ref="H146:H209" si="9">$G$11/$C$303*C146</f>
        <v>0.24577658440314762</v>
      </c>
      <c r="I146" s="88">
        <f t="shared" si="8"/>
        <v>0.91126178440314842</v>
      </c>
      <c r="J146" s="25"/>
      <c r="K146" s="38"/>
      <c r="L146" s="108"/>
      <c r="M146" s="115"/>
      <c r="Q146" s="89"/>
      <c r="V146" s="94"/>
    </row>
    <row r="147" spans="1:22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2.157</v>
      </c>
      <c r="F147" s="104">
        <v>3.1179999999999999</v>
      </c>
      <c r="G147" s="72">
        <f t="shared" si="5"/>
        <v>0.82626779999999989</v>
      </c>
      <c r="H147" s="103">
        <f t="shared" si="9"/>
        <v>0.14237647484428737</v>
      </c>
      <c r="I147" s="88">
        <f t="shared" si="8"/>
        <v>0.96864427484428728</v>
      </c>
      <c r="J147" s="25"/>
      <c r="K147" s="38"/>
      <c r="L147" s="108"/>
      <c r="M147" s="115"/>
      <c r="Q147" s="89"/>
      <c r="V147" s="94"/>
    </row>
    <row r="148" spans="1:22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4.7640000000000002</v>
      </c>
      <c r="F148" s="104">
        <v>5.4039999999999999</v>
      </c>
      <c r="G148" s="72">
        <f t="shared" ref="G148:G187" si="10">(F148-E148)*0.8598</f>
        <v>0.55027199999999976</v>
      </c>
      <c r="H148" s="103">
        <f t="shared" si="9"/>
        <v>0.23611302276213264</v>
      </c>
      <c r="I148" s="88">
        <f t="shared" si="8"/>
        <v>0.7863850227621324</v>
      </c>
      <c r="J148" s="25"/>
      <c r="K148" s="38"/>
      <c r="L148" s="108"/>
      <c r="M148" s="115"/>
      <c r="Q148" s="89"/>
      <c r="V148" s="94"/>
    </row>
    <row r="149" spans="1:22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0.15944876707674716</v>
      </c>
      <c r="I149" s="88">
        <f>G149+H149</f>
        <v>0.15944876707674716</v>
      </c>
      <c r="J149" s="25"/>
      <c r="K149" s="38"/>
      <c r="L149" s="131">
        <v>133</v>
      </c>
      <c r="M149" s="115"/>
      <c r="Q149" s="89"/>
      <c r="V149" s="94"/>
    </row>
    <row r="150" spans="1:22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11.474</v>
      </c>
      <c r="F150" s="135">
        <f>E150+C150*0.015</f>
        <v>12.932</v>
      </c>
      <c r="G150" s="72">
        <f t="shared" si="10"/>
        <v>1.2535884000000002</v>
      </c>
      <c r="H150" s="103">
        <f t="shared" si="9"/>
        <v>0.31309939716888535</v>
      </c>
      <c r="I150" s="88">
        <f t="shared" si="8"/>
        <v>1.5666877971688855</v>
      </c>
      <c r="J150" s="25"/>
      <c r="K150" s="38"/>
      <c r="L150" s="131">
        <v>134</v>
      </c>
      <c r="M150" s="620" t="s">
        <v>403</v>
      </c>
      <c r="N150" s="620"/>
      <c r="O150" s="620"/>
      <c r="Q150" s="89"/>
      <c r="V150" s="94"/>
    </row>
    <row r="151" spans="1:22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11.475</v>
      </c>
      <c r="F151" s="104">
        <v>13.285</v>
      </c>
      <c r="G151" s="72">
        <f t="shared" si="10"/>
        <v>1.5562380000000005</v>
      </c>
      <c r="H151" s="103">
        <f t="shared" si="9"/>
        <v>0.2470650592886163</v>
      </c>
      <c r="I151" s="88">
        <f t="shared" si="8"/>
        <v>1.8033030592886168</v>
      </c>
      <c r="J151" s="25"/>
      <c r="K151" s="38"/>
      <c r="L151" s="108"/>
      <c r="M151" s="115"/>
      <c r="Q151" s="89"/>
      <c r="V151" s="94"/>
    </row>
    <row r="152" spans="1:22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4.6529999999999996</v>
      </c>
      <c r="F152" s="104">
        <v>4.774</v>
      </c>
      <c r="G152" s="72">
        <f t="shared" si="10"/>
        <v>0.10403580000000039</v>
      </c>
      <c r="H152" s="103">
        <f t="shared" si="9"/>
        <v>0.14302071228702168</v>
      </c>
      <c r="I152" s="88">
        <f t="shared" si="8"/>
        <v>0.24705651228702208</v>
      </c>
      <c r="J152" s="25"/>
      <c r="K152" s="38"/>
      <c r="L152" s="108"/>
      <c r="M152" s="115"/>
      <c r="Q152" s="89"/>
      <c r="V152" s="94"/>
    </row>
    <row r="153" spans="1:22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10.930999999999999</v>
      </c>
      <c r="F153" s="104">
        <v>10.933999999999999</v>
      </c>
      <c r="G153" s="72">
        <f t="shared" si="10"/>
        <v>2.5794000000000979E-3</v>
      </c>
      <c r="H153" s="103">
        <f t="shared" si="9"/>
        <v>0.23063700449889082</v>
      </c>
      <c r="I153" s="88">
        <f t="shared" ref="I153:I158" si="11">G153+H153</f>
        <v>0.23321640449889092</v>
      </c>
      <c r="J153" s="25"/>
      <c r="K153" s="38"/>
      <c r="L153" s="108"/>
      <c r="M153" s="115"/>
      <c r="Q153" s="89"/>
      <c r="V153" s="94"/>
    </row>
    <row r="154" spans="1:22" ht="16.5" customHeight="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3.8279999999999998</v>
      </c>
      <c r="F154" s="104">
        <v>3.9420000000000002</v>
      </c>
      <c r="G154" s="72">
        <f t="shared" si="10"/>
        <v>9.8017200000000276E-2</v>
      </c>
      <c r="H154" s="103">
        <f t="shared" si="9"/>
        <v>0.1581602921912785</v>
      </c>
      <c r="I154" s="88">
        <f t="shared" si="11"/>
        <v>0.25617749219127878</v>
      </c>
      <c r="J154" s="25"/>
      <c r="K154" s="38"/>
      <c r="L154" s="131">
        <v>138</v>
      </c>
      <c r="M154" s="620" t="s">
        <v>395</v>
      </c>
      <c r="N154" s="620"/>
      <c r="O154" s="620"/>
      <c r="P154" s="620"/>
      <c r="Q154" s="620"/>
      <c r="R154" s="620"/>
      <c r="S154" s="620"/>
      <c r="V154" s="94"/>
    </row>
    <row r="155" spans="1:22" ht="17.25" customHeight="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6.2089999999999996</v>
      </c>
      <c r="F155" s="104">
        <v>7.2190000000000003</v>
      </c>
      <c r="G155" s="72">
        <f t="shared" si="10"/>
        <v>0.86839800000000056</v>
      </c>
      <c r="H155" s="103">
        <f t="shared" si="9"/>
        <v>0.31342151589025247</v>
      </c>
      <c r="I155" s="88">
        <f t="shared" si="11"/>
        <v>1.1818195158902531</v>
      </c>
      <c r="J155" s="25"/>
      <c r="K155" s="38"/>
      <c r="L155" s="131">
        <v>139</v>
      </c>
      <c r="M155" s="620" t="s">
        <v>394</v>
      </c>
      <c r="N155" s="620"/>
      <c r="O155" s="620"/>
      <c r="P155" s="620"/>
      <c r="Q155" s="620"/>
      <c r="R155" s="620"/>
      <c r="S155" s="620"/>
      <c r="V155" s="94"/>
    </row>
    <row r="156" spans="1:22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12.881</v>
      </c>
      <c r="F156" s="104">
        <v>14.311</v>
      </c>
      <c r="G156" s="72">
        <f t="shared" si="10"/>
        <v>1.2295139999999998</v>
      </c>
      <c r="H156" s="103">
        <f t="shared" si="9"/>
        <v>0.24803141545271779</v>
      </c>
      <c r="I156" s="88">
        <f t="shared" si="11"/>
        <v>1.4775454154527177</v>
      </c>
      <c r="J156" s="25"/>
      <c r="K156" s="38"/>
      <c r="L156" s="108"/>
      <c r="M156" s="115"/>
      <c r="Q156" s="89"/>
      <c r="V156" s="94"/>
    </row>
    <row r="157" spans="1:22" ht="16.5" customHeight="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7.3780000000000001</v>
      </c>
      <c r="F157" s="104">
        <v>7.3780000000000001</v>
      </c>
      <c r="G157" s="72">
        <f t="shared" si="10"/>
        <v>0</v>
      </c>
      <c r="H157" s="103">
        <f t="shared" si="9"/>
        <v>0.14366494972975602</v>
      </c>
      <c r="I157" s="88">
        <f t="shared" si="11"/>
        <v>0.14366494972975602</v>
      </c>
      <c r="J157" s="25" t="s">
        <v>397</v>
      </c>
      <c r="K157" s="38"/>
      <c r="L157" s="108"/>
      <c r="M157" s="151"/>
      <c r="N157" s="151"/>
      <c r="O157" s="151"/>
      <c r="P157" s="151"/>
      <c r="Q157" s="151"/>
      <c r="R157" s="151"/>
      <c r="S157" s="151"/>
      <c r="T157" s="151"/>
      <c r="U157" s="151"/>
      <c r="V157" s="94"/>
    </row>
    <row r="158" spans="1:22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0.23353607299119533</v>
      </c>
      <c r="I158" s="88">
        <f t="shared" si="11"/>
        <v>0.23353607299119533</v>
      </c>
      <c r="J158" s="25"/>
      <c r="K158" s="38"/>
      <c r="L158" s="108"/>
      <c r="M158" s="115"/>
      <c r="Q158" s="89"/>
      <c r="V158" s="94"/>
    </row>
    <row r="159" spans="1:22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5277</v>
      </c>
      <c r="F159" s="129">
        <v>6517</v>
      </c>
      <c r="G159" s="72">
        <f>(F159-E159)* 0.00086</f>
        <v>1.0664</v>
      </c>
      <c r="H159" s="103">
        <f t="shared" si="9"/>
        <v>0.15783817346991133</v>
      </c>
      <c r="I159" s="88">
        <f t="shared" ref="I159:I222" si="12">G159+H159</f>
        <v>1.2242381734699113</v>
      </c>
      <c r="J159" s="25"/>
      <c r="K159" s="38"/>
      <c r="L159" s="108"/>
      <c r="M159" s="115"/>
      <c r="Q159" s="89"/>
      <c r="V159" s="94"/>
    </row>
    <row r="160" spans="1:22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13.388999999999999</v>
      </c>
      <c r="F160" s="104">
        <v>16.085000000000001</v>
      </c>
      <c r="G160" s="72">
        <f t="shared" si="10"/>
        <v>2.3180208000000011</v>
      </c>
      <c r="H160" s="103">
        <f t="shared" si="9"/>
        <v>0.31213304100478384</v>
      </c>
      <c r="I160" s="88">
        <f>G160+H160</f>
        <v>2.6301538410047849</v>
      </c>
      <c r="J160" s="25"/>
      <c r="K160" s="38"/>
      <c r="L160" s="108"/>
      <c r="M160" s="115"/>
      <c r="Q160" s="89"/>
      <c r="V160" s="94"/>
    </row>
    <row r="161" spans="1:22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12.811999999999999</v>
      </c>
      <c r="F161" s="104">
        <v>14.782</v>
      </c>
      <c r="G161" s="72">
        <f t="shared" si="10"/>
        <v>1.6938060000000006</v>
      </c>
      <c r="H161" s="103">
        <f t="shared" si="9"/>
        <v>0.35046516884747658</v>
      </c>
      <c r="I161" s="88">
        <f t="shared" si="12"/>
        <v>2.0442711688474771</v>
      </c>
      <c r="J161" s="25"/>
      <c r="K161" s="38"/>
      <c r="L161" s="108"/>
      <c r="M161" s="115"/>
      <c r="Q161" s="89"/>
      <c r="V161" s="94"/>
    </row>
    <row r="162" spans="1:22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7.6269999999999998</v>
      </c>
      <c r="F162" s="104">
        <v>8.7840000000000007</v>
      </c>
      <c r="G162" s="88">
        <f t="shared" si="10"/>
        <v>0.9947886000000008</v>
      </c>
      <c r="H162" s="103">
        <f t="shared" si="9"/>
        <v>0.14044376251608437</v>
      </c>
      <c r="I162" s="88">
        <f t="shared" si="12"/>
        <v>1.1352323625160852</v>
      </c>
      <c r="J162" s="25"/>
      <c r="K162" s="38"/>
      <c r="L162" s="108"/>
      <c r="M162" s="115"/>
      <c r="Q162" s="89"/>
      <c r="V162" s="94"/>
    </row>
    <row r="163" spans="1:22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12.085000000000001</v>
      </c>
      <c r="F163" s="104">
        <v>13.768000000000001</v>
      </c>
      <c r="G163" s="72">
        <f t="shared" si="10"/>
        <v>1.4470433999999999</v>
      </c>
      <c r="H163" s="103">
        <f t="shared" si="9"/>
        <v>0.21292047482369669</v>
      </c>
      <c r="I163" s="88">
        <f>G163+H163</f>
        <v>1.6599638748236965</v>
      </c>
      <c r="J163" s="25"/>
      <c r="K163" s="38"/>
      <c r="L163" s="108"/>
      <c r="M163" s="115"/>
      <c r="Q163" s="89"/>
      <c r="V163" s="94"/>
    </row>
    <row r="164" spans="1:22" x14ac:dyDescent="0.25">
      <c r="A164" s="93">
        <v>148</v>
      </c>
      <c r="B164" s="78" t="s">
        <v>191</v>
      </c>
      <c r="C164" s="79">
        <v>107</v>
      </c>
      <c r="D164" s="80" t="s">
        <v>358</v>
      </c>
      <c r="E164" s="134">
        <v>14.06</v>
      </c>
      <c r="F164" s="134">
        <v>14.164</v>
      </c>
      <c r="G164" s="81">
        <f t="shared" si="10"/>
        <v>8.941919999999931E-2</v>
      </c>
      <c r="H164" s="97">
        <f t="shared" si="9"/>
        <v>0.34466703186286757</v>
      </c>
      <c r="I164" s="92">
        <f t="shared" si="12"/>
        <v>0.43408623186286688</v>
      </c>
      <c r="J164" s="25" t="s">
        <v>371</v>
      </c>
      <c r="K164" s="38"/>
      <c r="L164" s="108"/>
      <c r="M164" s="115"/>
      <c r="Q164" s="89"/>
      <c r="V164" s="94"/>
    </row>
    <row r="165" spans="1:22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4.2779999999999996</v>
      </c>
      <c r="F165" s="104">
        <v>4.37</v>
      </c>
      <c r="G165" s="72">
        <f t="shared" si="10"/>
        <v>7.9101600000000452E-2</v>
      </c>
      <c r="H165" s="103">
        <f t="shared" si="9"/>
        <v>0.14141011868018585</v>
      </c>
      <c r="I165" s="88">
        <f>G165+H165</f>
        <v>0.22051171868018632</v>
      </c>
      <c r="J165" s="25"/>
      <c r="K165" s="38"/>
      <c r="L165" s="108"/>
      <c r="M165" s="115"/>
      <c r="Q165" s="89"/>
      <c r="V165" s="94"/>
    </row>
    <row r="166" spans="1:22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8.1649999999999991</v>
      </c>
      <c r="F166" s="104">
        <v>8.6530000000000005</v>
      </c>
      <c r="G166" s="72">
        <f t="shared" si="10"/>
        <v>0.41958240000000113</v>
      </c>
      <c r="H166" s="103">
        <f t="shared" si="9"/>
        <v>0.21130988121686087</v>
      </c>
      <c r="I166" s="88">
        <f>G166+H166</f>
        <v>0.63089228121686203</v>
      </c>
      <c r="J166" s="25"/>
      <c r="K166" s="38"/>
      <c r="L166" s="108"/>
      <c r="M166" s="115"/>
      <c r="Q166" s="89"/>
      <c r="V166" s="94"/>
    </row>
    <row r="167" spans="1:22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7.3550000000000004</v>
      </c>
      <c r="F167" s="104">
        <v>9.7460000000000004</v>
      </c>
      <c r="G167" s="72">
        <f t="shared" si="10"/>
        <v>2.0557818000000001</v>
      </c>
      <c r="H167" s="103">
        <f t="shared" si="9"/>
        <v>0.35014305012610941</v>
      </c>
      <c r="I167" s="88">
        <f t="shared" si="12"/>
        <v>2.4059248501261097</v>
      </c>
      <c r="J167" s="25" t="s">
        <v>398</v>
      </c>
      <c r="K167" s="40"/>
      <c r="L167" s="108"/>
      <c r="M167" s="115"/>
      <c r="Q167" s="89"/>
      <c r="V167" s="94"/>
    </row>
    <row r="168" spans="1:22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3.016</v>
      </c>
      <c r="F168" s="104">
        <v>3.4260000000000002</v>
      </c>
      <c r="G168" s="72">
        <f t="shared" si="10"/>
        <v>0.35251800000000011</v>
      </c>
      <c r="H168" s="103">
        <f t="shared" si="9"/>
        <v>0.1401216437947172</v>
      </c>
      <c r="I168" s="88">
        <f>G168+H168</f>
        <v>0.49263964379471731</v>
      </c>
      <c r="J168" s="25"/>
      <c r="K168" s="38"/>
      <c r="L168" s="108"/>
      <c r="M168" s="115"/>
      <c r="Q168" s="89"/>
      <c r="V168" s="94"/>
    </row>
    <row r="169" spans="1:22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8.6910000000000007</v>
      </c>
      <c r="F169" s="104">
        <v>9.86</v>
      </c>
      <c r="G169" s="72">
        <f t="shared" si="10"/>
        <v>1.0051061999999988</v>
      </c>
      <c r="H169" s="103">
        <f t="shared" si="9"/>
        <v>0.21195411865959521</v>
      </c>
      <c r="I169" s="88">
        <f t="shared" si="12"/>
        <v>1.2170603186595941</v>
      </c>
      <c r="J169" s="25"/>
      <c r="K169" s="38"/>
      <c r="L169" s="108"/>
      <c r="M169" s="115"/>
      <c r="Q169" s="89"/>
      <c r="V169" s="94"/>
    </row>
    <row r="170" spans="1:22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15.355</v>
      </c>
      <c r="F170" s="104">
        <v>17.841999999999999</v>
      </c>
      <c r="G170" s="72">
        <f t="shared" si="10"/>
        <v>2.1383225999999986</v>
      </c>
      <c r="H170" s="103">
        <f t="shared" si="9"/>
        <v>0.35014305012610941</v>
      </c>
      <c r="I170" s="88">
        <f t="shared" si="12"/>
        <v>2.4884656501261082</v>
      </c>
      <c r="J170" s="25"/>
      <c r="K170" s="38"/>
      <c r="L170" s="108"/>
      <c r="M170" s="115"/>
      <c r="Q170" s="89"/>
      <c r="V170" s="94"/>
    </row>
    <row r="171" spans="1:22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6.9539999999999997</v>
      </c>
      <c r="F171" s="104">
        <v>7.859</v>
      </c>
      <c r="G171" s="72">
        <f t="shared" si="10"/>
        <v>0.77811900000000023</v>
      </c>
      <c r="H171" s="103">
        <f t="shared" si="9"/>
        <v>0.1401216437947172</v>
      </c>
      <c r="I171" s="88">
        <f t="shared" si="12"/>
        <v>0.91824064379471748</v>
      </c>
      <c r="J171" s="25"/>
      <c r="K171" s="38"/>
      <c r="L171" s="108"/>
      <c r="M171" s="115"/>
      <c r="Q171" s="89"/>
      <c r="V171" s="94"/>
    </row>
    <row r="172" spans="1:22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4.4740000000000002</v>
      </c>
      <c r="F172" s="104">
        <v>4.476</v>
      </c>
      <c r="G172" s="72">
        <f t="shared" si="10"/>
        <v>1.7195999999998106E-3</v>
      </c>
      <c r="H172" s="103">
        <f t="shared" si="9"/>
        <v>0.21292047482369669</v>
      </c>
      <c r="I172" s="88">
        <f t="shared" si="12"/>
        <v>0.21464007482369651</v>
      </c>
      <c r="J172" s="25"/>
      <c r="K172" s="38"/>
      <c r="L172" s="108"/>
      <c r="M172" s="115"/>
      <c r="Q172" s="89"/>
      <c r="V172" s="94"/>
    </row>
    <row r="173" spans="1:22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11.308</v>
      </c>
      <c r="F173" s="104">
        <v>13.488</v>
      </c>
      <c r="G173" s="72">
        <f t="shared" si="10"/>
        <v>1.8743639999999997</v>
      </c>
      <c r="H173" s="103">
        <f t="shared" si="9"/>
        <v>0.35046516884747658</v>
      </c>
      <c r="I173" s="88">
        <f t="shared" si="12"/>
        <v>2.2248291688474762</v>
      </c>
      <c r="J173" s="25"/>
      <c r="K173" s="38"/>
      <c r="L173" s="108"/>
      <c r="M173" s="115"/>
      <c r="Q173" s="89"/>
      <c r="V173" s="94"/>
    </row>
    <row r="174" spans="1:22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3.742</v>
      </c>
      <c r="F174" s="104">
        <v>3.7829999999999999</v>
      </c>
      <c r="G174" s="72">
        <f t="shared" si="10"/>
        <v>3.5251799999999937E-2</v>
      </c>
      <c r="H174" s="103">
        <f t="shared" si="9"/>
        <v>0.13883316890924854</v>
      </c>
      <c r="I174" s="88">
        <f t="shared" si="12"/>
        <v>0.17408496890924849</v>
      </c>
      <c r="J174" s="25"/>
      <c r="K174" s="38"/>
      <c r="L174" s="108"/>
      <c r="M174" s="115"/>
      <c r="Q174" s="89"/>
      <c r="V174" s="94"/>
    </row>
    <row r="175" spans="1:22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11.679</v>
      </c>
      <c r="F175" s="104">
        <v>13.17</v>
      </c>
      <c r="G175" s="72">
        <f t="shared" si="10"/>
        <v>1.2819617999999997</v>
      </c>
      <c r="H175" s="103">
        <f t="shared" si="9"/>
        <v>0.21292047482369669</v>
      </c>
      <c r="I175" s="88">
        <f>G175+H175</f>
        <v>1.4948822748236963</v>
      </c>
      <c r="J175" s="25"/>
      <c r="K175" s="38"/>
      <c r="L175" s="108"/>
      <c r="M175" s="115"/>
      <c r="Q175" s="89"/>
      <c r="V175" s="94"/>
    </row>
    <row r="176" spans="1:22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11.269</v>
      </c>
      <c r="F176" s="104">
        <v>11.289</v>
      </c>
      <c r="G176" s="72">
        <f t="shared" si="10"/>
        <v>1.7195999999999635E-2</v>
      </c>
      <c r="H176" s="103">
        <f t="shared" si="9"/>
        <v>0.35143152501157804</v>
      </c>
      <c r="I176" s="88">
        <f t="shared" si="12"/>
        <v>0.36862752501157769</v>
      </c>
      <c r="J176" s="25"/>
      <c r="K176" s="38"/>
      <c r="L176" s="108"/>
      <c r="M176" s="115"/>
      <c r="Q176" s="89"/>
      <c r="V176" s="94"/>
    </row>
    <row r="177" spans="1:22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6.1369999999999996</v>
      </c>
      <c r="F177" s="104">
        <v>7.3230000000000004</v>
      </c>
      <c r="G177" s="72">
        <f t="shared" si="10"/>
        <v>1.0197228000000007</v>
      </c>
      <c r="H177" s="103">
        <f t="shared" si="9"/>
        <v>0.13883316890924854</v>
      </c>
      <c r="I177" s="88">
        <f t="shared" si="12"/>
        <v>1.1585559689092493</v>
      </c>
      <c r="J177" s="25"/>
      <c r="K177" s="38"/>
      <c r="L177" s="108"/>
      <c r="M177" s="115"/>
      <c r="Q177" s="89"/>
      <c r="V177" s="94"/>
    </row>
    <row r="178" spans="1:22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5.5819999999999999</v>
      </c>
      <c r="F178" s="104">
        <v>5.8150000000000004</v>
      </c>
      <c r="G178" s="72">
        <f t="shared" si="10"/>
        <v>0.20033340000000047</v>
      </c>
      <c r="H178" s="103">
        <f t="shared" si="9"/>
        <v>0.21195411865959521</v>
      </c>
      <c r="I178" s="88">
        <f>G178+H178</f>
        <v>0.41228751865959568</v>
      </c>
      <c r="J178" s="25"/>
      <c r="K178" s="38"/>
      <c r="L178" s="108"/>
      <c r="M178" s="115"/>
      <c r="Q178" s="89"/>
      <c r="V178" s="94"/>
    </row>
    <row r="179" spans="1:22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11.087999999999999</v>
      </c>
      <c r="F179" s="104">
        <v>12.33</v>
      </c>
      <c r="G179" s="72">
        <f t="shared" si="10"/>
        <v>1.0678716000000008</v>
      </c>
      <c r="H179" s="103">
        <f t="shared" si="9"/>
        <v>0.3540084747825154</v>
      </c>
      <c r="I179" s="88">
        <f t="shared" si="12"/>
        <v>1.4218800747825162</v>
      </c>
      <c r="J179" s="25"/>
      <c r="K179" s="38"/>
      <c r="L179" s="108"/>
      <c r="M179" s="115"/>
      <c r="Q179" s="89"/>
      <c r="V179" s="94"/>
    </row>
    <row r="180" spans="1:22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6.2119999999999997</v>
      </c>
      <c r="F180" s="104">
        <v>6.4649999999999999</v>
      </c>
      <c r="G180" s="72">
        <f t="shared" si="10"/>
        <v>0.21752940000000009</v>
      </c>
      <c r="H180" s="103">
        <f t="shared" si="9"/>
        <v>0.14108799995881868</v>
      </c>
      <c r="I180" s="88">
        <f t="shared" si="12"/>
        <v>0.35861739995881881</v>
      </c>
      <c r="J180" s="25"/>
      <c r="K180" s="38"/>
      <c r="L180" s="108"/>
      <c r="M180" s="115"/>
      <c r="Q180" s="89"/>
      <c r="V180" s="94"/>
    </row>
    <row r="181" spans="1:22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2.306</v>
      </c>
      <c r="F181" s="104">
        <v>2.3239999999999998</v>
      </c>
      <c r="G181" s="72">
        <f t="shared" si="10"/>
        <v>1.5476399999999823E-2</v>
      </c>
      <c r="H181" s="103">
        <f t="shared" si="9"/>
        <v>0.21227623738096241</v>
      </c>
      <c r="I181" s="88">
        <f t="shared" si="12"/>
        <v>0.22775263738096224</v>
      </c>
      <c r="J181" s="25"/>
      <c r="K181" s="38"/>
      <c r="L181" s="108"/>
      <c r="M181" s="115"/>
      <c r="Q181" s="89"/>
      <c r="V181" s="94"/>
    </row>
    <row r="182" spans="1:22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17.908000000000001</v>
      </c>
      <c r="F182" s="104">
        <v>21.721</v>
      </c>
      <c r="G182" s="72">
        <f t="shared" si="10"/>
        <v>3.278417399999999</v>
      </c>
      <c r="H182" s="103">
        <f t="shared" si="9"/>
        <v>0.35271999989704672</v>
      </c>
      <c r="I182" s="88">
        <f t="shared" si="12"/>
        <v>3.631137399897046</v>
      </c>
      <c r="J182" s="25"/>
      <c r="K182" s="38"/>
      <c r="L182" s="108"/>
      <c r="M182" s="115"/>
      <c r="Q182" s="89"/>
      <c r="V182" s="94"/>
    </row>
    <row r="183" spans="1:22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4.4489999999999998</v>
      </c>
      <c r="F183" s="104">
        <v>5.3440000000000003</v>
      </c>
      <c r="G183" s="72">
        <f t="shared" si="10"/>
        <v>0.76952100000000045</v>
      </c>
      <c r="H183" s="103">
        <f t="shared" si="9"/>
        <v>0.13883316890924854</v>
      </c>
      <c r="I183" s="88">
        <f t="shared" si="12"/>
        <v>0.90835416890924903</v>
      </c>
      <c r="J183" s="25"/>
      <c r="K183" s="38"/>
      <c r="L183" s="108"/>
      <c r="M183" s="115"/>
      <c r="Q183" s="89"/>
      <c r="V183" s="94"/>
    </row>
    <row r="184" spans="1:22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9.0619999999999994</v>
      </c>
      <c r="F184" s="104">
        <v>10.534000000000001</v>
      </c>
      <c r="G184" s="72">
        <f t="shared" si="10"/>
        <v>1.2656256000000012</v>
      </c>
      <c r="H184" s="103">
        <f t="shared" si="9"/>
        <v>0.21259835610232955</v>
      </c>
      <c r="I184" s="88">
        <f>G184+H184</f>
        <v>1.4782239561023307</v>
      </c>
      <c r="J184" s="25"/>
      <c r="K184" s="38"/>
      <c r="L184" s="108"/>
      <c r="M184" s="115"/>
      <c r="Q184" s="89"/>
      <c r="V184" s="94"/>
    </row>
    <row r="185" spans="1:22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7.7789999999999999</v>
      </c>
      <c r="F185" s="104">
        <v>9.4559999999999995</v>
      </c>
      <c r="G185" s="72">
        <f t="shared" si="10"/>
        <v>1.4418845999999996</v>
      </c>
      <c r="H185" s="103">
        <f t="shared" si="9"/>
        <v>0.35304211861841389</v>
      </c>
      <c r="I185" s="88">
        <f>G185+H185</f>
        <v>1.7949267186184135</v>
      </c>
      <c r="J185" s="25"/>
      <c r="K185" s="38"/>
      <c r="L185" s="108"/>
      <c r="M185" s="115"/>
      <c r="Q185" s="89"/>
      <c r="V185" s="94"/>
    </row>
    <row r="186" spans="1:22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6.9669999999999996</v>
      </c>
      <c r="F186" s="104">
        <v>8.2919999999999998</v>
      </c>
      <c r="G186" s="72">
        <f t="shared" si="10"/>
        <v>1.1392350000000002</v>
      </c>
      <c r="H186" s="103">
        <f t="shared" si="9"/>
        <v>0.13851105018788137</v>
      </c>
      <c r="I186" s="88">
        <f t="shared" si="12"/>
        <v>1.2777460501878817</v>
      </c>
      <c r="J186" s="25"/>
      <c r="K186" s="38"/>
      <c r="L186" s="108"/>
      <c r="M186" s="115"/>
      <c r="Q186" s="89"/>
      <c r="V186" s="94"/>
    </row>
    <row r="187" spans="1:22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11.138999999999999</v>
      </c>
      <c r="F187" s="104">
        <v>11.805</v>
      </c>
      <c r="G187" s="72">
        <f t="shared" si="10"/>
        <v>0.57262680000000032</v>
      </c>
      <c r="H187" s="103">
        <f t="shared" si="9"/>
        <v>0.21227623738096241</v>
      </c>
      <c r="I187" s="88">
        <f t="shared" si="12"/>
        <v>0.78490303738096268</v>
      </c>
      <c r="J187" s="25"/>
      <c r="K187" s="38"/>
      <c r="L187" s="108"/>
      <c r="M187" s="115"/>
      <c r="Q187" s="89"/>
      <c r="V187" s="94"/>
    </row>
    <row r="188" spans="1:22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7557</v>
      </c>
      <c r="F188" s="129">
        <v>8974</v>
      </c>
      <c r="G188" s="72">
        <f>(F188-E188)* 0.00086</f>
        <v>1.21862</v>
      </c>
      <c r="H188" s="103">
        <f t="shared" si="9"/>
        <v>0.35433059350388257</v>
      </c>
      <c r="I188" s="88">
        <f>G188+H188</f>
        <v>1.5729505935038826</v>
      </c>
      <c r="J188" s="25"/>
      <c r="K188" s="38"/>
      <c r="L188" s="108"/>
      <c r="M188" s="115"/>
      <c r="Q188" s="89"/>
      <c r="V188" s="94"/>
    </row>
    <row r="189" spans="1:22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2117</v>
      </c>
      <c r="F189" s="129">
        <v>2526</v>
      </c>
      <c r="G189" s="72">
        <f>(F189-E189)* 0.00086</f>
        <v>0.35174</v>
      </c>
      <c r="H189" s="103">
        <f t="shared" si="9"/>
        <v>0.13786681274514703</v>
      </c>
      <c r="I189" s="88">
        <f>G189+H189</f>
        <v>0.48960681274514706</v>
      </c>
      <c r="J189" s="25"/>
      <c r="K189" s="38"/>
      <c r="L189" s="108"/>
      <c r="M189" s="115"/>
      <c r="Q189" s="89"/>
      <c r="V189" s="94"/>
    </row>
    <row r="190" spans="1:22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4356</v>
      </c>
      <c r="F190" s="129">
        <v>4527</v>
      </c>
      <c r="G190" s="72">
        <f t="shared" ref="G190:G207" si="13">(F190-E190)* 0.00086</f>
        <v>0.14706</v>
      </c>
      <c r="H190" s="103">
        <f t="shared" si="9"/>
        <v>0.21292047482369669</v>
      </c>
      <c r="I190" s="88">
        <f t="shared" si="12"/>
        <v>0.35998047482369666</v>
      </c>
      <c r="J190" s="25"/>
      <c r="K190" s="38"/>
      <c r="L190" s="108"/>
      <c r="M190" s="115"/>
      <c r="Q190" s="89"/>
      <c r="V190" s="94"/>
    </row>
    <row r="191" spans="1:22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16166</v>
      </c>
      <c r="F191" s="129">
        <v>17360</v>
      </c>
      <c r="G191" s="72">
        <f t="shared" si="13"/>
        <v>1.02684</v>
      </c>
      <c r="H191" s="103">
        <f t="shared" si="9"/>
        <v>0.3540084747825154</v>
      </c>
      <c r="I191" s="88">
        <f t="shared" si="12"/>
        <v>1.3808484747825154</v>
      </c>
      <c r="J191" s="25"/>
      <c r="K191" s="38"/>
      <c r="L191" s="108"/>
      <c r="M191" s="115"/>
      <c r="Q191" s="89"/>
      <c r="V191" s="94"/>
    </row>
    <row r="192" spans="1:22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2176</v>
      </c>
      <c r="F192" s="129">
        <v>2441</v>
      </c>
      <c r="G192" s="72">
        <f t="shared" si="13"/>
        <v>0.22789999999999999</v>
      </c>
      <c r="H192" s="103">
        <f t="shared" si="9"/>
        <v>0.13883316890924854</v>
      </c>
      <c r="I192" s="88">
        <f t="shared" si="12"/>
        <v>0.36673316890924856</v>
      </c>
      <c r="J192" s="25"/>
      <c r="K192" s="38"/>
      <c r="L192" s="108"/>
      <c r="M192" s="115"/>
      <c r="Q192" s="89"/>
      <c r="V192" s="94"/>
    </row>
    <row r="193" spans="1:22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0.21195411865959521</v>
      </c>
      <c r="I193" s="88">
        <f t="shared" si="12"/>
        <v>0.21195411865959521</v>
      </c>
      <c r="J193" s="25"/>
      <c r="K193" s="38"/>
      <c r="L193" s="108"/>
      <c r="M193" s="115"/>
      <c r="Q193" s="89"/>
      <c r="V193" s="94"/>
    </row>
    <row r="194" spans="1:22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7924</v>
      </c>
      <c r="F194" s="130">
        <v>9780</v>
      </c>
      <c r="G194" s="72">
        <f t="shared" si="13"/>
        <v>1.59616</v>
      </c>
      <c r="H194" s="103">
        <f t="shared" si="9"/>
        <v>0.34788821907653927</v>
      </c>
      <c r="I194" s="88">
        <f t="shared" si="12"/>
        <v>1.9440482190765394</v>
      </c>
      <c r="J194" s="25"/>
      <c r="K194" s="38"/>
      <c r="L194" s="618" t="s">
        <v>402</v>
      </c>
      <c r="M194" s="619"/>
      <c r="N194" s="619"/>
      <c r="O194" s="619"/>
      <c r="P194" s="619"/>
      <c r="Q194" s="619"/>
      <c r="V194" s="94"/>
    </row>
    <row r="195" spans="1:22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3884</v>
      </c>
      <c r="F195" s="130">
        <v>4142</v>
      </c>
      <c r="G195" s="72">
        <f t="shared" si="13"/>
        <v>0.22187999999999999</v>
      </c>
      <c r="H195" s="103">
        <f t="shared" si="9"/>
        <v>0.13851105018788137</v>
      </c>
      <c r="I195" s="88">
        <f>G195+H195</f>
        <v>0.36039105018788137</v>
      </c>
      <c r="J195" s="25"/>
      <c r="K195" s="38"/>
      <c r="L195" s="108">
        <v>89511319999</v>
      </c>
      <c r="M195" s="115" t="s">
        <v>401</v>
      </c>
      <c r="Q195" s="89"/>
      <c r="V195" s="94"/>
    </row>
    <row r="196" spans="1:22" ht="15.7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7018</v>
      </c>
      <c r="F196" s="161">
        <v>7018</v>
      </c>
      <c r="G196" s="72">
        <f t="shared" si="13"/>
        <v>0</v>
      </c>
      <c r="H196" s="103">
        <f t="shared" si="9"/>
        <v>0.21356471226643103</v>
      </c>
      <c r="I196" s="88">
        <f>G196+H196</f>
        <v>0.21356471226643103</v>
      </c>
      <c r="J196" s="25"/>
      <c r="K196" s="38"/>
      <c r="L196" s="657" t="s">
        <v>411</v>
      </c>
      <c r="M196" s="657"/>
      <c r="N196" s="657"/>
      <c r="Q196" s="89"/>
      <c r="V196" s="94"/>
    </row>
    <row r="197" spans="1:22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0.35722966199618705</v>
      </c>
      <c r="I197" s="88">
        <f t="shared" si="12"/>
        <v>0.35722966199618705</v>
      </c>
      <c r="J197" s="25"/>
      <c r="K197" s="38"/>
      <c r="L197" s="108"/>
      <c r="M197" s="115"/>
      <c r="Q197" s="89"/>
      <c r="V197" s="94"/>
    </row>
    <row r="198" spans="1:22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6459</v>
      </c>
      <c r="F198" s="129">
        <v>7602</v>
      </c>
      <c r="G198" s="72">
        <f t="shared" si="13"/>
        <v>0.98297999999999996</v>
      </c>
      <c r="H198" s="103">
        <f t="shared" si="9"/>
        <v>0.13722257530241272</v>
      </c>
      <c r="I198" s="88">
        <f>G198+H198</f>
        <v>1.1202025753024127</v>
      </c>
      <c r="J198" s="25"/>
      <c r="K198" s="38"/>
      <c r="L198" s="108"/>
      <c r="M198" s="115"/>
      <c r="Q198" s="89"/>
      <c r="V198" s="94"/>
    </row>
    <row r="199" spans="1:22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9635</v>
      </c>
      <c r="F199" s="129">
        <v>11008</v>
      </c>
      <c r="G199" s="72">
        <f t="shared" si="13"/>
        <v>1.1807799999999999</v>
      </c>
      <c r="H199" s="103">
        <f t="shared" si="9"/>
        <v>0.21034352505275938</v>
      </c>
      <c r="I199" s="88">
        <f t="shared" si="12"/>
        <v>1.3911235250527594</v>
      </c>
      <c r="J199" s="25"/>
      <c r="K199" s="38"/>
      <c r="L199" s="108"/>
      <c r="M199" s="115"/>
      <c r="Q199" s="89"/>
      <c r="V199" s="94"/>
    </row>
    <row r="200" spans="1:22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19131</v>
      </c>
      <c r="F200" s="129">
        <v>21872</v>
      </c>
      <c r="G200" s="72">
        <f t="shared" si="13"/>
        <v>2.3572600000000001</v>
      </c>
      <c r="H200" s="103">
        <f t="shared" si="9"/>
        <v>0.35433059350388257</v>
      </c>
      <c r="I200" s="88">
        <f t="shared" si="12"/>
        <v>2.7115905935038827</v>
      </c>
      <c r="J200" s="25"/>
      <c r="K200" s="38"/>
      <c r="L200" s="108"/>
      <c r="M200" s="115"/>
      <c r="Q200" s="89"/>
      <c r="V200" s="94"/>
    </row>
    <row r="201" spans="1:22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5927</v>
      </c>
      <c r="F201" s="129">
        <v>6564</v>
      </c>
      <c r="G201" s="72">
        <f t="shared" si="13"/>
        <v>0.54781999999999997</v>
      </c>
      <c r="H201" s="103">
        <f t="shared" si="9"/>
        <v>0.13722257530241272</v>
      </c>
      <c r="I201" s="88">
        <f>G201+H201</f>
        <v>0.68504257530241275</v>
      </c>
      <c r="J201" s="25"/>
      <c r="K201" s="38"/>
      <c r="L201" s="108"/>
      <c r="M201" s="115"/>
      <c r="Q201" s="89"/>
      <c r="V201" s="94"/>
    </row>
    <row r="202" spans="1:22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10526</v>
      </c>
      <c r="F202" s="129">
        <v>12082</v>
      </c>
      <c r="G202" s="72">
        <f t="shared" si="13"/>
        <v>1.33816</v>
      </c>
      <c r="H202" s="103">
        <f t="shared" si="9"/>
        <v>0.21034352505275938</v>
      </c>
      <c r="I202" s="88">
        <f>G202+H202</f>
        <v>1.5485035250527595</v>
      </c>
      <c r="J202" s="25"/>
      <c r="K202" s="38"/>
      <c r="L202" s="108"/>
      <c r="M202" s="115"/>
      <c r="Q202" s="89"/>
      <c r="V202" s="94"/>
    </row>
    <row r="203" spans="1:22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15822</v>
      </c>
      <c r="F203" s="130">
        <v>17928</v>
      </c>
      <c r="G203" s="72">
        <f t="shared" si="13"/>
        <v>1.8111599999999999</v>
      </c>
      <c r="H203" s="103">
        <f t="shared" si="9"/>
        <v>0.3540084747825154</v>
      </c>
      <c r="I203" s="88">
        <f>G203+H203</f>
        <v>2.1651684747825151</v>
      </c>
      <c r="J203" s="25"/>
      <c r="K203" s="38"/>
      <c r="L203" s="132">
        <v>187</v>
      </c>
      <c r="M203" s="620" t="s">
        <v>396</v>
      </c>
      <c r="N203" s="620"/>
      <c r="O203" s="620"/>
      <c r="P203" s="89" t="s">
        <v>400</v>
      </c>
      <c r="Q203" s="89"/>
      <c r="V203" s="94"/>
    </row>
    <row r="204" spans="1:22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7098</v>
      </c>
      <c r="F204" s="130">
        <v>8440</v>
      </c>
      <c r="G204" s="72">
        <f t="shared" si="13"/>
        <v>1.15412</v>
      </c>
      <c r="H204" s="103">
        <f t="shared" si="9"/>
        <v>0.13786681274514703</v>
      </c>
      <c r="I204" s="88">
        <f>G204+H204</f>
        <v>1.291986812745147</v>
      </c>
      <c r="J204" s="25"/>
      <c r="K204" s="38"/>
      <c r="L204" s="132">
        <v>188</v>
      </c>
      <c r="M204" s="115">
        <v>89087841022</v>
      </c>
      <c r="Q204" s="89"/>
      <c r="V204" s="94"/>
    </row>
    <row r="205" spans="1:22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3958</v>
      </c>
      <c r="F205" s="130">
        <v>4103</v>
      </c>
      <c r="G205" s="72">
        <f t="shared" si="13"/>
        <v>0.12469999999999999</v>
      </c>
      <c r="H205" s="103">
        <f t="shared" si="9"/>
        <v>0.21098776249549372</v>
      </c>
      <c r="I205" s="88">
        <f t="shared" si="12"/>
        <v>0.3356877624954937</v>
      </c>
      <c r="J205" s="25"/>
      <c r="K205" s="38"/>
      <c r="L205" s="132">
        <v>189</v>
      </c>
      <c r="M205" s="115"/>
      <c r="Q205" s="89"/>
      <c r="V205" s="94"/>
    </row>
    <row r="206" spans="1:22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30">
        <v>10206</v>
      </c>
      <c r="F206" s="130">
        <v>11478</v>
      </c>
      <c r="G206" s="86">
        <f t="shared" si="13"/>
        <v>1.09392</v>
      </c>
      <c r="H206" s="109">
        <f t="shared" si="9"/>
        <v>0.35271999989704672</v>
      </c>
      <c r="I206" s="73">
        <f t="shared" si="12"/>
        <v>1.4466399998970467</v>
      </c>
      <c r="J206" s="25"/>
      <c r="K206" s="38"/>
      <c r="L206" s="108"/>
      <c r="M206" s="115"/>
      <c r="Q206" s="89"/>
      <c r="V206" s="94"/>
    </row>
    <row r="207" spans="1:22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5829</v>
      </c>
      <c r="F207" s="129">
        <v>5899</v>
      </c>
      <c r="G207" s="72">
        <f t="shared" si="13"/>
        <v>6.0199999999999997E-2</v>
      </c>
      <c r="H207" s="103">
        <f t="shared" si="9"/>
        <v>0.13851105018788137</v>
      </c>
      <c r="I207" s="88">
        <f t="shared" si="12"/>
        <v>0.19871105018788138</v>
      </c>
      <c r="J207" s="25"/>
      <c r="K207" s="38"/>
      <c r="L207" s="108"/>
      <c r="M207" s="115"/>
      <c r="Q207" s="89"/>
      <c r="V207" s="94"/>
    </row>
    <row r="208" spans="1:22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9353</v>
      </c>
      <c r="F208" s="129">
        <v>10325</v>
      </c>
      <c r="G208" s="72">
        <f>(F208-E208)* 0.00086</f>
        <v>0.83592</v>
      </c>
      <c r="H208" s="103">
        <f t="shared" si="9"/>
        <v>0.21034352505275938</v>
      </c>
      <c r="I208" s="88">
        <f t="shared" si="12"/>
        <v>1.0462635250527594</v>
      </c>
      <c r="J208" s="25"/>
      <c r="K208" s="38"/>
      <c r="L208" s="108"/>
      <c r="M208" s="115"/>
      <c r="Q208" s="89"/>
      <c r="V208" s="94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5.7249999999999996</v>
      </c>
      <c r="F209" s="104">
        <v>5.7249999999999996</v>
      </c>
      <c r="G209" s="72">
        <f>(F209-E209)*0.8598</f>
        <v>0</v>
      </c>
      <c r="H209" s="103">
        <f t="shared" si="9"/>
        <v>0.17007868488186362</v>
      </c>
      <c r="I209" s="88">
        <f t="shared" si="12"/>
        <v>0.17007868488186362</v>
      </c>
      <c r="J209" s="25"/>
      <c r="K209" s="38"/>
      <c r="L209" s="108"/>
      <c r="M209" s="115"/>
      <c r="N209" s="4"/>
      <c r="Q209" s="89"/>
      <c r="V209" s="94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6.476</v>
      </c>
      <c r="F210" s="104">
        <v>6.9880000000000004</v>
      </c>
      <c r="G210" s="72">
        <f t="shared" ref="G210:G273" si="14">(F210-E210)*0.8598</f>
        <v>0.44021760000000038</v>
      </c>
      <c r="H210" s="103">
        <f t="shared" ref="H210:H273" si="15">$G$11/$C$303*C210</f>
        <v>0.164924785339989</v>
      </c>
      <c r="I210" s="88">
        <f t="shared" si="12"/>
        <v>0.60514238533998932</v>
      </c>
      <c r="J210" s="25"/>
      <c r="K210" s="38"/>
      <c r="L210" s="108"/>
      <c r="M210" s="115"/>
      <c r="Q210" s="89"/>
      <c r="V210" s="94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22.074999999999999</v>
      </c>
      <c r="F211" s="104">
        <v>25.684999999999999</v>
      </c>
      <c r="G211" s="72">
        <f t="shared" si="14"/>
        <v>3.1038779999999995</v>
      </c>
      <c r="H211" s="103">
        <f t="shared" si="15"/>
        <v>0.36592686747310055</v>
      </c>
      <c r="I211" s="88">
        <f t="shared" si="12"/>
        <v>3.4698048674730999</v>
      </c>
      <c r="J211" s="25"/>
      <c r="K211" s="38"/>
      <c r="L211" s="108"/>
      <c r="M211" s="115"/>
      <c r="Q211" s="89"/>
      <c r="V211" s="94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18.010000000000002</v>
      </c>
      <c r="F212" s="135">
        <v>19.202999999999999</v>
      </c>
      <c r="G212" s="86">
        <f t="shared" si="14"/>
        <v>1.0257413999999982</v>
      </c>
      <c r="H212" s="109">
        <f t="shared" si="15"/>
        <v>0.34370067569876611</v>
      </c>
      <c r="I212" s="73">
        <f t="shared" si="12"/>
        <v>1.3694420756987644</v>
      </c>
      <c r="J212" s="25"/>
      <c r="K212" s="38"/>
      <c r="L212" s="108"/>
      <c r="M212" s="115"/>
      <c r="Q212" s="89"/>
      <c r="V212" s="94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5.8559999999999999</v>
      </c>
      <c r="F213" s="104">
        <v>6.8559999999999999</v>
      </c>
      <c r="G213" s="72">
        <f t="shared" si="14"/>
        <v>0.85980000000000001</v>
      </c>
      <c r="H213" s="103">
        <f t="shared" si="15"/>
        <v>0.29860405470736284</v>
      </c>
      <c r="I213" s="88">
        <f t="shared" si="12"/>
        <v>1.1584040547073629</v>
      </c>
      <c r="J213" s="25"/>
      <c r="K213" s="38"/>
      <c r="L213" s="108"/>
      <c r="M213" s="115"/>
      <c r="Q213" s="89"/>
      <c r="V213" s="94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11.13</v>
      </c>
      <c r="F214" s="104">
        <v>13.137</v>
      </c>
      <c r="G214" s="72">
        <f t="shared" si="14"/>
        <v>1.7256185999999998</v>
      </c>
      <c r="H214" s="103">
        <f t="shared" si="15"/>
        <v>0.26349311407834175</v>
      </c>
      <c r="I214" s="88">
        <f t="shared" si="12"/>
        <v>1.9891117140783416</v>
      </c>
      <c r="J214" s="25"/>
      <c r="K214" s="38"/>
      <c r="L214" s="108"/>
      <c r="M214" s="115"/>
      <c r="Q214" s="89"/>
      <c r="V214" s="94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2.391</v>
      </c>
      <c r="F215" s="104">
        <v>3.254</v>
      </c>
      <c r="G215" s="72">
        <f t="shared" si="14"/>
        <v>0.74200739999999998</v>
      </c>
      <c r="H215" s="103">
        <f t="shared" si="15"/>
        <v>0.16846809127502779</v>
      </c>
      <c r="I215" s="88">
        <f t="shared" si="12"/>
        <v>0.9104754912750278</v>
      </c>
      <c r="J215" s="25"/>
      <c r="K215" s="38"/>
      <c r="L215" s="108"/>
      <c r="M215" s="115"/>
      <c r="Q215" s="89"/>
      <c r="V215" s="94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6.4039999999999999</v>
      </c>
      <c r="F216" s="104">
        <v>7.1180000000000003</v>
      </c>
      <c r="G216" s="72">
        <f t="shared" si="14"/>
        <v>0.61389720000000036</v>
      </c>
      <c r="H216" s="103">
        <f t="shared" si="15"/>
        <v>0.16524690406135614</v>
      </c>
      <c r="I216" s="88">
        <f t="shared" si="12"/>
        <v>0.77914410406135648</v>
      </c>
      <c r="J216" s="25"/>
      <c r="K216" s="38"/>
      <c r="L216" s="108"/>
      <c r="M216" s="115"/>
      <c r="Q216" s="89"/>
      <c r="V216" s="94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24.873999999999999</v>
      </c>
      <c r="F217" s="104">
        <v>28.184999999999999</v>
      </c>
      <c r="G217" s="72">
        <f t="shared" si="14"/>
        <v>2.8467978</v>
      </c>
      <c r="H217" s="103">
        <f t="shared" si="15"/>
        <v>0.36624898619446772</v>
      </c>
      <c r="I217" s="88">
        <f t="shared" si="12"/>
        <v>3.2130467861944676</v>
      </c>
      <c r="J217" s="25"/>
      <c r="K217" s="38"/>
      <c r="L217" s="108"/>
      <c r="M217" s="115"/>
      <c r="Q217" s="89"/>
      <c r="V217" s="94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8.9359999999999999</v>
      </c>
      <c r="F218" s="104">
        <v>10.33</v>
      </c>
      <c r="G218" s="72">
        <f t="shared" si="14"/>
        <v>1.1985612000000001</v>
      </c>
      <c r="H218" s="103">
        <f t="shared" si="15"/>
        <v>0.34466703186286757</v>
      </c>
      <c r="I218" s="88">
        <f t="shared" si="12"/>
        <v>1.5432282318628676</v>
      </c>
      <c r="J218" s="25"/>
      <c r="K218" s="38"/>
      <c r="L218" s="108"/>
      <c r="M218" s="115"/>
      <c r="Q218" s="89"/>
      <c r="V218" s="9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12.026</v>
      </c>
      <c r="F219" s="104">
        <v>13.87</v>
      </c>
      <c r="G219" s="72">
        <f t="shared" si="14"/>
        <v>1.5854711999999995</v>
      </c>
      <c r="H219" s="103">
        <f t="shared" si="15"/>
        <v>0.29860405470736284</v>
      </c>
      <c r="I219" s="88">
        <f t="shared" si="12"/>
        <v>1.8840752547073625</v>
      </c>
      <c r="J219" s="25"/>
      <c r="K219" s="38"/>
      <c r="L219" s="108"/>
      <c r="M219" s="115"/>
      <c r="Q219" s="89"/>
      <c r="V219" s="9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7.93</v>
      </c>
      <c r="F220" s="104">
        <v>9.8160000000000007</v>
      </c>
      <c r="G220" s="72">
        <f t="shared" si="14"/>
        <v>1.621582800000001</v>
      </c>
      <c r="H220" s="103">
        <f t="shared" si="15"/>
        <v>0.26091616430740444</v>
      </c>
      <c r="I220" s="88">
        <f t="shared" si="12"/>
        <v>1.8824989643074055</v>
      </c>
      <c r="J220" s="25"/>
      <c r="K220" s="38"/>
      <c r="L220" s="108"/>
      <c r="M220" s="115"/>
      <c r="Q220" s="89"/>
      <c r="V220" s="9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6.7919999999999998</v>
      </c>
      <c r="F221" s="104">
        <v>6.8529999999999998</v>
      </c>
      <c r="G221" s="72">
        <f t="shared" si="14"/>
        <v>5.2447799999999954E-2</v>
      </c>
      <c r="H221" s="103">
        <f t="shared" si="15"/>
        <v>0.1713671597673323</v>
      </c>
      <c r="I221" s="88">
        <f t="shared" si="12"/>
        <v>0.22381495976733226</v>
      </c>
      <c r="J221" s="25"/>
      <c r="K221" s="38"/>
      <c r="L221" s="108"/>
      <c r="M221" s="115"/>
      <c r="Q221" s="89"/>
      <c r="V221" s="9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9.5540000000000003</v>
      </c>
      <c r="F222" s="104">
        <v>11.742000000000001</v>
      </c>
      <c r="G222" s="72">
        <f t="shared" si="14"/>
        <v>1.8812424000000005</v>
      </c>
      <c r="H222" s="103">
        <f t="shared" si="15"/>
        <v>0.16460266661862183</v>
      </c>
      <c r="I222" s="88">
        <f t="shared" si="12"/>
        <v>2.0458450666186225</v>
      </c>
      <c r="J222" s="25"/>
      <c r="K222" s="38"/>
      <c r="L222" s="108"/>
      <c r="M222" s="115"/>
      <c r="Q222" s="89"/>
      <c r="V222" s="9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19.673999999999999</v>
      </c>
      <c r="F223" s="104">
        <v>20.001000000000001</v>
      </c>
      <c r="G223" s="72">
        <f t="shared" si="14"/>
        <v>0.28115460000000148</v>
      </c>
      <c r="H223" s="103">
        <f t="shared" si="15"/>
        <v>0.36657110491583489</v>
      </c>
      <c r="I223" s="88">
        <f t="shared" ref="I223:I280" si="16">G223+H223</f>
        <v>0.64772570491583636</v>
      </c>
      <c r="J223" s="25"/>
      <c r="K223" s="38"/>
      <c r="L223" s="108"/>
      <c r="M223" s="115"/>
      <c r="Q223" s="89"/>
      <c r="V223" s="94"/>
    </row>
    <row r="224" spans="1:22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0.34434491314150045</v>
      </c>
      <c r="I224" s="73">
        <f t="shared" si="16"/>
        <v>0.34434491314150045</v>
      </c>
      <c r="J224" s="25"/>
      <c r="K224" s="38"/>
      <c r="L224" s="108"/>
      <c r="M224" s="115"/>
      <c r="Q224" s="89"/>
      <c r="V224" s="94"/>
    </row>
    <row r="225" spans="1:22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10.861000000000001</v>
      </c>
      <c r="F225" s="104">
        <v>12.814</v>
      </c>
      <c r="G225" s="72">
        <f t="shared" si="14"/>
        <v>1.6791893999999996</v>
      </c>
      <c r="H225" s="103">
        <f t="shared" si="15"/>
        <v>0.3002146483141987</v>
      </c>
      <c r="I225" s="88">
        <f t="shared" si="16"/>
        <v>1.9794040483141984</v>
      </c>
      <c r="J225" s="25"/>
      <c r="K225" s="38"/>
      <c r="L225" s="108"/>
      <c r="M225" s="115"/>
      <c r="Q225" s="89"/>
      <c r="V225" s="94"/>
    </row>
    <row r="226" spans="1:22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5.274</v>
      </c>
      <c r="F226" s="104">
        <v>5.476</v>
      </c>
      <c r="G226" s="72">
        <f t="shared" si="14"/>
        <v>0.17367959999999996</v>
      </c>
      <c r="H226" s="103">
        <f t="shared" si="15"/>
        <v>0.25994980814330293</v>
      </c>
      <c r="I226" s="88">
        <f t="shared" si="16"/>
        <v>0.43362940814330286</v>
      </c>
      <c r="J226" s="25"/>
      <c r="K226" s="38"/>
      <c r="L226" s="108"/>
      <c r="M226" s="115"/>
      <c r="Q226" s="89"/>
      <c r="V226" s="94"/>
    </row>
    <row r="227" spans="1:22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5.7350000000000003</v>
      </c>
      <c r="F227" s="104">
        <v>6.85</v>
      </c>
      <c r="G227" s="72">
        <f t="shared" si="14"/>
        <v>0.95867699999999945</v>
      </c>
      <c r="H227" s="103">
        <f t="shared" si="15"/>
        <v>0.16911232871776213</v>
      </c>
      <c r="I227" s="88">
        <f t="shared" si="16"/>
        <v>1.1277893287177616</v>
      </c>
      <c r="J227" s="25"/>
      <c r="K227" s="38"/>
      <c r="L227" s="108"/>
      <c r="M227" s="115"/>
      <c r="Q227" s="89"/>
      <c r="V227" s="94"/>
    </row>
    <row r="228" spans="1:22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0.39</v>
      </c>
      <c r="F228" s="104">
        <v>0.42199999999999999</v>
      </c>
      <c r="G228" s="72">
        <f t="shared" si="14"/>
        <v>2.7513599999999978E-2</v>
      </c>
      <c r="H228" s="103">
        <f t="shared" si="15"/>
        <v>0.16428054789725466</v>
      </c>
      <c r="I228" s="88">
        <f t="shared" si="16"/>
        <v>0.19179414789725463</v>
      </c>
      <c r="K228" s="38"/>
      <c r="L228" s="108"/>
      <c r="M228" s="115"/>
      <c r="Q228" s="89"/>
      <c r="V228" s="94"/>
    </row>
    <row r="229" spans="1:22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24.617000000000001</v>
      </c>
      <c r="F229" s="104">
        <v>28.41</v>
      </c>
      <c r="G229" s="72">
        <f t="shared" si="14"/>
        <v>3.2612213999999993</v>
      </c>
      <c r="H229" s="103">
        <f t="shared" si="15"/>
        <v>0.36689322363720206</v>
      </c>
      <c r="I229" s="88">
        <f t="shared" si="16"/>
        <v>3.6281146236372015</v>
      </c>
      <c r="J229" s="25"/>
      <c r="K229" s="38"/>
      <c r="L229" s="108"/>
      <c r="M229" s="115"/>
      <c r="Q229" s="89"/>
      <c r="V229" s="94"/>
    </row>
    <row r="230" spans="1:22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9.3290000000000006</v>
      </c>
      <c r="F230" s="104">
        <v>10.132999999999999</v>
      </c>
      <c r="G230" s="72">
        <f t="shared" si="14"/>
        <v>0.69127919999999876</v>
      </c>
      <c r="H230" s="103">
        <f t="shared" si="15"/>
        <v>0.34305643825603177</v>
      </c>
      <c r="I230" s="88">
        <f t="shared" si="16"/>
        <v>1.0343356382560305</v>
      </c>
      <c r="J230" s="25"/>
      <c r="K230" s="38"/>
      <c r="L230" s="108"/>
      <c r="M230" s="115"/>
      <c r="Q230" s="89"/>
      <c r="V230" s="94"/>
    </row>
    <row r="231" spans="1:22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6.8970000000000002</v>
      </c>
      <c r="F231" s="104">
        <v>7.8109999999999999</v>
      </c>
      <c r="G231" s="72">
        <f t="shared" si="14"/>
        <v>0.7858571999999997</v>
      </c>
      <c r="H231" s="103">
        <f t="shared" si="15"/>
        <v>0.29828193598599567</v>
      </c>
      <c r="I231" s="88">
        <f t="shared" si="16"/>
        <v>1.0841391359859953</v>
      </c>
      <c r="J231" s="25"/>
      <c r="K231" s="38"/>
      <c r="L231" s="108"/>
      <c r="M231" s="115"/>
      <c r="Q231" s="89"/>
      <c r="V231" s="94"/>
    </row>
    <row r="232" spans="1:22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7.5380000000000003</v>
      </c>
      <c r="F232" s="104">
        <v>8.9420000000000002</v>
      </c>
      <c r="G232" s="72">
        <f t="shared" si="14"/>
        <v>1.2071592</v>
      </c>
      <c r="H232" s="103">
        <f t="shared" si="15"/>
        <v>0.26220463919287312</v>
      </c>
      <c r="I232" s="88">
        <f t="shared" si="16"/>
        <v>1.4693638391928732</v>
      </c>
      <c r="J232" s="25"/>
      <c r="K232" s="38"/>
      <c r="L232" s="108"/>
      <c r="M232" s="115"/>
      <c r="Q232" s="89"/>
      <c r="V232" s="94"/>
    </row>
    <row r="233" spans="1:22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6.6</v>
      </c>
      <c r="F233" s="104">
        <v>7.5170000000000003</v>
      </c>
      <c r="G233" s="72">
        <f t="shared" si="14"/>
        <v>0.7884366000000006</v>
      </c>
      <c r="H233" s="103">
        <f t="shared" si="15"/>
        <v>0.17040080360323079</v>
      </c>
      <c r="I233" s="88">
        <f t="shared" si="16"/>
        <v>0.95883740360323144</v>
      </c>
      <c r="J233" s="25"/>
      <c r="K233" s="38"/>
      <c r="L233" s="108"/>
      <c r="M233" s="115"/>
      <c r="Q233" s="89"/>
      <c r="V233" s="94"/>
    </row>
    <row r="234" spans="1:22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9.4789999999999992</v>
      </c>
      <c r="F234" s="135">
        <v>10.725</v>
      </c>
      <c r="G234" s="86">
        <f t="shared" si="14"/>
        <v>1.0713108000000005</v>
      </c>
      <c r="H234" s="109">
        <f t="shared" si="15"/>
        <v>0.16556902278272331</v>
      </c>
      <c r="I234" s="73">
        <f t="shared" si="16"/>
        <v>1.2368798227827238</v>
      </c>
      <c r="J234" s="25"/>
      <c r="K234" s="38"/>
      <c r="L234" s="108"/>
      <c r="M234" s="115"/>
      <c r="Q234" s="89"/>
      <c r="V234" s="94"/>
    </row>
    <row r="235" spans="1:22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0.37043652957224088</v>
      </c>
      <c r="I235" s="73">
        <f t="shared" si="16"/>
        <v>0.37043652957224088</v>
      </c>
      <c r="J235" s="25"/>
      <c r="K235" s="38"/>
      <c r="L235" s="108"/>
      <c r="M235" s="115"/>
      <c r="Q235" s="89"/>
      <c r="V235" s="94"/>
    </row>
    <row r="236" spans="1:22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12.688000000000001</v>
      </c>
      <c r="F236" s="135">
        <v>13.743</v>
      </c>
      <c r="G236" s="86">
        <f t="shared" si="14"/>
        <v>0.90708899999999981</v>
      </c>
      <c r="H236" s="109">
        <f t="shared" si="15"/>
        <v>0.34370067569876611</v>
      </c>
      <c r="I236" s="73">
        <f t="shared" si="16"/>
        <v>1.250789675698766</v>
      </c>
      <c r="J236" s="25"/>
      <c r="K236" s="38"/>
      <c r="L236" s="108"/>
      <c r="M236" s="115"/>
      <c r="Q236" s="89"/>
      <c r="V236" s="94"/>
    </row>
    <row r="237" spans="1:22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7.5880000000000001</v>
      </c>
      <c r="F237" s="135">
        <v>8.0289999999999999</v>
      </c>
      <c r="G237" s="86">
        <f t="shared" si="14"/>
        <v>0.37917179999999984</v>
      </c>
      <c r="H237" s="109">
        <f t="shared" si="15"/>
        <v>0.29763769854326139</v>
      </c>
      <c r="I237" s="73">
        <f t="shared" si="16"/>
        <v>0.67680949854326122</v>
      </c>
      <c r="J237" s="25"/>
      <c r="K237" s="38"/>
      <c r="L237" s="108"/>
      <c r="M237" s="115"/>
      <c r="Q237" s="89"/>
      <c r="V237" s="94"/>
    </row>
    <row r="238" spans="1:22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8.5050000000000008</v>
      </c>
      <c r="F238" s="135">
        <v>9.4499999999999993</v>
      </c>
      <c r="G238" s="86">
        <f t="shared" si="14"/>
        <v>0.81251099999999876</v>
      </c>
      <c r="H238" s="109">
        <f t="shared" si="15"/>
        <v>0.26156040175013878</v>
      </c>
      <c r="I238" s="73">
        <f t="shared" si="16"/>
        <v>1.0740714017501376</v>
      </c>
      <c r="J238" s="25"/>
      <c r="K238" s="38"/>
      <c r="L238" s="108"/>
      <c r="M238" s="115"/>
      <c r="Q238" s="89"/>
      <c r="V238" s="94"/>
    </row>
    <row r="239" spans="1:22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2.87</v>
      </c>
      <c r="F239" s="135">
        <v>3.5760000000000001</v>
      </c>
      <c r="G239" s="86">
        <f t="shared" si="14"/>
        <v>0.60701879999999997</v>
      </c>
      <c r="H239" s="109">
        <f t="shared" si="15"/>
        <v>0.16975656616049647</v>
      </c>
      <c r="I239" s="73">
        <f t="shared" si="16"/>
        <v>0.77677536616049647</v>
      </c>
      <c r="J239" s="25"/>
      <c r="K239" s="38"/>
      <c r="L239" s="108"/>
      <c r="M239" s="115"/>
      <c r="Q239" s="89"/>
      <c r="V239" s="94"/>
    </row>
    <row r="240" spans="1:22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7.3780000000000001</v>
      </c>
      <c r="F240" s="135">
        <v>8.1180000000000003</v>
      </c>
      <c r="G240" s="86">
        <f t="shared" si="14"/>
        <v>0.63625200000000015</v>
      </c>
      <c r="H240" s="109">
        <f t="shared" si="15"/>
        <v>0.16589114150409048</v>
      </c>
      <c r="I240" s="73">
        <f t="shared" si="16"/>
        <v>0.80214314150409061</v>
      </c>
      <c r="J240" s="25"/>
      <c r="K240" s="38"/>
      <c r="L240" s="108"/>
      <c r="M240" s="115"/>
      <c r="Q240" s="89"/>
      <c r="V240" s="94"/>
    </row>
    <row r="241" spans="1:22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25.09</v>
      </c>
      <c r="F241" s="135">
        <v>28.141999999999999</v>
      </c>
      <c r="G241" s="86">
        <f t="shared" si="14"/>
        <v>2.6241095999999997</v>
      </c>
      <c r="H241" s="109">
        <f t="shared" si="15"/>
        <v>0.36560474875173338</v>
      </c>
      <c r="I241" s="73">
        <f t="shared" si="16"/>
        <v>2.989714348751733</v>
      </c>
      <c r="J241" s="25"/>
      <c r="K241" s="38"/>
      <c r="L241" s="108"/>
      <c r="M241" s="115"/>
      <c r="Q241" s="89"/>
      <c r="V241" s="94"/>
    </row>
    <row r="242" spans="1:22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13.321999999999999</v>
      </c>
      <c r="F242" s="135">
        <v>14.759</v>
      </c>
      <c r="G242" s="86">
        <f t="shared" si="14"/>
        <v>1.2355326000000011</v>
      </c>
      <c r="H242" s="109">
        <f t="shared" si="15"/>
        <v>0.34595550674833625</v>
      </c>
      <c r="I242" s="73">
        <f t="shared" si="16"/>
        <v>1.5814881067483373</v>
      </c>
      <c r="J242" s="25"/>
      <c r="K242" s="38"/>
      <c r="L242" s="108"/>
      <c r="M242" s="115"/>
      <c r="Q242" s="89"/>
      <c r="V242" s="94"/>
    </row>
    <row r="243" spans="1:22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10.425000000000001</v>
      </c>
      <c r="F243" s="135">
        <v>12.394</v>
      </c>
      <c r="G243" s="86">
        <f t="shared" si="14"/>
        <v>1.6929461999999995</v>
      </c>
      <c r="H243" s="109">
        <f t="shared" si="15"/>
        <v>0.29957041087146435</v>
      </c>
      <c r="I243" s="73">
        <f t="shared" si="16"/>
        <v>1.9925166108714638</v>
      </c>
      <c r="J243" s="25"/>
      <c r="K243" s="38"/>
      <c r="L243" s="108"/>
      <c r="M243" s="115"/>
      <c r="Q243" s="89"/>
      <c r="V243" s="94"/>
    </row>
    <row r="244" spans="1:22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12.868</v>
      </c>
      <c r="F244" s="135">
        <v>14.914999999999999</v>
      </c>
      <c r="G244" s="86">
        <f t="shared" si="14"/>
        <v>1.7600105999999991</v>
      </c>
      <c r="H244" s="109">
        <f t="shared" si="15"/>
        <v>0.26059404558603727</v>
      </c>
      <c r="I244" s="73">
        <f t="shared" si="16"/>
        <v>2.0206046455860363</v>
      </c>
      <c r="J244" s="25"/>
      <c r="K244" s="38"/>
      <c r="L244" s="108"/>
      <c r="M244" s="115"/>
      <c r="Q244" s="89"/>
      <c r="V244" s="94"/>
    </row>
    <row r="245" spans="1:22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8.6769999999999996</v>
      </c>
      <c r="F245" s="135">
        <v>10.144</v>
      </c>
      <c r="G245" s="86">
        <f t="shared" si="14"/>
        <v>1.2613266000000005</v>
      </c>
      <c r="H245" s="109">
        <f t="shared" si="15"/>
        <v>0.16911232871776213</v>
      </c>
      <c r="I245" s="73">
        <f t="shared" si="16"/>
        <v>1.4304389287177626</v>
      </c>
      <c r="J245" s="25"/>
      <c r="K245" s="38"/>
      <c r="L245" s="108"/>
      <c r="M245" s="115"/>
      <c r="Q245" s="89"/>
      <c r="V245" s="94"/>
    </row>
    <row r="246" spans="1:22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7.9480000000000004</v>
      </c>
      <c r="F246" s="104">
        <v>8.7669999999999995</v>
      </c>
      <c r="G246" s="72">
        <f t="shared" si="14"/>
        <v>0.70417619999999925</v>
      </c>
      <c r="H246" s="103">
        <f t="shared" si="15"/>
        <v>0.16331419173315315</v>
      </c>
      <c r="I246" s="88">
        <f t="shared" si="16"/>
        <v>0.86749039173315245</v>
      </c>
      <c r="J246" s="25"/>
      <c r="K246" s="38"/>
      <c r="L246" s="108"/>
      <c r="M246" s="115"/>
      <c r="Q246" s="89"/>
      <c r="V246" s="94"/>
    </row>
    <row r="247" spans="1:22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7.5549999999999997</v>
      </c>
      <c r="F247" s="104">
        <v>10.234</v>
      </c>
      <c r="G247" s="72">
        <f t="shared" si="14"/>
        <v>2.3034042000000001</v>
      </c>
      <c r="H247" s="103">
        <f t="shared" si="15"/>
        <v>0.36657110491583489</v>
      </c>
      <c r="I247" s="88">
        <f t="shared" si="16"/>
        <v>2.6699753049158348</v>
      </c>
      <c r="J247" s="25"/>
      <c r="K247" s="38"/>
      <c r="L247" s="108"/>
      <c r="M247" s="115"/>
      <c r="Q247" s="89"/>
      <c r="V247" s="94"/>
    </row>
    <row r="248" spans="1:22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6.5030000000000001</v>
      </c>
      <c r="F248" s="104">
        <v>7.9980000000000002</v>
      </c>
      <c r="G248" s="72">
        <f t="shared" si="14"/>
        <v>1.285401</v>
      </c>
      <c r="H248" s="103">
        <f t="shared" si="15"/>
        <v>0.3427343195346646</v>
      </c>
      <c r="I248" s="88">
        <f t="shared" si="16"/>
        <v>1.6281353195346646</v>
      </c>
      <c r="J248" s="25"/>
      <c r="K248" s="38"/>
      <c r="L248" s="108"/>
      <c r="M248" s="115"/>
      <c r="Q248" s="89"/>
      <c r="V248" s="94"/>
    </row>
    <row r="249" spans="1:22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10.561999999999999</v>
      </c>
      <c r="F249" s="104">
        <v>11.722</v>
      </c>
      <c r="G249" s="72">
        <f t="shared" si="14"/>
        <v>0.99736800000000014</v>
      </c>
      <c r="H249" s="103">
        <f t="shared" si="15"/>
        <v>0.30118100447830021</v>
      </c>
      <c r="I249" s="88">
        <f t="shared" si="16"/>
        <v>1.2985490044783004</v>
      </c>
      <c r="J249" s="25"/>
      <c r="K249" s="38"/>
      <c r="L249" s="108"/>
      <c r="M249" s="115"/>
      <c r="Q249" s="89"/>
      <c r="V249" s="94"/>
    </row>
    <row r="250" spans="1:22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0.25866133325783425</v>
      </c>
      <c r="I250" s="88">
        <f t="shared" si="16"/>
        <v>0.25866133325783425</v>
      </c>
      <c r="J250" s="25"/>
      <c r="K250" s="38"/>
      <c r="L250" s="108"/>
      <c r="M250" s="115"/>
      <c r="Q250" s="89"/>
      <c r="V250" s="94"/>
    </row>
    <row r="251" spans="1:22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3.3029999999999999</v>
      </c>
      <c r="F251" s="104">
        <v>3.32</v>
      </c>
      <c r="G251" s="72">
        <f t="shared" si="14"/>
        <v>1.4616599999999917E-2</v>
      </c>
      <c r="H251" s="103">
        <f t="shared" si="15"/>
        <v>0.16879020999639496</v>
      </c>
      <c r="I251" s="88">
        <f t="shared" si="16"/>
        <v>0.18340680999639489</v>
      </c>
      <c r="J251" s="25"/>
      <c r="K251" s="38"/>
      <c r="L251" s="108"/>
      <c r="M251" s="115"/>
      <c r="Q251" s="89"/>
      <c r="V251" s="94"/>
    </row>
    <row r="252" spans="1:22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5.1239999999999997</v>
      </c>
      <c r="F252" s="104">
        <v>6.7729999999999997</v>
      </c>
      <c r="G252" s="72">
        <f t="shared" si="14"/>
        <v>1.4178102000000001</v>
      </c>
      <c r="H252" s="103">
        <f t="shared" si="15"/>
        <v>0.16395842917588749</v>
      </c>
      <c r="I252" s="88">
        <f t="shared" si="16"/>
        <v>1.5817686291758877</v>
      </c>
      <c r="J252" s="25"/>
      <c r="K252" s="38"/>
      <c r="L252" s="108"/>
      <c r="M252" s="115"/>
      <c r="Q252" s="89"/>
      <c r="V252" s="94"/>
    </row>
    <row r="253" spans="1:22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23.786999999999999</v>
      </c>
      <c r="F253" s="104">
        <v>26.585999999999999</v>
      </c>
      <c r="G253" s="72">
        <f t="shared" si="14"/>
        <v>2.4065801999999996</v>
      </c>
      <c r="H253" s="103">
        <f t="shared" si="15"/>
        <v>0.36882593596540503</v>
      </c>
      <c r="I253" s="88">
        <f t="shared" si="16"/>
        <v>2.7754061359654045</v>
      </c>
      <c r="J253" s="25"/>
      <c r="K253" s="38"/>
      <c r="L253" s="108"/>
      <c r="M253" s="115"/>
      <c r="Q253" s="89"/>
      <c r="V253" s="94"/>
    </row>
    <row r="254" spans="1:22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7.1120000000000001</v>
      </c>
      <c r="F254" s="135">
        <v>7.7290000000000001</v>
      </c>
      <c r="G254" s="72">
        <f>(F254-E254)*0.8598</f>
        <v>0.53049659999999998</v>
      </c>
      <c r="H254" s="103">
        <f t="shared" si="15"/>
        <v>0.34305643825603177</v>
      </c>
      <c r="I254" s="88">
        <f t="shared" si="16"/>
        <v>0.8735530382560317</v>
      </c>
      <c r="J254" s="25" t="s">
        <v>404</v>
      </c>
      <c r="K254" s="38"/>
      <c r="L254" s="108"/>
      <c r="M254" s="115"/>
      <c r="Q254" s="89"/>
      <c r="V254" s="94"/>
    </row>
    <row r="255" spans="1:22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04">
        <v>13.824</v>
      </c>
      <c r="F255" s="135">
        <v>15.154999999999999</v>
      </c>
      <c r="G255" s="72">
        <f>(F255-E255)*0.8598</f>
        <v>1.1443937999999996</v>
      </c>
      <c r="H255" s="103">
        <f t="shared" si="15"/>
        <v>0.30118100447830021</v>
      </c>
      <c r="I255" s="88">
        <f t="shared" si="16"/>
        <v>1.4455748044782997</v>
      </c>
      <c r="J255" s="25"/>
      <c r="K255" s="38"/>
      <c r="L255" s="108"/>
      <c r="M255" s="115"/>
      <c r="Q255" s="89"/>
      <c r="V255" s="94"/>
    </row>
    <row r="256" spans="1:22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4.8330000000000002</v>
      </c>
      <c r="F256" s="135">
        <v>5.53</v>
      </c>
      <c r="G256" s="72">
        <f t="shared" si="14"/>
        <v>0.59928060000000005</v>
      </c>
      <c r="H256" s="103">
        <f t="shared" si="15"/>
        <v>0.25930557070056859</v>
      </c>
      <c r="I256" s="88">
        <f t="shared" si="16"/>
        <v>0.85858617070056864</v>
      </c>
      <c r="J256" s="25"/>
      <c r="K256" s="38"/>
      <c r="L256" s="108"/>
      <c r="M256" s="115"/>
      <c r="Q256" s="89"/>
      <c r="V256" s="94"/>
    </row>
    <row r="257" spans="1:22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6.0620000000000003</v>
      </c>
      <c r="F257" s="135">
        <v>6.5810000000000004</v>
      </c>
      <c r="G257" s="72">
        <f t="shared" si="14"/>
        <v>0.44623620000000014</v>
      </c>
      <c r="H257" s="103">
        <f t="shared" si="15"/>
        <v>0.16975656616049647</v>
      </c>
      <c r="I257" s="88">
        <f t="shared" si="16"/>
        <v>0.61599276616049659</v>
      </c>
      <c r="J257" s="25"/>
      <c r="K257" s="38"/>
      <c r="L257" s="108"/>
      <c r="M257" s="115"/>
      <c r="Q257" s="89"/>
      <c r="V257" s="94"/>
    </row>
    <row r="258" spans="1:22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35">
        <v>8.4640000000000004</v>
      </c>
      <c r="G258" s="72">
        <f t="shared" si="14"/>
        <v>0</v>
      </c>
      <c r="H258" s="103">
        <f t="shared" si="15"/>
        <v>0.16202571684768446</v>
      </c>
      <c r="I258" s="88">
        <f t="shared" si="16"/>
        <v>0.16202571684768446</v>
      </c>
      <c r="J258" s="25"/>
      <c r="K258" s="38"/>
      <c r="L258" s="108"/>
      <c r="M258" s="115"/>
      <c r="Q258" s="89"/>
      <c r="V258" s="94"/>
    </row>
    <row r="259" spans="1:22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15.079000000000001</v>
      </c>
      <c r="F259" s="135">
        <v>17.640999999999998</v>
      </c>
      <c r="G259" s="72">
        <f t="shared" si="14"/>
        <v>2.2028075999999981</v>
      </c>
      <c r="H259" s="103">
        <f t="shared" si="15"/>
        <v>0.36689322363720206</v>
      </c>
      <c r="I259" s="88">
        <f t="shared" si="16"/>
        <v>2.5697008236372003</v>
      </c>
      <c r="J259" s="25"/>
      <c r="K259" s="38"/>
      <c r="L259" s="108"/>
      <c r="M259" s="115"/>
      <c r="Q259" s="89"/>
      <c r="V259" s="94"/>
    </row>
    <row r="260" spans="1:22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9.3190000000000008</v>
      </c>
      <c r="F260" s="104">
        <v>11.303000000000001</v>
      </c>
      <c r="G260" s="72">
        <f t="shared" si="14"/>
        <v>1.7058432000000001</v>
      </c>
      <c r="H260" s="103">
        <f t="shared" si="15"/>
        <v>0.34241220081329743</v>
      </c>
      <c r="I260" s="88">
        <f t="shared" si="16"/>
        <v>2.0482554008132974</v>
      </c>
      <c r="J260" s="25"/>
      <c r="K260" s="40"/>
      <c r="L260" s="108"/>
      <c r="M260" s="115"/>
      <c r="Q260" s="89"/>
      <c r="V260" s="94"/>
    </row>
    <row r="261" spans="1:22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11.863</v>
      </c>
      <c r="F261" s="104">
        <v>13.577</v>
      </c>
      <c r="G261" s="72">
        <f t="shared" si="14"/>
        <v>1.4736972000000004</v>
      </c>
      <c r="H261" s="103">
        <f t="shared" si="15"/>
        <v>0.2979598172646285</v>
      </c>
      <c r="I261" s="88">
        <f t="shared" si="16"/>
        <v>1.7716570172646289</v>
      </c>
      <c r="J261" s="25"/>
      <c r="K261" s="38"/>
      <c r="L261" s="108"/>
      <c r="M261" s="115"/>
      <c r="Q261" s="89"/>
      <c r="V261" s="94"/>
    </row>
    <row r="262" spans="1:22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6.6769999999999996</v>
      </c>
      <c r="F262" s="104">
        <v>7.8659999999999997</v>
      </c>
      <c r="G262" s="72">
        <f t="shared" si="14"/>
        <v>1.0223022000000002</v>
      </c>
      <c r="H262" s="103">
        <f t="shared" si="15"/>
        <v>0.27412303188345821</v>
      </c>
      <c r="I262" s="88">
        <f t="shared" si="16"/>
        <v>1.2964252318834584</v>
      </c>
      <c r="J262" s="25"/>
      <c r="K262" s="38"/>
      <c r="L262" s="108"/>
      <c r="M262" s="115"/>
      <c r="Q262" s="89"/>
      <c r="V262" s="94"/>
    </row>
    <row r="263" spans="1:22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8.2799999999999994</v>
      </c>
      <c r="F263" s="104">
        <v>9.7929999999999993</v>
      </c>
      <c r="G263" s="72">
        <f t="shared" si="14"/>
        <v>1.3008773999999999</v>
      </c>
      <c r="H263" s="103">
        <f t="shared" si="15"/>
        <v>0.16879020999639496</v>
      </c>
      <c r="I263" s="88">
        <f t="shared" si="16"/>
        <v>1.4696676099963948</v>
      </c>
      <c r="J263" s="25"/>
      <c r="K263" s="38"/>
      <c r="L263" s="108"/>
      <c r="M263" s="115"/>
      <c r="Q263" s="89"/>
      <c r="V263" s="94"/>
    </row>
    <row r="264" spans="1:22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9.5909999999999993</v>
      </c>
      <c r="F264" s="104">
        <v>11.255000000000001</v>
      </c>
      <c r="G264" s="72">
        <f t="shared" si="14"/>
        <v>1.4307072000000012</v>
      </c>
      <c r="H264" s="103">
        <f t="shared" si="15"/>
        <v>0.16395842917588749</v>
      </c>
      <c r="I264" s="88">
        <f t="shared" si="16"/>
        <v>1.5946656291758887</v>
      </c>
      <c r="J264" s="25"/>
      <c r="K264" s="38"/>
      <c r="L264" s="108"/>
      <c r="M264" s="115"/>
      <c r="Q264" s="89"/>
      <c r="V264" s="94"/>
    </row>
    <row r="265" spans="1:22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18.649999999999999</v>
      </c>
      <c r="F265" s="104">
        <v>20.523</v>
      </c>
      <c r="G265" s="72">
        <f t="shared" si="14"/>
        <v>1.610405400000001</v>
      </c>
      <c r="H265" s="103">
        <f t="shared" si="15"/>
        <v>0.36689322363720206</v>
      </c>
      <c r="I265" s="88">
        <f t="shared" si="16"/>
        <v>1.977298623637203</v>
      </c>
      <c r="J265" s="25"/>
      <c r="K265" s="38"/>
      <c r="L265" s="108"/>
      <c r="M265" s="115"/>
      <c r="Q265" s="89"/>
      <c r="V265" s="94"/>
    </row>
    <row r="266" spans="1:22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0.34402279442013323</v>
      </c>
      <c r="I266" s="88">
        <f t="shared" si="16"/>
        <v>0.34402279442013323</v>
      </c>
      <c r="J266" s="25"/>
      <c r="K266" s="38"/>
      <c r="L266" s="108"/>
      <c r="M266" s="115"/>
      <c r="Q266" s="89"/>
      <c r="V266" s="94"/>
    </row>
    <row r="267" spans="1:22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8.6709999999999994</v>
      </c>
      <c r="F267" s="104">
        <v>9.6039999999999992</v>
      </c>
      <c r="G267" s="72">
        <f t="shared" si="14"/>
        <v>0.80219339999999983</v>
      </c>
      <c r="H267" s="103">
        <f t="shared" si="15"/>
        <v>0.2979598172646285</v>
      </c>
      <c r="I267" s="88">
        <f t="shared" si="16"/>
        <v>1.1001532172646282</v>
      </c>
      <c r="J267" s="25"/>
      <c r="K267" s="38"/>
      <c r="L267" s="108"/>
      <c r="M267" s="115"/>
      <c r="Q267" s="89"/>
      <c r="V267" s="94"/>
    </row>
    <row r="268" spans="1:22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10.074</v>
      </c>
      <c r="F268" s="104">
        <v>10.917999999999999</v>
      </c>
      <c r="G268" s="72">
        <f t="shared" si="14"/>
        <v>0.72567119999999952</v>
      </c>
      <c r="H268" s="103">
        <f t="shared" si="15"/>
        <v>0.26091616430740444</v>
      </c>
      <c r="I268" s="88">
        <f t="shared" si="16"/>
        <v>0.9865873643074039</v>
      </c>
      <c r="J268" s="25"/>
      <c r="K268" s="38"/>
      <c r="L268" s="108"/>
      <c r="M268" s="115"/>
      <c r="Q268" s="89"/>
      <c r="V268" s="94"/>
    </row>
    <row r="269" spans="1:22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4.7460000000000004</v>
      </c>
      <c r="F269" s="104">
        <v>5.625</v>
      </c>
      <c r="G269" s="72">
        <f t="shared" si="14"/>
        <v>0.75576419999999966</v>
      </c>
      <c r="H269" s="103">
        <f t="shared" si="15"/>
        <v>0.16814597255366065</v>
      </c>
      <c r="I269" s="88">
        <f t="shared" si="16"/>
        <v>0.92391017255366026</v>
      </c>
      <c r="J269" s="25"/>
      <c r="K269" s="38"/>
      <c r="L269" s="108"/>
      <c r="M269" s="115"/>
      <c r="Q269" s="89"/>
      <c r="V269" s="94"/>
    </row>
    <row r="270" spans="1:22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5.1539999999999999</v>
      </c>
      <c r="F270" s="104">
        <v>5.75</v>
      </c>
      <c r="G270" s="72">
        <f t="shared" si="14"/>
        <v>0.51244080000000003</v>
      </c>
      <c r="H270" s="103">
        <f t="shared" si="15"/>
        <v>0.16331419173315315</v>
      </c>
      <c r="I270" s="88">
        <f t="shared" si="16"/>
        <v>0.67575499173315312</v>
      </c>
      <c r="J270" s="25"/>
      <c r="K270" s="38"/>
      <c r="L270" s="108"/>
      <c r="M270" s="115"/>
      <c r="Q270" s="89"/>
      <c r="V270" s="94"/>
    </row>
    <row r="271" spans="1:22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13.372</v>
      </c>
      <c r="F271" s="104">
        <v>16.265000000000001</v>
      </c>
      <c r="G271" s="72">
        <f t="shared" si="14"/>
        <v>2.4874014000000004</v>
      </c>
      <c r="H271" s="103">
        <f t="shared" si="15"/>
        <v>0.36689322363720206</v>
      </c>
      <c r="I271" s="88">
        <f t="shared" si="16"/>
        <v>2.8542946236372027</v>
      </c>
      <c r="J271" s="25"/>
      <c r="K271" s="38"/>
      <c r="L271" s="108"/>
      <c r="M271" s="115"/>
      <c r="Q271" s="89"/>
      <c r="V271" s="94"/>
    </row>
    <row r="272" spans="1:22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10.62</v>
      </c>
      <c r="F272" s="104">
        <v>10.62</v>
      </c>
      <c r="G272" s="72">
        <f t="shared" si="14"/>
        <v>0</v>
      </c>
      <c r="H272" s="103">
        <f t="shared" si="15"/>
        <v>0.34434491314150045</v>
      </c>
      <c r="I272" s="88">
        <f t="shared" si="16"/>
        <v>0.34434491314150045</v>
      </c>
      <c r="J272" s="25"/>
      <c r="K272" s="38"/>
      <c r="L272" s="108"/>
      <c r="M272" s="115"/>
      <c r="Q272" s="89"/>
      <c r="V272" s="94"/>
    </row>
    <row r="273" spans="1:22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0.2979598172646285</v>
      </c>
      <c r="I273" s="88">
        <f t="shared" si="16"/>
        <v>0.2979598172646285</v>
      </c>
      <c r="J273" s="25"/>
      <c r="K273" s="38"/>
      <c r="L273" s="108"/>
      <c r="M273" s="115"/>
      <c r="Q273" s="89"/>
      <c r="V273" s="94"/>
    </row>
    <row r="274" spans="1:22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9.702</v>
      </c>
      <c r="F274" s="104">
        <v>11.962</v>
      </c>
      <c r="G274" s="72">
        <f t="shared" ref="G274:G301" si="17">(F274-E274)*0.8598</f>
        <v>1.9431479999999999</v>
      </c>
      <c r="H274" s="103">
        <f t="shared" ref="H274:H301" si="18">$G$11/$C$303*C274</f>
        <v>0.26059404558603727</v>
      </c>
      <c r="I274" s="88">
        <f t="shared" si="16"/>
        <v>2.2037420455860373</v>
      </c>
      <c r="J274" s="25"/>
      <c r="K274" s="38"/>
      <c r="L274" s="108"/>
      <c r="M274" s="115"/>
      <c r="Q274" s="89"/>
      <c r="V274" s="94"/>
    </row>
    <row r="275" spans="1:22" x14ac:dyDescent="0.25">
      <c r="A275" s="93">
        <v>262</v>
      </c>
      <c r="B275" s="78" t="s">
        <v>302</v>
      </c>
      <c r="C275" s="79">
        <v>52.1</v>
      </c>
      <c r="D275" s="80" t="s">
        <v>358</v>
      </c>
      <c r="E275" s="134">
        <v>2.0179999999999998</v>
      </c>
      <c r="F275" s="134">
        <v>2.0179999999999998</v>
      </c>
      <c r="G275" s="81">
        <f t="shared" si="17"/>
        <v>0</v>
      </c>
      <c r="H275" s="97">
        <f t="shared" si="18"/>
        <v>0.16782385383229348</v>
      </c>
      <c r="I275" s="92">
        <f t="shared" si="16"/>
        <v>0.16782385383229348</v>
      </c>
      <c r="J275" s="25"/>
      <c r="K275" s="38"/>
      <c r="L275" s="108"/>
      <c r="M275" s="115"/>
      <c r="Q275" s="89"/>
      <c r="V275" s="94"/>
    </row>
    <row r="276" spans="1:22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1.5189999999999999</v>
      </c>
      <c r="F276" s="104">
        <v>1.9690000000000001</v>
      </c>
      <c r="G276" s="72">
        <f t="shared" si="17"/>
        <v>0.38691000000000014</v>
      </c>
      <c r="H276" s="103">
        <f t="shared" si="18"/>
        <v>0.16299207301178598</v>
      </c>
      <c r="I276" s="88">
        <f t="shared" si="16"/>
        <v>0.54990207301178606</v>
      </c>
      <c r="J276" s="25"/>
      <c r="K276" s="38"/>
      <c r="L276" s="108"/>
      <c r="M276" s="115"/>
      <c r="Q276" s="89"/>
      <c r="V276" s="94"/>
    </row>
    <row r="277" spans="1:22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12.313000000000001</v>
      </c>
      <c r="F277" s="104">
        <v>13.803000000000001</v>
      </c>
      <c r="G277" s="72">
        <f t="shared" si="17"/>
        <v>1.2811020000000002</v>
      </c>
      <c r="H277" s="103">
        <f t="shared" si="18"/>
        <v>0.36818169852267069</v>
      </c>
      <c r="I277" s="88">
        <f t="shared" si="16"/>
        <v>1.6492836985226709</v>
      </c>
      <c r="J277" s="25"/>
      <c r="K277" s="38"/>
      <c r="L277" s="108"/>
      <c r="M277" s="115"/>
      <c r="Q277" s="89"/>
      <c r="V277" s="94"/>
    </row>
    <row r="278" spans="1:22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8.4909999999999997</v>
      </c>
      <c r="F278" s="104">
        <v>10.561</v>
      </c>
      <c r="G278" s="72">
        <f t="shared" si="17"/>
        <v>1.7797860000000003</v>
      </c>
      <c r="H278" s="103">
        <f t="shared" si="18"/>
        <v>0.34466703186286757</v>
      </c>
      <c r="I278" s="88">
        <f t="shared" si="16"/>
        <v>2.1244530318628678</v>
      </c>
      <c r="J278" s="25"/>
      <c r="K278" s="38"/>
      <c r="L278" s="108"/>
      <c r="M278" s="115"/>
      <c r="Q278" s="89"/>
      <c r="V278" s="94"/>
    </row>
    <row r="279" spans="1:22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8.6080000000000005</v>
      </c>
      <c r="F279" s="104">
        <v>9.0050000000000008</v>
      </c>
      <c r="G279" s="72">
        <f t="shared" si="17"/>
        <v>0.34134060000000022</v>
      </c>
      <c r="H279" s="103">
        <f t="shared" si="18"/>
        <v>0.29892617342873001</v>
      </c>
      <c r="I279" s="88">
        <f t="shared" si="16"/>
        <v>0.64026677342873017</v>
      </c>
      <c r="J279" s="25"/>
      <c r="K279" s="38"/>
      <c r="L279" s="108"/>
      <c r="M279" s="115"/>
      <c r="Q279" s="89"/>
      <c r="V279" s="94"/>
    </row>
    <row r="280" spans="1:22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8.2769999999999992</v>
      </c>
      <c r="F280" s="104">
        <v>10.715999999999999</v>
      </c>
      <c r="G280" s="72">
        <f>(F280-E280)*0.8598</f>
        <v>2.0970522000000003</v>
      </c>
      <c r="H280" s="103">
        <f t="shared" si="18"/>
        <v>0.25866133325783425</v>
      </c>
      <c r="I280" s="88">
        <f t="shared" si="16"/>
        <v>2.3557135332578345</v>
      </c>
      <c r="J280" s="25"/>
      <c r="K280" s="38"/>
      <c r="L280" s="108"/>
      <c r="M280" s="115"/>
      <c r="N280" s="108"/>
      <c r="Q280" s="89"/>
      <c r="V280" s="94"/>
    </row>
    <row r="281" spans="1:22" ht="15" customHeight="1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1.054</v>
      </c>
      <c r="F281" s="104">
        <v>1.573</v>
      </c>
      <c r="G281" s="72">
        <f>(F281-E281)*0.8598</f>
        <v>0.44623619999999992</v>
      </c>
      <c r="H281" s="103">
        <f t="shared" si="18"/>
        <v>0.16750173511092631</v>
      </c>
      <c r="I281" s="88">
        <f>G281+H281</f>
        <v>0.61373793511092622</v>
      </c>
      <c r="K281" s="25"/>
      <c r="L281" s="108"/>
      <c r="M281" s="115"/>
      <c r="Q281" s="89"/>
      <c r="V281" s="94"/>
    </row>
    <row r="282" spans="1:22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5.593</v>
      </c>
      <c r="F282" s="104">
        <v>5.6740000000000004</v>
      </c>
      <c r="G282" s="72">
        <f t="shared" si="17"/>
        <v>6.9643800000000353E-2</v>
      </c>
      <c r="H282" s="103">
        <f t="shared" si="18"/>
        <v>0.16234783556905164</v>
      </c>
      <c r="I282" s="88">
        <f t="shared" ref="I282:I301" si="19">G282+H282</f>
        <v>0.231991635569052</v>
      </c>
      <c r="J282" s="25"/>
      <c r="K282" s="38"/>
      <c r="L282" s="108"/>
      <c r="M282" s="115"/>
      <c r="Q282" s="89"/>
      <c r="V282" s="94"/>
    </row>
    <row r="283" spans="1:22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8.548</v>
      </c>
      <c r="F283" s="104">
        <v>10.567</v>
      </c>
      <c r="G283" s="72">
        <f t="shared" si="17"/>
        <v>1.7359362</v>
      </c>
      <c r="H283" s="103">
        <f t="shared" si="18"/>
        <v>0.36528263003036621</v>
      </c>
      <c r="I283" s="88">
        <f t="shared" si="19"/>
        <v>2.1012188300303665</v>
      </c>
      <c r="J283" s="25"/>
      <c r="K283" s="38"/>
      <c r="L283" s="108"/>
      <c r="M283" s="115"/>
      <c r="Q283" s="89"/>
      <c r="V283" s="94"/>
    </row>
    <row r="284" spans="1:22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9.4280000000000008</v>
      </c>
      <c r="F284" s="104">
        <v>9.532</v>
      </c>
      <c r="G284" s="72">
        <f t="shared" si="17"/>
        <v>8.941919999999931E-2</v>
      </c>
      <c r="H284" s="103">
        <f t="shared" si="18"/>
        <v>0.34209008209193026</v>
      </c>
      <c r="I284" s="88">
        <f t="shared" si="19"/>
        <v>0.43150928209192957</v>
      </c>
      <c r="J284" s="25"/>
      <c r="K284" s="38"/>
      <c r="L284" s="108"/>
      <c r="M284" s="115"/>
      <c r="Q284" s="89"/>
      <c r="V284" s="94"/>
    </row>
    <row r="285" spans="1:22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8.9930000000000003</v>
      </c>
      <c r="F285" s="104">
        <v>9.0660000000000007</v>
      </c>
      <c r="G285" s="72">
        <f t="shared" si="17"/>
        <v>6.2765400000000346E-2</v>
      </c>
      <c r="H285" s="103">
        <f t="shared" si="18"/>
        <v>0.29860405470736284</v>
      </c>
      <c r="I285" s="88">
        <f t="shared" si="19"/>
        <v>0.3613694547073632</v>
      </c>
      <c r="J285" s="25"/>
      <c r="K285" s="38"/>
      <c r="L285" s="108"/>
      <c r="M285" s="115"/>
      <c r="Q285" s="89"/>
      <c r="V285" s="94"/>
    </row>
    <row r="286" spans="1:22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11.348000000000001</v>
      </c>
      <c r="F286" s="104">
        <v>12.744</v>
      </c>
      <c r="G286" s="72">
        <f t="shared" si="17"/>
        <v>1.2002807999999991</v>
      </c>
      <c r="H286" s="103">
        <f t="shared" si="18"/>
        <v>0.26252675791424029</v>
      </c>
      <c r="I286" s="88">
        <f t="shared" si="19"/>
        <v>1.4628075579142394</v>
      </c>
      <c r="J286" s="25"/>
      <c r="K286" s="38"/>
      <c r="L286" s="108"/>
      <c r="M286" s="115"/>
      <c r="Q286" s="89"/>
      <c r="V286" s="94"/>
    </row>
    <row r="287" spans="1:22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8.3219999999999992</v>
      </c>
      <c r="F287" s="104">
        <v>9.7070000000000007</v>
      </c>
      <c r="G287" s="72">
        <f t="shared" si="17"/>
        <v>1.1908230000000013</v>
      </c>
      <c r="H287" s="103">
        <f t="shared" si="18"/>
        <v>0.16750173511092631</v>
      </c>
      <c r="I287" s="88">
        <f t="shared" si="19"/>
        <v>1.3583247351109276</v>
      </c>
      <c r="J287" s="25"/>
      <c r="K287" s="38"/>
      <c r="L287" s="108"/>
      <c r="M287" s="115"/>
      <c r="Q287" s="89"/>
      <c r="V287" s="94"/>
    </row>
    <row r="288" spans="1:22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5.6109999999999998</v>
      </c>
      <c r="F288" s="104">
        <v>6.7770000000000001</v>
      </c>
      <c r="G288" s="72">
        <f t="shared" si="17"/>
        <v>1.0025268000000003</v>
      </c>
      <c r="H288" s="103">
        <f t="shared" si="18"/>
        <v>0.16138147940495015</v>
      </c>
      <c r="I288" s="88">
        <f t="shared" si="19"/>
        <v>1.1639082794049505</v>
      </c>
      <c r="J288" s="25"/>
      <c r="K288" s="38"/>
      <c r="L288" s="108"/>
      <c r="M288" s="115"/>
      <c r="Q288" s="89"/>
      <c r="V288" s="94"/>
    </row>
    <row r="289" spans="1:22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19.035</v>
      </c>
      <c r="F289" s="104">
        <v>21.288</v>
      </c>
      <c r="G289" s="72">
        <f t="shared" si="17"/>
        <v>1.9371294000000001</v>
      </c>
      <c r="H289" s="103">
        <f t="shared" si="18"/>
        <v>0.36689322363720206</v>
      </c>
      <c r="I289" s="88">
        <f t="shared" si="19"/>
        <v>2.3040226236372021</v>
      </c>
      <c r="J289" s="25"/>
      <c r="K289" s="38"/>
      <c r="L289" s="108"/>
      <c r="M289" s="115"/>
      <c r="Q289" s="89"/>
      <c r="V289" s="94"/>
    </row>
    <row r="290" spans="1:22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18.161999999999999</v>
      </c>
      <c r="F290" s="134">
        <v>21.206</v>
      </c>
      <c r="G290" s="81">
        <f t="shared" si="17"/>
        <v>2.6172312000000004</v>
      </c>
      <c r="H290" s="97">
        <f t="shared" si="18"/>
        <v>0.34595550674833625</v>
      </c>
      <c r="I290" s="92">
        <f t="shared" si="19"/>
        <v>2.9631867067483366</v>
      </c>
      <c r="J290" s="25" t="s">
        <v>372</v>
      </c>
      <c r="K290" s="38"/>
      <c r="L290" s="108"/>
      <c r="M290" s="115"/>
      <c r="Q290" s="89"/>
      <c r="V290" s="94"/>
    </row>
    <row r="291" spans="1:22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6.0620000000000003</v>
      </c>
      <c r="F291" s="104">
        <v>6.4240000000000004</v>
      </c>
      <c r="G291" s="72">
        <f t="shared" si="17"/>
        <v>0.31124760000000007</v>
      </c>
      <c r="H291" s="103">
        <f t="shared" si="18"/>
        <v>0.29828193598599567</v>
      </c>
      <c r="I291" s="88">
        <f t="shared" si="19"/>
        <v>0.6095295359859958</v>
      </c>
      <c r="J291" s="25"/>
      <c r="K291" s="38"/>
      <c r="L291" s="108"/>
      <c r="M291" s="115"/>
      <c r="Q291" s="89"/>
      <c r="V291" s="94"/>
    </row>
    <row r="292" spans="1:22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8.85</v>
      </c>
      <c r="F292" s="104">
        <v>9.5259999999999998</v>
      </c>
      <c r="G292" s="72">
        <f t="shared" si="17"/>
        <v>0.5812248000000001</v>
      </c>
      <c r="H292" s="103">
        <f t="shared" si="18"/>
        <v>0.25930557070056859</v>
      </c>
      <c r="I292" s="88">
        <f t="shared" si="19"/>
        <v>0.84053037070056869</v>
      </c>
      <c r="J292" s="25"/>
      <c r="K292" s="38"/>
      <c r="L292" s="108"/>
      <c r="M292" s="115"/>
      <c r="Q292" s="89"/>
      <c r="V292" s="94"/>
    </row>
    <row r="293" spans="1:22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5.8250000000000002</v>
      </c>
      <c r="F293" s="104">
        <v>6.6609999999999996</v>
      </c>
      <c r="G293" s="72">
        <f t="shared" si="17"/>
        <v>0.71879279999999945</v>
      </c>
      <c r="H293" s="103">
        <f t="shared" si="18"/>
        <v>0.16750173511092631</v>
      </c>
      <c r="I293" s="88">
        <f t="shared" si="19"/>
        <v>0.88629453511092571</v>
      </c>
      <c r="J293" s="25"/>
      <c r="K293" s="38"/>
      <c r="L293" s="108"/>
      <c r="M293" s="115"/>
      <c r="Q293" s="89"/>
      <c r="V293" s="94"/>
    </row>
    <row r="294" spans="1:22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8.1470000000000002</v>
      </c>
      <c r="F294" s="104">
        <v>9.31</v>
      </c>
      <c r="G294" s="72">
        <f t="shared" si="17"/>
        <v>0.99994740000000026</v>
      </c>
      <c r="H294" s="103">
        <f t="shared" si="18"/>
        <v>0.16234783556905164</v>
      </c>
      <c r="I294" s="88">
        <f t="shared" si="19"/>
        <v>1.1622952355690519</v>
      </c>
      <c r="J294" s="25"/>
      <c r="K294" s="38"/>
      <c r="L294" s="108"/>
      <c r="M294" s="115"/>
      <c r="Q294" s="89"/>
      <c r="V294" s="94"/>
    </row>
    <row r="295" spans="1:22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18.416</v>
      </c>
      <c r="F295" s="104">
        <v>22.166</v>
      </c>
      <c r="G295" s="72">
        <f t="shared" si="17"/>
        <v>3.2242500000000001</v>
      </c>
      <c r="H295" s="103">
        <f>$G$11/$C$303*C295</f>
        <v>0.36624898619446772</v>
      </c>
      <c r="I295" s="88">
        <f t="shared" si="19"/>
        <v>3.5904989861944676</v>
      </c>
      <c r="J295" s="25"/>
      <c r="K295" s="38"/>
      <c r="L295" s="108"/>
      <c r="M295" s="115"/>
      <c r="Q295" s="89"/>
      <c r="V295" s="94"/>
    </row>
    <row r="296" spans="1:22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6.7370000000000001</v>
      </c>
      <c r="F296" s="104">
        <v>7.0490000000000004</v>
      </c>
      <c r="G296" s="72">
        <f t="shared" si="17"/>
        <v>0.26825760000000026</v>
      </c>
      <c r="H296" s="103">
        <f t="shared" si="18"/>
        <v>0.34209008209193026</v>
      </c>
      <c r="I296" s="88">
        <f t="shared" si="19"/>
        <v>0.61034768209193047</v>
      </c>
      <c r="J296" s="25"/>
      <c r="K296" s="38"/>
      <c r="L296" s="108"/>
      <c r="M296" s="115"/>
      <c r="Q296" s="89"/>
      <c r="V296" s="94"/>
    </row>
    <row r="297" spans="1:22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4.4379999999999997</v>
      </c>
      <c r="F297" s="104">
        <v>5.9359999999999999</v>
      </c>
      <c r="G297" s="72">
        <f t="shared" si="17"/>
        <v>1.2879804000000001</v>
      </c>
      <c r="H297" s="103">
        <f t="shared" si="18"/>
        <v>0.2963492236577927</v>
      </c>
      <c r="I297" s="88">
        <f t="shared" si="19"/>
        <v>1.5843296236577928</v>
      </c>
      <c r="J297" s="25"/>
      <c r="K297" s="38"/>
      <c r="L297" s="108"/>
      <c r="M297" s="115"/>
      <c r="Q297" s="89"/>
      <c r="V297" s="94"/>
    </row>
    <row r="298" spans="1:22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8.0229999999999997</v>
      </c>
      <c r="F298" s="104">
        <v>9.0190000000000001</v>
      </c>
      <c r="G298" s="72">
        <f t="shared" si="17"/>
        <v>0.85636080000000037</v>
      </c>
      <c r="H298" s="103">
        <f>$G$11/$C$303*C298</f>
        <v>0.25672862092963128</v>
      </c>
      <c r="I298" s="88">
        <f t="shared" si="19"/>
        <v>1.1130894209296316</v>
      </c>
      <c r="J298" s="25"/>
      <c r="K298" s="38"/>
      <c r="L298" s="108"/>
      <c r="M298" s="115"/>
      <c r="Q298" s="89"/>
      <c r="V298" s="94"/>
    </row>
    <row r="299" spans="1:22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4.7290000000000001</v>
      </c>
      <c r="F299" s="104">
        <v>5.3869999999999996</v>
      </c>
      <c r="G299" s="72">
        <f t="shared" si="17"/>
        <v>0.5657483999999996</v>
      </c>
      <c r="H299" s="103">
        <f t="shared" si="18"/>
        <v>0.16556902278272331</v>
      </c>
      <c r="I299" s="88">
        <f>G299+H299</f>
        <v>0.73131742278272294</v>
      </c>
      <c r="J299" s="25"/>
      <c r="K299" s="38"/>
      <c r="L299" s="108"/>
      <c r="M299" s="115"/>
      <c r="Q299" s="89"/>
      <c r="V299" s="94"/>
    </row>
    <row r="300" spans="1:22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4.891</v>
      </c>
      <c r="F300" s="104">
        <v>5.8410000000000002</v>
      </c>
      <c r="G300" s="72">
        <f t="shared" si="17"/>
        <v>0.81681000000000015</v>
      </c>
      <c r="H300" s="103">
        <f t="shared" si="18"/>
        <v>0.16202571684768446</v>
      </c>
      <c r="I300" s="88">
        <f t="shared" si="19"/>
        <v>0.97883571684768467</v>
      </c>
      <c r="J300" s="25"/>
      <c r="K300" s="38"/>
      <c r="L300" s="108"/>
      <c r="M300" s="115"/>
      <c r="Q300" s="89"/>
      <c r="V300" s="94"/>
    </row>
    <row r="301" spans="1:22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18.765999999999998</v>
      </c>
      <c r="F301" s="104">
        <v>21.94</v>
      </c>
      <c r="G301" s="72">
        <f t="shared" si="17"/>
        <v>2.7290052000000027</v>
      </c>
      <c r="H301" s="103">
        <f t="shared" si="18"/>
        <v>0.36979229212950654</v>
      </c>
      <c r="I301" s="88">
        <f t="shared" si="19"/>
        <v>3.0987974921295094</v>
      </c>
      <c r="J301" s="25"/>
      <c r="K301" s="38"/>
      <c r="L301" s="108"/>
      <c r="M301" s="115"/>
      <c r="Q301" s="89"/>
      <c r="V301" s="94"/>
    </row>
    <row r="302" spans="1:22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27.411000000000001</v>
      </c>
      <c r="F302" s="135">
        <v>30.04</v>
      </c>
      <c r="G302" s="72">
        <f>(F302-E302)*0.8598</f>
        <v>2.2604141999999983</v>
      </c>
      <c r="H302" s="103">
        <f>$G$11/$C$303*C302</f>
        <v>0.95620942437843226</v>
      </c>
      <c r="I302" s="88">
        <f>G302+H302</f>
        <v>3.2166236243784305</v>
      </c>
      <c r="J302" s="25" t="s">
        <v>387</v>
      </c>
      <c r="K302" s="38"/>
      <c r="L302" s="108"/>
      <c r="M302" s="115"/>
      <c r="N302" s="3"/>
      <c r="O302" s="3"/>
      <c r="P302" s="90"/>
      <c r="Q302" s="89"/>
      <c r="V302" s="94"/>
    </row>
    <row r="303" spans="1:22" s="3" customFormat="1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256.78512235714282</v>
      </c>
      <c r="H303" s="73">
        <f>SUM(H17:H302)</f>
        <v>65.92787764285714</v>
      </c>
      <c r="I303" s="73">
        <f>SUM(I17:I302)</f>
        <v>322.71299999999997</v>
      </c>
      <c r="J303" s="25"/>
      <c r="K303" s="38"/>
      <c r="L303" s="4"/>
      <c r="M303" s="38"/>
      <c r="N303"/>
      <c r="O303"/>
      <c r="P303" s="89"/>
      <c r="Q303" s="89"/>
      <c r="U303" s="95"/>
    </row>
    <row r="304" spans="1:22" ht="26.25" customHeight="1" x14ac:dyDescent="0.25">
      <c r="D304" s="50"/>
      <c r="G304" s="70"/>
      <c r="H304" s="27"/>
      <c r="I304" s="27"/>
      <c r="J304" s="27"/>
      <c r="K304" s="38"/>
      <c r="M304" s="38"/>
      <c r="Q304" s="89"/>
    </row>
    <row r="305" spans="1:17" ht="43.5" customHeight="1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23.12.17</v>
      </c>
      <c r="F305" s="22" t="str">
        <f>F16</f>
        <v>Показания  на 24.01.18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O305" s="94"/>
      <c r="Q305" s="89"/>
    </row>
    <row r="306" spans="1:17" x14ac:dyDescent="0.25">
      <c r="A306" s="149" t="s">
        <v>16</v>
      </c>
      <c r="B306" s="56" t="s">
        <v>329</v>
      </c>
      <c r="C306" s="51">
        <v>30.4</v>
      </c>
      <c r="D306" s="66" t="s">
        <v>358</v>
      </c>
      <c r="E306" s="648" t="s">
        <v>379</v>
      </c>
      <c r="F306" s="649"/>
      <c r="G306" s="649"/>
      <c r="H306" s="649"/>
      <c r="I306" s="650"/>
      <c r="J306" s="25"/>
      <c r="K306" s="38"/>
      <c r="M306" s="38"/>
      <c r="O306" s="94"/>
      <c r="Q306" s="3"/>
    </row>
    <row r="307" spans="1:17" x14ac:dyDescent="0.25">
      <c r="A307" s="149" t="s">
        <v>17</v>
      </c>
      <c r="B307" s="56" t="s">
        <v>330</v>
      </c>
      <c r="C307" s="51">
        <v>89</v>
      </c>
      <c r="D307" s="66" t="s">
        <v>358</v>
      </c>
      <c r="E307" s="651"/>
      <c r="F307" s="652"/>
      <c r="G307" s="652"/>
      <c r="H307" s="652"/>
      <c r="I307" s="653"/>
      <c r="K307" s="38"/>
      <c r="M307" s="38"/>
      <c r="O307" s="94"/>
    </row>
    <row r="308" spans="1:17" x14ac:dyDescent="0.25">
      <c r="A308" s="149" t="s">
        <v>18</v>
      </c>
      <c r="B308" s="56" t="s">
        <v>331</v>
      </c>
      <c r="C308" s="51">
        <v>107.3</v>
      </c>
      <c r="D308" s="66" t="s">
        <v>358</v>
      </c>
      <c r="E308" s="651"/>
      <c r="F308" s="652"/>
      <c r="G308" s="652"/>
      <c r="H308" s="652"/>
      <c r="I308" s="653"/>
      <c r="J308" s="30"/>
      <c r="K308" s="38"/>
      <c r="M308" s="38"/>
      <c r="O308" s="94"/>
    </row>
    <row r="309" spans="1:17" x14ac:dyDescent="0.25">
      <c r="A309" s="149" t="s">
        <v>19</v>
      </c>
      <c r="B309" s="56" t="s">
        <v>332</v>
      </c>
      <c r="C309" s="51">
        <v>48.4</v>
      </c>
      <c r="D309" s="66" t="s">
        <v>358</v>
      </c>
      <c r="E309" s="654"/>
      <c r="F309" s="655"/>
      <c r="G309" s="655"/>
      <c r="H309" s="655"/>
      <c r="I309" s="656"/>
      <c r="J309" s="30"/>
      <c r="K309" s="38"/>
      <c r="M309" s="38"/>
      <c r="O309" s="94"/>
    </row>
    <row r="310" spans="1:17" x14ac:dyDescent="0.25">
      <c r="A310" s="149" t="s">
        <v>20</v>
      </c>
      <c r="B310" s="56" t="s">
        <v>333</v>
      </c>
      <c r="C310" s="51">
        <v>93.1</v>
      </c>
      <c r="D310" s="66" t="s">
        <v>358</v>
      </c>
      <c r="E310" s="135">
        <v>5.7990000000000004</v>
      </c>
      <c r="F310" s="135">
        <v>6.0720000000000001</v>
      </c>
      <c r="G310" s="87">
        <f>(F310-E310)*0.8598</f>
        <v>0.23472539999999972</v>
      </c>
      <c r="H310" s="88"/>
      <c r="I310" s="104">
        <f>G310+H310</f>
        <v>0.23472539999999972</v>
      </c>
      <c r="J310" s="25" t="s">
        <v>410</v>
      </c>
      <c r="K310" s="38"/>
      <c r="M310" s="38"/>
      <c r="O310" s="94"/>
    </row>
    <row r="311" spans="1:17" ht="14.25" customHeight="1" x14ac:dyDescent="0.25">
      <c r="A311" s="149" t="s">
        <v>347</v>
      </c>
      <c r="B311" s="56" t="s">
        <v>334</v>
      </c>
      <c r="C311" s="661">
        <v>178.4</v>
      </c>
      <c r="D311" s="66" t="s">
        <v>358</v>
      </c>
      <c r="E311" s="648" t="s">
        <v>379</v>
      </c>
      <c r="F311" s="649"/>
      <c r="G311" s="649"/>
      <c r="H311" s="649"/>
      <c r="I311" s="650"/>
      <c r="J311" s="141"/>
      <c r="K311" s="142"/>
      <c r="L311" s="142"/>
      <c r="M311" s="142"/>
      <c r="O311" s="94"/>
    </row>
    <row r="312" spans="1:17" x14ac:dyDescent="0.25">
      <c r="A312" s="149" t="s">
        <v>348</v>
      </c>
      <c r="B312" s="56" t="s">
        <v>335</v>
      </c>
      <c r="C312" s="662"/>
      <c r="D312" s="66" t="s">
        <v>358</v>
      </c>
      <c r="E312" s="651"/>
      <c r="F312" s="652"/>
      <c r="G312" s="652"/>
      <c r="H312" s="652"/>
      <c r="I312" s="653"/>
      <c r="J312" s="141"/>
      <c r="K312" s="142"/>
      <c r="L312" s="142"/>
      <c r="M312" s="142"/>
      <c r="O312" s="94"/>
    </row>
    <row r="313" spans="1:17" x14ac:dyDescent="0.25">
      <c r="A313" s="149" t="s">
        <v>27</v>
      </c>
      <c r="B313" s="56" t="s">
        <v>336</v>
      </c>
      <c r="C313" s="51">
        <v>84.2</v>
      </c>
      <c r="D313" s="66" t="s">
        <v>358</v>
      </c>
      <c r="E313" s="651"/>
      <c r="F313" s="652"/>
      <c r="G313" s="652"/>
      <c r="H313" s="652"/>
      <c r="I313" s="653"/>
      <c r="J313" s="30"/>
      <c r="K313" s="38"/>
      <c r="M313" s="38"/>
      <c r="O313" s="94"/>
    </row>
    <row r="314" spans="1:17" x14ac:dyDescent="0.25">
      <c r="A314" s="149" t="s">
        <v>28</v>
      </c>
      <c r="B314" s="56" t="s">
        <v>337</v>
      </c>
      <c r="C314" s="51">
        <v>39.1</v>
      </c>
      <c r="D314" s="66" t="s">
        <v>358</v>
      </c>
      <c r="E314" s="654"/>
      <c r="F314" s="655"/>
      <c r="G314" s="655"/>
      <c r="H314" s="655"/>
      <c r="I314" s="656"/>
      <c r="J314" s="30"/>
      <c r="K314" s="38"/>
      <c r="M314" s="143"/>
      <c r="O314" s="94"/>
    </row>
    <row r="315" spans="1:17" x14ac:dyDescent="0.25">
      <c r="A315" s="149" t="s">
        <v>29</v>
      </c>
      <c r="B315" s="56" t="s">
        <v>338</v>
      </c>
      <c r="C315" s="51">
        <v>58</v>
      </c>
      <c r="D315" s="66" t="s">
        <v>358</v>
      </c>
      <c r="E315" s="134">
        <v>12.318</v>
      </c>
      <c r="F315" s="134">
        <v>12.318</v>
      </c>
      <c r="G315" s="87">
        <f t="shared" ref="G315:G321" si="20">(F315-E315)*0.8598</f>
        <v>0</v>
      </c>
      <c r="H315" s="88"/>
      <c r="I315" s="104">
        <f>G315+H315</f>
        <v>0</v>
      </c>
      <c r="J315" s="30" t="s">
        <v>382</v>
      </c>
      <c r="K315" s="38"/>
      <c r="M315" s="38"/>
      <c r="O315" s="94"/>
    </row>
    <row r="316" spans="1:17" x14ac:dyDescent="0.25">
      <c r="A316" s="149" t="s">
        <v>30</v>
      </c>
      <c r="B316" s="56" t="s">
        <v>339</v>
      </c>
      <c r="C316" s="51">
        <f>403.1-296.85</f>
        <v>106.25</v>
      </c>
      <c r="D316" s="66" t="s">
        <v>358</v>
      </c>
      <c r="E316" s="663" t="s">
        <v>379</v>
      </c>
      <c r="F316" s="664"/>
      <c r="G316" s="664"/>
      <c r="H316" s="664"/>
      <c r="I316" s="665"/>
      <c r="J316" s="30"/>
      <c r="K316" s="38"/>
      <c r="M316" s="38"/>
      <c r="O316" s="94"/>
    </row>
    <row r="317" spans="1:17" x14ac:dyDescent="0.25">
      <c r="A317" s="149" t="s">
        <v>31</v>
      </c>
      <c r="B317" s="56" t="s">
        <v>340</v>
      </c>
      <c r="C317" s="51">
        <v>80</v>
      </c>
      <c r="D317" s="66" t="s">
        <v>358</v>
      </c>
      <c r="E317" s="666"/>
      <c r="F317" s="667"/>
      <c r="G317" s="667"/>
      <c r="H317" s="667"/>
      <c r="I317" s="668"/>
      <c r="J317" s="30"/>
      <c r="K317" s="38"/>
      <c r="M317" s="38"/>
      <c r="N317" s="126"/>
      <c r="O317" s="127"/>
      <c r="P317" s="128"/>
    </row>
    <row r="318" spans="1:17" x14ac:dyDescent="0.25">
      <c r="A318" s="149" t="s">
        <v>32</v>
      </c>
      <c r="B318" s="56" t="s">
        <v>341</v>
      </c>
      <c r="C318" s="51">
        <v>99.8</v>
      </c>
      <c r="D318" s="66" t="s">
        <v>358</v>
      </c>
      <c r="E318" s="669"/>
      <c r="F318" s="670"/>
      <c r="G318" s="670"/>
      <c r="H318" s="670"/>
      <c r="I318" s="671"/>
      <c r="J318" s="30"/>
      <c r="K318" s="38"/>
      <c r="M318" s="38"/>
      <c r="N318" s="126"/>
      <c r="O318" s="127"/>
      <c r="P318" s="128"/>
    </row>
    <row r="319" spans="1:17" x14ac:dyDescent="0.25">
      <c r="A319" s="149" t="s">
        <v>33</v>
      </c>
      <c r="B319" s="56" t="s">
        <v>342</v>
      </c>
      <c r="C319" s="51">
        <v>105.9</v>
      </c>
      <c r="D319" s="66" t="s">
        <v>358</v>
      </c>
      <c r="E319" s="134">
        <f>21.5+1.5</f>
        <v>23</v>
      </c>
      <c r="F319" s="134">
        <f>21.5+1.5</f>
        <v>23</v>
      </c>
      <c r="G319" s="87">
        <f t="shared" si="20"/>
        <v>0</v>
      </c>
      <c r="H319" s="88"/>
      <c r="I319" s="104">
        <f>G319+H319</f>
        <v>0</v>
      </c>
      <c r="J319" s="30" t="s">
        <v>381</v>
      </c>
      <c r="K319" s="38"/>
      <c r="M319" s="38"/>
      <c r="O319" s="94"/>
    </row>
    <row r="320" spans="1:17" x14ac:dyDescent="0.25">
      <c r="A320" s="149" t="s">
        <v>34</v>
      </c>
      <c r="B320" s="56" t="s">
        <v>343</v>
      </c>
      <c r="C320" s="51">
        <v>25.5</v>
      </c>
      <c r="D320" s="66" t="s">
        <v>358</v>
      </c>
      <c r="E320" s="672" t="s">
        <v>379</v>
      </c>
      <c r="F320" s="673"/>
      <c r="G320" s="673"/>
      <c r="H320" s="673"/>
      <c r="I320" s="674"/>
      <c r="J320" s="125"/>
      <c r="K320" s="38"/>
      <c r="M320" s="38"/>
      <c r="O320" s="94"/>
    </row>
    <row r="321" spans="1:22" s="126" customFormat="1" x14ac:dyDescent="0.25">
      <c r="A321" s="149" t="s">
        <v>35</v>
      </c>
      <c r="B321" s="56" t="s">
        <v>344</v>
      </c>
      <c r="C321" s="51">
        <v>56.3</v>
      </c>
      <c r="D321" s="66" t="s">
        <v>358</v>
      </c>
      <c r="E321" s="135">
        <v>11.606</v>
      </c>
      <c r="F321" s="153">
        <v>11.606</v>
      </c>
      <c r="G321" s="87">
        <f t="shared" si="20"/>
        <v>0</v>
      </c>
      <c r="H321" s="88"/>
      <c r="I321" s="104">
        <f>G321+H321</f>
        <v>0</v>
      </c>
      <c r="J321" s="30" t="s">
        <v>388</v>
      </c>
      <c r="K321" s="40"/>
      <c r="L321" s="50"/>
      <c r="M321" s="40"/>
      <c r="N321"/>
      <c r="O321" s="94"/>
      <c r="P321" s="89"/>
      <c r="U321" s="127"/>
    </row>
    <row r="322" spans="1:22" s="126" customFormat="1" x14ac:dyDescent="0.25">
      <c r="A322" s="149" t="s">
        <v>36</v>
      </c>
      <c r="B322" s="56" t="s">
        <v>345</v>
      </c>
      <c r="C322" s="51">
        <v>37.5</v>
      </c>
      <c r="D322" s="66" t="s">
        <v>358</v>
      </c>
      <c r="E322" s="663" t="s">
        <v>379</v>
      </c>
      <c r="F322" s="664"/>
      <c r="G322" s="664"/>
      <c r="H322" s="664"/>
      <c r="I322" s="665"/>
      <c r="J322" s="30"/>
      <c r="K322" s="40"/>
      <c r="L322" s="50"/>
      <c r="M322" s="40"/>
      <c r="N322"/>
      <c r="O322" s="94"/>
      <c r="P322" s="89"/>
      <c r="U322" s="127"/>
    </row>
    <row r="323" spans="1:22" x14ac:dyDescent="0.25">
      <c r="A323" s="149" t="s">
        <v>37</v>
      </c>
      <c r="B323" s="56" t="s">
        <v>346</v>
      </c>
      <c r="C323" s="51">
        <v>55.1</v>
      </c>
      <c r="D323" s="66" t="s">
        <v>358</v>
      </c>
      <c r="E323" s="669"/>
      <c r="F323" s="670"/>
      <c r="G323" s="670"/>
      <c r="H323" s="670"/>
      <c r="I323" s="671"/>
      <c r="J323" s="30"/>
      <c r="K323" s="38"/>
      <c r="M323" s="38"/>
    </row>
    <row r="324" spans="1:22" x14ac:dyDescent="0.25">
      <c r="A324" s="658" t="s">
        <v>22</v>
      </c>
      <c r="B324" s="658"/>
      <c r="C324" s="44">
        <f>SUM(C306:C323)</f>
        <v>1294.2499999999998</v>
      </c>
      <c r="D324" s="14"/>
      <c r="E324" s="26"/>
      <c r="F324" s="26"/>
      <c r="G324" s="26">
        <f>SUM(G306:G323)</f>
        <v>0.23472539999999972</v>
      </c>
      <c r="H324" s="74">
        <f>SUM(H306:H323)</f>
        <v>0</v>
      </c>
      <c r="I324" s="26">
        <f>SUM(I306:I323)</f>
        <v>0.23472539999999972</v>
      </c>
      <c r="J324" s="25"/>
      <c r="K324" s="40"/>
      <c r="M324" s="38"/>
    </row>
    <row r="325" spans="1:22" x14ac:dyDescent="0.25">
      <c r="A325" s="10"/>
      <c r="B325" s="10"/>
      <c r="C325" s="11"/>
      <c r="D325" s="12"/>
      <c r="E325" s="11"/>
      <c r="F325" s="31"/>
      <c r="G325" s="75"/>
      <c r="H325" s="32"/>
      <c r="I325" s="25"/>
      <c r="J325" s="40"/>
    </row>
    <row r="326" spans="1:22" x14ac:dyDescent="0.25">
      <c r="A326" s="10"/>
      <c r="B326" s="10"/>
      <c r="C326" s="11"/>
      <c r="D326" s="12"/>
      <c r="E326" s="11"/>
      <c r="F326" s="33"/>
      <c r="G326" s="75"/>
      <c r="H326" s="32"/>
      <c r="I326" s="25"/>
      <c r="J326" s="40"/>
    </row>
    <row r="327" spans="1:22" x14ac:dyDescent="0.25">
      <c r="A327" s="46" t="s">
        <v>24</v>
      </c>
      <c r="B327" s="13"/>
      <c r="C327" s="55"/>
      <c r="D327" s="13"/>
      <c r="E327" s="13"/>
      <c r="F327" s="34"/>
      <c r="G327" s="76"/>
      <c r="H327" s="27"/>
      <c r="I327" s="25"/>
      <c r="J327" s="40"/>
    </row>
    <row r="328" spans="1:22" x14ac:dyDescent="0.25">
      <c r="G328" s="76"/>
      <c r="H328" s="27"/>
      <c r="I328" s="25"/>
      <c r="J328" s="40"/>
      <c r="P328"/>
    </row>
    <row r="329" spans="1:22" x14ac:dyDescent="0.25">
      <c r="F329" s="102">
        <v>42732</v>
      </c>
      <c r="G329" s="102">
        <v>42759</v>
      </c>
      <c r="H329" s="102">
        <v>42792</v>
      </c>
      <c r="I329" s="102">
        <v>42821</v>
      </c>
      <c r="J329" s="102" t="s">
        <v>380</v>
      </c>
      <c r="K329" s="146">
        <v>43034</v>
      </c>
      <c r="M329" s="38"/>
      <c r="N329" s="60"/>
      <c r="O329" s="60"/>
      <c r="P329" s="60"/>
      <c r="U329"/>
      <c r="V329" s="94"/>
    </row>
    <row r="330" spans="1:22" s="60" customFormat="1" ht="14.25" customHeight="1" x14ac:dyDescent="0.25">
      <c r="A330" s="659" t="s">
        <v>349</v>
      </c>
      <c r="B330" s="660"/>
      <c r="C330" s="63" t="s">
        <v>350</v>
      </c>
      <c r="D330" s="59"/>
      <c r="E330" s="59" t="s">
        <v>358</v>
      </c>
      <c r="F330" s="100">
        <v>15.368</v>
      </c>
      <c r="G330" s="100">
        <v>30.472000000000001</v>
      </c>
      <c r="H330" s="101" t="s">
        <v>374</v>
      </c>
      <c r="I330" s="101" t="s">
        <v>377</v>
      </c>
      <c r="J330" s="101"/>
      <c r="K330" s="101"/>
      <c r="M330" s="96"/>
      <c r="Q330"/>
      <c r="V330" s="96"/>
    </row>
    <row r="331" spans="1:22" s="60" customFormat="1" ht="14.25" customHeight="1" x14ac:dyDescent="0.25">
      <c r="A331" s="659" t="s">
        <v>351</v>
      </c>
      <c r="B331" s="660"/>
      <c r="C331" s="63" t="s">
        <v>352</v>
      </c>
      <c r="D331" s="59"/>
      <c r="E331" s="59" t="s">
        <v>358</v>
      </c>
      <c r="F331" s="101" t="s">
        <v>366</v>
      </c>
      <c r="G331" s="101" t="s">
        <v>369</v>
      </c>
      <c r="H331" s="101" t="s">
        <v>375</v>
      </c>
      <c r="I331" s="101" t="s">
        <v>378</v>
      </c>
      <c r="J331" s="101"/>
      <c r="K331" s="101" t="s">
        <v>385</v>
      </c>
      <c r="M331" s="96"/>
      <c r="Q331"/>
      <c r="V331" s="96"/>
    </row>
    <row r="332" spans="1:22" s="60" customFormat="1" ht="14.25" customHeight="1" x14ac:dyDescent="0.25">
      <c r="A332" s="61" t="s">
        <v>353</v>
      </c>
      <c r="B332" s="62"/>
      <c r="C332" s="63" t="s">
        <v>354</v>
      </c>
      <c r="D332" s="59"/>
      <c r="E332" s="59" t="s">
        <v>358</v>
      </c>
      <c r="F332" s="100">
        <v>18.023</v>
      </c>
      <c r="G332" s="100">
        <v>28.045999999999999</v>
      </c>
      <c r="H332" s="101"/>
      <c r="I332" s="101"/>
      <c r="J332" s="101"/>
      <c r="K332" s="101" t="s">
        <v>383</v>
      </c>
      <c r="M332" s="96"/>
      <c r="Q332" s="89"/>
      <c r="V332" s="96"/>
    </row>
    <row r="333" spans="1:22" s="60" customFormat="1" ht="14.25" customHeight="1" x14ac:dyDescent="0.25">
      <c r="A333" s="61" t="s">
        <v>355</v>
      </c>
      <c r="B333" s="62"/>
      <c r="C333" s="63" t="s">
        <v>356</v>
      </c>
      <c r="D333" s="59"/>
      <c r="E333" s="59" t="s">
        <v>358</v>
      </c>
      <c r="F333" s="100">
        <v>1.4710000000000001</v>
      </c>
      <c r="G333" s="100">
        <v>2.278</v>
      </c>
      <c r="H333" s="101"/>
      <c r="I333" s="101"/>
      <c r="J333" s="101"/>
      <c r="K333" s="101" t="s">
        <v>384</v>
      </c>
      <c r="M333" s="96"/>
      <c r="N333"/>
      <c r="O333"/>
      <c r="P333" s="89"/>
      <c r="Q333" s="91"/>
      <c r="V333" s="96"/>
    </row>
    <row r="334" spans="1:22" x14ac:dyDescent="0.25">
      <c r="Q334" s="91"/>
    </row>
    <row r="335" spans="1:22" x14ac:dyDescent="0.25">
      <c r="Q335" s="91"/>
    </row>
    <row r="336" spans="1:22" x14ac:dyDescent="0.25">
      <c r="Q336" s="91"/>
    </row>
  </sheetData>
  <autoFilter ref="A16:I303"/>
  <mergeCells count="40">
    <mergeCell ref="A324:B324"/>
    <mergeCell ref="A330:B330"/>
    <mergeCell ref="A331:B331"/>
    <mergeCell ref="C311:C312"/>
    <mergeCell ref="E311:I314"/>
    <mergeCell ref="E316:I318"/>
    <mergeCell ref="E320:I320"/>
    <mergeCell ref="E322:I323"/>
    <mergeCell ref="A14:D14"/>
    <mergeCell ref="E14:F14"/>
    <mergeCell ref="O17:P17"/>
    <mergeCell ref="A303:B303"/>
    <mergeCell ref="E306:I309"/>
    <mergeCell ref="M203:O203"/>
    <mergeCell ref="L196:N196"/>
    <mergeCell ref="K98:M98"/>
    <mergeCell ref="E11:F11"/>
    <mergeCell ref="A12:D12"/>
    <mergeCell ref="E12:F12"/>
    <mergeCell ref="A13:D13"/>
    <mergeCell ref="E13:F13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Q94:S94"/>
    <mergeCell ref="L194:Q194"/>
    <mergeCell ref="M155:S155"/>
    <mergeCell ref="M154:S154"/>
    <mergeCell ref="M150:O150"/>
  </mergeCells>
  <pageMargins left="0" right="0" top="0" bottom="0" header="0.31496062992125984" footer="0.31496062992125984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J16" sqref="J16"/>
    </sheetView>
  </sheetViews>
  <sheetFormatPr defaultRowHeight="15" x14ac:dyDescent="0.25"/>
  <cols>
    <col min="1" max="1" width="7.42578125" style="433" customWidth="1"/>
    <col min="2" max="2" width="14.85546875" style="433" customWidth="1"/>
    <col min="3" max="4" width="9.140625" style="433"/>
    <col min="5" max="5" width="10.5703125" style="433" customWidth="1"/>
    <col min="6" max="6" width="11.5703125" style="433" customWidth="1"/>
    <col min="7" max="7" width="10.140625" style="433" customWidth="1"/>
    <col min="8" max="8" width="11" style="433" customWidth="1"/>
    <col min="9" max="9" width="12" style="433" customWidth="1"/>
    <col min="10" max="10" width="12.28515625" style="433" customWidth="1"/>
    <col min="11" max="16384" width="9.140625" style="433"/>
  </cols>
  <sheetData>
    <row r="1" spans="1:11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431"/>
    </row>
    <row r="2" spans="1:11" ht="5.25" customHeight="1" x14ac:dyDescent="0.3">
      <c r="A2" s="435"/>
      <c r="B2" s="474"/>
      <c r="C2" s="474"/>
      <c r="D2" s="474"/>
      <c r="E2" s="474"/>
      <c r="F2" s="474"/>
      <c r="G2" s="394"/>
      <c r="H2" s="395"/>
      <c r="I2" s="474"/>
      <c r="J2" s="436"/>
      <c r="K2" s="474"/>
    </row>
    <row r="3" spans="1:11" ht="34.5" customHeight="1" x14ac:dyDescent="0.25">
      <c r="A3" s="687" t="s">
        <v>539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713" t="s">
        <v>11</v>
      </c>
      <c r="B5" s="717"/>
      <c r="C5" s="717"/>
      <c r="D5" s="717"/>
      <c r="E5" s="717"/>
      <c r="F5" s="717"/>
      <c r="G5" s="714"/>
      <c r="H5" s="402"/>
      <c r="I5" s="718" t="s">
        <v>15</v>
      </c>
      <c r="J5" s="719"/>
      <c r="K5" s="399"/>
    </row>
    <row r="6" spans="1:11" ht="60" x14ac:dyDescent="0.25">
      <c r="A6" s="712" t="s">
        <v>4</v>
      </c>
      <c r="B6" s="712"/>
      <c r="C6" s="712"/>
      <c r="D6" s="712"/>
      <c r="E6" s="712" t="s">
        <v>5</v>
      </c>
      <c r="F6" s="712"/>
      <c r="G6" s="403" t="s">
        <v>540</v>
      </c>
      <c r="H6" s="475"/>
      <c r="I6" s="720"/>
      <c r="J6" s="721"/>
      <c r="K6" s="399"/>
    </row>
    <row r="7" spans="1:11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7"/>
      <c r="H7" s="405"/>
      <c r="I7" s="720"/>
      <c r="J7" s="721"/>
      <c r="K7" s="399"/>
    </row>
    <row r="8" spans="1:11" ht="13.5" customHeight="1" x14ac:dyDescent="0.25">
      <c r="A8" s="699" t="s">
        <v>7</v>
      </c>
      <c r="B8" s="700"/>
      <c r="C8" s="700"/>
      <c r="D8" s="701"/>
      <c r="E8" s="712"/>
      <c r="F8" s="712"/>
      <c r="G8" s="47"/>
      <c r="H8" s="405"/>
      <c r="I8" s="720"/>
      <c r="J8" s="721"/>
      <c r="K8" s="399"/>
    </row>
    <row r="9" spans="1:11" ht="18.75" x14ac:dyDescent="0.25">
      <c r="A9" s="698" t="s">
        <v>39</v>
      </c>
      <c r="B9" s="698"/>
      <c r="C9" s="698"/>
      <c r="D9" s="698"/>
      <c r="E9" s="712" t="s">
        <v>8</v>
      </c>
      <c r="F9" s="712"/>
      <c r="G9" s="47">
        <v>9.6460000000000008</v>
      </c>
      <c r="H9" s="405"/>
      <c r="I9" s="722"/>
      <c r="J9" s="723"/>
      <c r="K9" s="399"/>
    </row>
    <row r="10" spans="1:11" ht="18.75" x14ac:dyDescent="0.25">
      <c r="A10" s="702" t="s">
        <v>7</v>
      </c>
      <c r="B10" s="703"/>
      <c r="C10" s="703"/>
      <c r="D10" s="704"/>
      <c r="E10" s="712" t="s">
        <v>12</v>
      </c>
      <c r="F10" s="712"/>
      <c r="G10" s="406">
        <f>G303</f>
        <v>12.454656340000009</v>
      </c>
      <c r="H10" s="405"/>
      <c r="I10" s="440"/>
      <c r="J10" s="441"/>
      <c r="K10" s="399"/>
    </row>
    <row r="11" spans="1:11" ht="18.75" x14ac:dyDescent="0.25">
      <c r="A11" s="705"/>
      <c r="B11" s="706"/>
      <c r="C11" s="706"/>
      <c r="D11" s="707"/>
      <c r="E11" s="712" t="s">
        <v>13</v>
      </c>
      <c r="F11" s="712"/>
      <c r="G11" s="406">
        <f>G9-G10</f>
        <v>-2.8086563400000077</v>
      </c>
      <c r="H11" s="405"/>
      <c r="I11" s="442" t="s">
        <v>363</v>
      </c>
      <c r="J11" s="441"/>
      <c r="K11" s="399"/>
    </row>
    <row r="12" spans="1:11" ht="18.75" x14ac:dyDescent="0.25">
      <c r="A12" s="698" t="s">
        <v>42</v>
      </c>
      <c r="B12" s="698"/>
      <c r="C12" s="698"/>
      <c r="D12" s="698"/>
      <c r="E12" s="713" t="s">
        <v>40</v>
      </c>
      <c r="F12" s="714"/>
      <c r="G12" s="410"/>
      <c r="H12" s="405"/>
      <c r="I12" s="442" t="s">
        <v>362</v>
      </c>
      <c r="J12" s="441"/>
      <c r="K12" s="399"/>
    </row>
    <row r="13" spans="1:11" x14ac:dyDescent="0.25">
      <c r="A13" s="698" t="s">
        <v>43</v>
      </c>
      <c r="B13" s="698"/>
      <c r="C13" s="698"/>
      <c r="D13" s="698"/>
      <c r="E13" s="713" t="s">
        <v>41</v>
      </c>
      <c r="F13" s="714"/>
      <c r="G13" s="411"/>
      <c r="H13" s="412"/>
      <c r="I13" s="25"/>
      <c r="J13" s="443"/>
      <c r="K13" s="25"/>
    </row>
    <row r="14" spans="1:11" x14ac:dyDescent="0.25">
      <c r="A14" s="698"/>
      <c r="B14" s="698"/>
      <c r="C14" s="698"/>
      <c r="D14" s="698"/>
      <c r="E14" s="712" t="s">
        <v>14</v>
      </c>
      <c r="F14" s="712"/>
      <c r="G14" s="47"/>
      <c r="H14" s="405"/>
      <c r="I14" s="442" t="s">
        <v>510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538</v>
      </c>
      <c r="F16" s="22" t="s">
        <v>538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19.899999999999999</v>
      </c>
      <c r="F17" s="104">
        <v>19.899999999999999</v>
      </c>
      <c r="G17" s="88">
        <f>(F17-E17)*0.8598</f>
        <v>0</v>
      </c>
      <c r="H17" s="103">
        <f>$G$11/$C$303*C17</f>
        <v>-8.8240316548302434E-3</v>
      </c>
      <c r="I17" s="88">
        <f t="shared" ref="I17:I80" si="0">G17+H17</f>
        <v>-8.8240316548302434E-3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37.762999999999998</v>
      </c>
      <c r="F18" s="104">
        <v>37.762999999999998</v>
      </c>
      <c r="G18" s="88">
        <f t="shared" ref="G18:G80" si="1">(F18-E18)*0.8598</f>
        <v>0</v>
      </c>
      <c r="H18" s="103">
        <f t="shared" ref="H18:H81" si="2">$G$11/$C$303*C18</f>
        <v>-5.9147086208893238E-3</v>
      </c>
      <c r="I18" s="88">
        <f t="shared" si="0"/>
        <v>-5.9147086208893238E-3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30.312999999999999</v>
      </c>
      <c r="F19" s="104">
        <v>30.42</v>
      </c>
      <c r="G19" s="88">
        <f t="shared" si="1"/>
        <v>9.199860000000247E-2</v>
      </c>
      <c r="H19" s="103">
        <f t="shared" si="2"/>
        <v>-6.1891730580535612E-3</v>
      </c>
      <c r="I19" s="88">
        <f t="shared" si="0"/>
        <v>8.5809426941948902E-2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70.688999999999993</v>
      </c>
      <c r="F20" s="104">
        <v>70.974999999999994</v>
      </c>
      <c r="G20" s="88">
        <f>(F20-E20)*0.8598</f>
        <v>0.24590280000000117</v>
      </c>
      <c r="H20" s="103">
        <f t="shared" si="2"/>
        <v>-9.5925320788901088E-3</v>
      </c>
      <c r="I20" s="88">
        <f t="shared" si="0"/>
        <v>0.23631026792111107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31.966999999999999</v>
      </c>
      <c r="F21" s="104">
        <v>32.009</v>
      </c>
      <c r="G21" s="88">
        <f t="shared" si="1"/>
        <v>3.6111600000001368E-2</v>
      </c>
      <c r="H21" s="103">
        <f t="shared" si="2"/>
        <v>-8.837754876688456E-3</v>
      </c>
      <c r="I21" s="88">
        <f t="shared" si="0"/>
        <v>2.7273845123312913E-2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12.757999999999999</v>
      </c>
      <c r="F22" s="104">
        <v>12.757999999999999</v>
      </c>
      <c r="G22" s="88">
        <f t="shared" si="1"/>
        <v>0</v>
      </c>
      <c r="H22" s="103">
        <f t="shared" si="2"/>
        <v>-5.8872621771728995E-3</v>
      </c>
      <c r="I22" s="88">
        <f t="shared" si="0"/>
        <v>-5.8872621771728995E-3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19.664999999999999</v>
      </c>
      <c r="F23" s="104">
        <v>19.692</v>
      </c>
      <c r="G23" s="88">
        <f t="shared" si="1"/>
        <v>2.321460000000088E-2</v>
      </c>
      <c r="H23" s="103">
        <f t="shared" si="2"/>
        <v>-6.1205569487625018E-3</v>
      </c>
      <c r="I23" s="88">
        <f t="shared" si="0"/>
        <v>1.7094043051238378E-2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18.087</v>
      </c>
      <c r="F24" s="104">
        <v>18.114000000000001</v>
      </c>
      <c r="G24" s="88">
        <f t="shared" si="1"/>
        <v>2.321460000000088E-2</v>
      </c>
      <c r="H24" s="103">
        <f t="shared" si="2"/>
        <v>-9.5925320788901088E-3</v>
      </c>
      <c r="I24" s="88">
        <f t="shared" si="0"/>
        <v>1.3622067921110771E-2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23.641999999999999</v>
      </c>
      <c r="F25" s="104">
        <v>23.716999999999999</v>
      </c>
      <c r="G25" s="88">
        <f t="shared" si="1"/>
        <v>6.448499999999939E-2</v>
      </c>
      <c r="H25" s="103">
        <f t="shared" si="2"/>
        <v>-8.8103084329720308E-3</v>
      </c>
      <c r="I25" s="88">
        <f t="shared" si="0"/>
        <v>5.5674691567027361E-2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18.780999999999999</v>
      </c>
      <c r="F26" s="104">
        <v>18.841000000000001</v>
      </c>
      <c r="G26" s="88">
        <f t="shared" si="1"/>
        <v>5.1588000000001959E-2</v>
      </c>
      <c r="H26" s="103">
        <f t="shared" si="2"/>
        <v>-5.8460925115982635E-3</v>
      </c>
      <c r="I26" s="88">
        <f t="shared" si="0"/>
        <v>4.5741907488403698E-2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26.096</v>
      </c>
      <c r="F27" s="104">
        <v>26.196000000000002</v>
      </c>
      <c r="G27" s="88">
        <f t="shared" si="1"/>
        <v>8.5980000000001222E-2</v>
      </c>
      <c r="H27" s="103">
        <f t="shared" si="2"/>
        <v>-6.1205569487625018E-3</v>
      </c>
      <c r="I27" s="88">
        <f t="shared" si="0"/>
        <v>7.9859443051238724E-2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34.445999999999998</v>
      </c>
      <c r="F28" s="104">
        <v>34.597000000000001</v>
      </c>
      <c r="G28" s="88">
        <f t="shared" si="1"/>
        <v>0.12982980000000288</v>
      </c>
      <c r="H28" s="103">
        <f t="shared" si="2"/>
        <v>-9.5925320788901088E-3</v>
      </c>
      <c r="I28" s="88">
        <f t="shared" si="0"/>
        <v>0.12023726792111278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31.443000000000001</v>
      </c>
      <c r="F29" s="104">
        <v>31.443000000000001</v>
      </c>
      <c r="G29" s="88">
        <f t="shared" si="1"/>
        <v>0</v>
      </c>
      <c r="H29" s="103">
        <f t="shared" si="2"/>
        <v>-8.8240316548302434E-3</v>
      </c>
      <c r="I29" s="88">
        <f t="shared" si="0"/>
        <v>-8.8240316548302434E-3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13.786</v>
      </c>
      <c r="F30" s="104">
        <v>13.792999999999999</v>
      </c>
      <c r="G30" s="88">
        <f t="shared" si="1"/>
        <v>6.0185999999997188E-3</v>
      </c>
      <c r="H30" s="103">
        <f t="shared" si="2"/>
        <v>-5.8186460678818401E-3</v>
      </c>
      <c r="I30" s="88">
        <f t="shared" si="0"/>
        <v>1.9995393211787865E-4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12.112</v>
      </c>
      <c r="F31" s="104">
        <v>12.112</v>
      </c>
      <c r="G31" s="88">
        <f t="shared" si="1"/>
        <v>0</v>
      </c>
      <c r="H31" s="103">
        <f t="shared" si="2"/>
        <v>-6.1754498361953486E-3</v>
      </c>
      <c r="I31" s="88">
        <f t="shared" si="0"/>
        <v>-6.1754498361953486E-3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30.984999999999999</v>
      </c>
      <c r="F32" s="104">
        <v>31.178000000000001</v>
      </c>
      <c r="G32" s="88">
        <f t="shared" si="1"/>
        <v>0.16594140000000121</v>
      </c>
      <c r="H32" s="103">
        <f t="shared" si="2"/>
        <v>-9.6062553007483214E-3</v>
      </c>
      <c r="I32" s="88">
        <f t="shared" si="0"/>
        <v>0.15633514469925289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32.048000000000002</v>
      </c>
      <c r="F33" s="104">
        <v>32.06</v>
      </c>
      <c r="G33" s="88">
        <f t="shared" si="1"/>
        <v>1.0317600000000392E-2</v>
      </c>
      <c r="H33" s="103">
        <f t="shared" si="2"/>
        <v>-8.8652013204048776E-3</v>
      </c>
      <c r="I33" s="88">
        <f t="shared" si="0"/>
        <v>1.4523986795955141E-3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20.584</v>
      </c>
      <c r="F34" s="104">
        <v>20.641999999999999</v>
      </c>
      <c r="G34" s="88">
        <f t="shared" si="1"/>
        <v>4.9868399999999855E-2</v>
      </c>
      <c r="H34" s="103">
        <f t="shared" si="2"/>
        <v>-5.8323692897400518E-3</v>
      </c>
      <c r="I34" s="88">
        <f t="shared" si="0"/>
        <v>4.4036030710259799E-2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8.0609999999999999</v>
      </c>
      <c r="F35" s="104">
        <v>8.0609999999999999</v>
      </c>
      <c r="G35" s="88">
        <f t="shared" si="1"/>
        <v>0</v>
      </c>
      <c r="H35" s="103">
        <f t="shared" si="2"/>
        <v>-6.1205569487625018E-3</v>
      </c>
      <c r="I35" s="88">
        <f t="shared" si="0"/>
        <v>-6.1205569487625018E-3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22.605</v>
      </c>
      <c r="F36" s="104">
        <v>22.704000000000001</v>
      </c>
      <c r="G36" s="88">
        <f t="shared" si="1"/>
        <v>8.5120200000000174E-2</v>
      </c>
      <c r="H36" s="103">
        <f t="shared" si="2"/>
        <v>-9.5650856351736854E-3</v>
      </c>
      <c r="I36" s="88">
        <f t="shared" si="0"/>
        <v>7.5555114364826481E-2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42.24</v>
      </c>
      <c r="F37" s="104">
        <v>42.432000000000002</v>
      </c>
      <c r="G37" s="88">
        <f t="shared" si="1"/>
        <v>0.16508160000000016</v>
      </c>
      <c r="H37" s="103">
        <f t="shared" si="2"/>
        <v>-8.8103084329720308E-3</v>
      </c>
      <c r="I37" s="88">
        <f t="shared" si="0"/>
        <v>0.15627129156702813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15.61</v>
      </c>
      <c r="F38" s="104">
        <v>15.616</v>
      </c>
      <c r="G38" s="88">
        <f t="shared" si="1"/>
        <v>5.1588000000001959E-3</v>
      </c>
      <c r="H38" s="103">
        <f t="shared" si="2"/>
        <v>-5.8049228460236276E-3</v>
      </c>
      <c r="I38" s="88">
        <f t="shared" si="0"/>
        <v>-6.4612284602343171E-4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-6.1068337269042892E-3</v>
      </c>
      <c r="I39" s="88">
        <f t="shared" si="0"/>
        <v>-6.1068337269042892E-3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30.456</v>
      </c>
      <c r="F40" s="104">
        <v>30.547000000000001</v>
      </c>
      <c r="G40" s="88">
        <f t="shared" si="1"/>
        <v>7.824180000000093E-2</v>
      </c>
      <c r="H40" s="103">
        <f t="shared" si="2"/>
        <v>-9.5239159695990495E-3</v>
      </c>
      <c r="I40" s="88">
        <f t="shared" si="0"/>
        <v>6.8717884030401882E-2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-8.8240316548302434E-3</v>
      </c>
      <c r="I41" s="88">
        <f t="shared" si="0"/>
        <v>-8.8240316548302434E-3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17.545000000000002</v>
      </c>
      <c r="F42" s="104">
        <v>17.600999999999999</v>
      </c>
      <c r="G42" s="88">
        <f t="shared" si="1"/>
        <v>4.814879999999775E-2</v>
      </c>
      <c r="H42" s="103">
        <f t="shared" si="2"/>
        <v>-5.8735389553146869E-3</v>
      </c>
      <c r="I42" s="88">
        <f t="shared" si="0"/>
        <v>4.2275261044683064E-2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14.545</v>
      </c>
      <c r="F43" s="104">
        <v>14.612</v>
      </c>
      <c r="G43" s="88">
        <f t="shared" si="1"/>
        <v>5.7606600000000147E-2</v>
      </c>
      <c r="H43" s="103">
        <f t="shared" si="2"/>
        <v>-6.2166195017699846E-3</v>
      </c>
      <c r="I43" s="88">
        <f t="shared" si="0"/>
        <v>5.138998049823016E-2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34.590000000000003</v>
      </c>
      <c r="F44" s="104">
        <v>34.676000000000002</v>
      </c>
      <c r="G44" s="88">
        <f t="shared" si="1"/>
        <v>7.3942799999998726E-2</v>
      </c>
      <c r="H44" s="103">
        <f t="shared" si="2"/>
        <v>-9.5513624133154729E-3</v>
      </c>
      <c r="I44" s="88">
        <f t="shared" si="0"/>
        <v>6.4391437586683253E-2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9.4689999999999994</v>
      </c>
      <c r="G45" s="88">
        <f t="shared" si="1"/>
        <v>0</v>
      </c>
      <c r="H45" s="103">
        <f t="shared" si="2"/>
        <v>-8.6867994362481247E-3</v>
      </c>
      <c r="I45" s="88">
        <f t="shared" si="0"/>
        <v>-8.6867994362481247E-3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9.7219999999999995</v>
      </c>
      <c r="F46" s="104">
        <v>9.6460000000000008</v>
      </c>
      <c r="G46" s="88">
        <f t="shared" si="1"/>
        <v>-6.5344799999998912E-2</v>
      </c>
      <c r="H46" s="103">
        <f t="shared" si="2"/>
        <v>-5.8323692897400518E-3</v>
      </c>
      <c r="I46" s="88">
        <f t="shared" si="0"/>
        <v>-7.1177169289738967E-2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17.260000000000002</v>
      </c>
      <c r="F47" s="104">
        <v>17.283000000000001</v>
      </c>
      <c r="G47" s="88">
        <f t="shared" si="1"/>
        <v>1.9775399999999731E-2</v>
      </c>
      <c r="H47" s="103">
        <f t="shared" si="2"/>
        <v>-6.1068337269042892E-3</v>
      </c>
      <c r="I47" s="88">
        <f t="shared" si="0"/>
        <v>1.3668566273095442E-2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3.0830000000000002</v>
      </c>
      <c r="F48" s="104">
        <v>3.097</v>
      </c>
      <c r="G48" s="88">
        <f t="shared" si="1"/>
        <v>1.2037199999999819E-2</v>
      </c>
      <c r="H48" s="103">
        <f t="shared" si="2"/>
        <v>-9.5925320788901088E-3</v>
      </c>
      <c r="I48" s="88">
        <f t="shared" si="0"/>
        <v>2.4446679211097104E-3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29.853000000000002</v>
      </c>
      <c r="F49" s="104">
        <v>29.959</v>
      </c>
      <c r="G49" s="88">
        <f t="shared" si="1"/>
        <v>9.1138799999998368E-2</v>
      </c>
      <c r="H49" s="103">
        <f t="shared" si="2"/>
        <v>-8.8926477641213027E-3</v>
      </c>
      <c r="I49" s="88">
        <f t="shared" si="0"/>
        <v>8.2246152235877071E-2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6.9580000000000002</v>
      </c>
      <c r="G50" s="88">
        <f>(F50-E50)*0.8598</f>
        <v>0</v>
      </c>
      <c r="H50" s="103">
        <f t="shared" si="2"/>
        <v>-5.8598157334564761E-3</v>
      </c>
      <c r="I50" s="88">
        <f t="shared" si="0"/>
        <v>-5.8598157334564761E-3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22.004000000000001</v>
      </c>
      <c r="G51" s="88">
        <f>(F51-E51)*0.8598</f>
        <v>0</v>
      </c>
      <c r="H51" s="103">
        <f t="shared" si="2"/>
        <v>-6.0931105050460775E-3</v>
      </c>
      <c r="I51" s="88">
        <f t="shared" si="0"/>
        <v>-6.0931105050460775E-3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17.768999999999998</v>
      </c>
      <c r="G52" s="88">
        <f t="shared" si="1"/>
        <v>0</v>
      </c>
      <c r="H52" s="103">
        <f t="shared" si="2"/>
        <v>-9.4690230821662009E-3</v>
      </c>
      <c r="I52" s="88">
        <f t="shared" si="0"/>
        <v>-9.4690230821662009E-3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20.312000000000001</v>
      </c>
      <c r="G53" s="88">
        <f t="shared" si="1"/>
        <v>0</v>
      </c>
      <c r="H53" s="103">
        <f t="shared" si="2"/>
        <v>-8.8514780985466668E-3</v>
      </c>
      <c r="I53" s="88">
        <f t="shared" si="0"/>
        <v>-8.8514780985466668E-3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27.77</v>
      </c>
      <c r="F54" s="104">
        <v>27.777000000000001</v>
      </c>
      <c r="G54" s="88">
        <f t="shared" si="1"/>
        <v>6.0186000000012462E-3</v>
      </c>
      <c r="H54" s="103">
        <f t="shared" si="2"/>
        <v>-5.7637531804489925E-3</v>
      </c>
      <c r="I54" s="88">
        <f t="shared" si="0"/>
        <v>2.5484681955225373E-4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-6.0931105050460775E-3</v>
      </c>
      <c r="I55" s="88">
        <f t="shared" si="0"/>
        <v>-6.0931105050460775E-3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31.038</v>
      </c>
      <c r="F56" s="104">
        <v>31.08</v>
      </c>
      <c r="G56" s="88">
        <f t="shared" si="1"/>
        <v>3.6111599999998314E-2</v>
      </c>
      <c r="H56" s="103">
        <f t="shared" si="2"/>
        <v>-9.4964695258826261E-3</v>
      </c>
      <c r="I56" s="88">
        <f t="shared" si="0"/>
        <v>2.6615130474115688E-2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29.155000000000001</v>
      </c>
      <c r="F57" s="104">
        <v>29.32</v>
      </c>
      <c r="G57" s="88">
        <f t="shared" si="1"/>
        <v>0.14186699999999927</v>
      </c>
      <c r="H57" s="103">
        <f t="shared" si="2"/>
        <v>-8.8789245422630902E-3</v>
      </c>
      <c r="I57" s="88">
        <f t="shared" si="0"/>
        <v>0.13298807545773619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3.0070000000000001</v>
      </c>
      <c r="F58" s="104">
        <v>3.01</v>
      </c>
      <c r="G58" s="88">
        <f t="shared" si="1"/>
        <v>2.5793999999997159E-3</v>
      </c>
      <c r="H58" s="103">
        <f t="shared" si="2"/>
        <v>-5.8323692897400518E-3</v>
      </c>
      <c r="I58" s="88">
        <f t="shared" si="0"/>
        <v>-3.252969289740336E-3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25.681999999999999</v>
      </c>
      <c r="F59" s="104">
        <v>25.803999999999998</v>
      </c>
      <c r="G59" s="88">
        <f t="shared" si="1"/>
        <v>0.10489559999999991</v>
      </c>
      <c r="H59" s="103">
        <f t="shared" si="2"/>
        <v>-6.1068337269042892E-3</v>
      </c>
      <c r="I59" s="88">
        <f t="shared" si="0"/>
        <v>9.8788766273095616E-2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21.058</v>
      </c>
      <c r="F60" s="104">
        <v>21.135999999999999</v>
      </c>
      <c r="G60" s="88">
        <f t="shared" si="1"/>
        <v>6.7064399999999483E-2</v>
      </c>
      <c r="H60" s="103">
        <f t="shared" si="2"/>
        <v>-9.5513624133154729E-3</v>
      </c>
      <c r="I60" s="88">
        <f t="shared" si="0"/>
        <v>5.751303758668401E-2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26.081</v>
      </c>
      <c r="F61" s="104">
        <v>26.081</v>
      </c>
      <c r="G61" s="88">
        <f t="shared" si="1"/>
        <v>0</v>
      </c>
      <c r="H61" s="103">
        <f t="shared" si="2"/>
        <v>-8.8926477641213027E-3</v>
      </c>
      <c r="I61" s="88">
        <f t="shared" si="0"/>
        <v>-8.8926477641213027E-3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9.6969999999999992</v>
      </c>
      <c r="F62" s="104">
        <v>9.6969999999999992</v>
      </c>
      <c r="G62" s="88">
        <f t="shared" si="1"/>
        <v>0</v>
      </c>
      <c r="H62" s="103">
        <f t="shared" si="2"/>
        <v>-5.8460925115982635E-3</v>
      </c>
      <c r="I62" s="88">
        <f t="shared" si="0"/>
        <v>-5.8460925115982635E-3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14.315</v>
      </c>
      <c r="F63" s="104">
        <v>14.315</v>
      </c>
      <c r="G63" s="88">
        <f t="shared" si="1"/>
        <v>0</v>
      </c>
      <c r="H63" s="103">
        <f t="shared" si="2"/>
        <v>-6.0656640613296542E-3</v>
      </c>
      <c r="I63" s="88">
        <f t="shared" si="0"/>
        <v>-6.0656640613296542E-3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31.53</v>
      </c>
      <c r="F64" s="104">
        <v>31.646999999999998</v>
      </c>
      <c r="G64" s="88">
        <f t="shared" si="1"/>
        <v>0.1005965999999977</v>
      </c>
      <c r="H64" s="103">
        <f t="shared" si="2"/>
        <v>-9.4964695258826261E-3</v>
      </c>
      <c r="I64" s="88">
        <f t="shared" si="0"/>
        <v>9.1100130474115082E-2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17.757000000000001</v>
      </c>
      <c r="G65" s="88">
        <f t="shared" si="1"/>
        <v>0</v>
      </c>
      <c r="H65" s="103">
        <f t="shared" si="2"/>
        <v>-8.8240316548302434E-3</v>
      </c>
      <c r="I65" s="88">
        <f t="shared" si="0"/>
        <v>-8.8240316548302434E-3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13.731</v>
      </c>
      <c r="F66" s="104">
        <v>13.747</v>
      </c>
      <c r="G66" s="88">
        <f t="shared" si="1"/>
        <v>1.3756800000000012E-2</v>
      </c>
      <c r="H66" s="103">
        <f t="shared" si="2"/>
        <v>-5.8323692897400518E-3</v>
      </c>
      <c r="I66" s="88">
        <f t="shared" si="0"/>
        <v>7.9244307102599599E-3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88">
        <f t="shared" si="1"/>
        <v>0</v>
      </c>
      <c r="H67" s="103">
        <f t="shared" si="2"/>
        <v>-6.0107711738968056E-3</v>
      </c>
      <c r="I67" s="88">
        <f t="shared" si="0"/>
        <v>-6.0107711738968056E-3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26.132999999999999</v>
      </c>
      <c r="F68" s="104">
        <v>26.263000000000002</v>
      </c>
      <c r="G68" s="88">
        <f t="shared" si="1"/>
        <v>0.1117740000000022</v>
      </c>
      <c r="H68" s="103">
        <f t="shared" si="2"/>
        <v>-9.5101927477408369E-3</v>
      </c>
      <c r="I68" s="88">
        <f t="shared" si="0"/>
        <v>0.10226380725226136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26.84</v>
      </c>
      <c r="F69" s="104">
        <v>26.841999999999999</v>
      </c>
      <c r="G69" s="88">
        <f t="shared" si="1"/>
        <v>1.7195999999990469E-3</v>
      </c>
      <c r="H69" s="103">
        <f t="shared" si="2"/>
        <v>-8.7416923236809715E-3</v>
      </c>
      <c r="I69" s="88">
        <f t="shared" si="0"/>
        <v>-7.0220923236819248E-3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24.149000000000001</v>
      </c>
      <c r="F70" s="104">
        <v>24.149000000000001</v>
      </c>
      <c r="G70" s="88">
        <f t="shared" si="1"/>
        <v>0</v>
      </c>
      <c r="H70" s="103">
        <f t="shared" si="2"/>
        <v>-5.8186460678818401E-3</v>
      </c>
      <c r="I70" s="88">
        <f t="shared" si="0"/>
        <v>-5.8186460678818401E-3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25.373999999999999</v>
      </c>
      <c r="F71" s="104">
        <v>25.443000000000001</v>
      </c>
      <c r="G71" s="88">
        <f t="shared" si="1"/>
        <v>5.9326200000002251E-2</v>
      </c>
      <c r="H71" s="103">
        <f t="shared" si="2"/>
        <v>-6.0382176176132299E-3</v>
      </c>
      <c r="I71" s="88">
        <f t="shared" si="0"/>
        <v>5.3287982382389021E-2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88">
        <f t="shared" si="1"/>
        <v>0</v>
      </c>
      <c r="H72" s="103">
        <f t="shared" si="2"/>
        <v>-9.537639191457262E-3</v>
      </c>
      <c r="I72" s="88">
        <f t="shared" si="0"/>
        <v>-9.537639191457262E-3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11.395</v>
      </c>
      <c r="G73" s="88">
        <f t="shared" si="1"/>
        <v>0</v>
      </c>
      <c r="H73" s="103">
        <f t="shared" si="2"/>
        <v>-8.7279691018227606E-3</v>
      </c>
      <c r="I73" s="88">
        <f t="shared" si="0"/>
        <v>-8.7279691018227606E-3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20.132999999999999</v>
      </c>
      <c r="F74" s="104">
        <v>20.242999999999999</v>
      </c>
      <c r="G74" s="88">
        <f t="shared" si="1"/>
        <v>9.457799999999951E-2</v>
      </c>
      <c r="H74" s="103">
        <f t="shared" si="2"/>
        <v>-5.8460925115982635E-3</v>
      </c>
      <c r="I74" s="88">
        <f t="shared" si="0"/>
        <v>8.8731907488401249E-2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26.029</v>
      </c>
      <c r="F75" s="104">
        <v>26.12</v>
      </c>
      <c r="G75" s="88">
        <f t="shared" si="1"/>
        <v>7.824180000000093E-2</v>
      </c>
      <c r="H75" s="103">
        <f t="shared" si="2"/>
        <v>-6.0244943957550182E-3</v>
      </c>
      <c r="I75" s="88">
        <f t="shared" si="0"/>
        <v>7.2217305604245913E-2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3.673</v>
      </c>
      <c r="F76" s="104">
        <v>3.6960000000000002</v>
      </c>
      <c r="G76" s="88">
        <f t="shared" si="1"/>
        <v>1.9775400000000113E-2</v>
      </c>
      <c r="H76" s="103">
        <f t="shared" si="2"/>
        <v>-9.4552998603079901E-3</v>
      </c>
      <c r="I76" s="88">
        <f t="shared" si="0"/>
        <v>1.0320100139692123E-2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43.454999999999998</v>
      </c>
      <c r="F77" s="104">
        <v>43.707000000000001</v>
      </c>
      <c r="G77" s="88">
        <f t="shared" si="1"/>
        <v>0.2166696000000021</v>
      </c>
      <c r="H77" s="103">
        <f t="shared" si="2"/>
        <v>-8.7416923236809715E-3</v>
      </c>
      <c r="I77" s="88">
        <f t="shared" si="0"/>
        <v>0.20792790767632113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31.774999999999999</v>
      </c>
      <c r="F78" s="104">
        <v>31.797999999999998</v>
      </c>
      <c r="G78" s="88">
        <f t="shared" si="1"/>
        <v>1.9775399999999731E-2</v>
      </c>
      <c r="H78" s="103">
        <f t="shared" si="2"/>
        <v>-5.8735389553146869E-3</v>
      </c>
      <c r="I78" s="88">
        <f t="shared" si="0"/>
        <v>1.3901861044685045E-2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22.594999999999999</v>
      </c>
      <c r="F79" s="104">
        <v>22.613</v>
      </c>
      <c r="G79" s="88">
        <f t="shared" si="1"/>
        <v>1.5476400000000586E-2</v>
      </c>
      <c r="H79" s="103">
        <f t="shared" si="2"/>
        <v>-6.079387283187865E-3</v>
      </c>
      <c r="I79" s="88">
        <f t="shared" si="0"/>
        <v>9.39701271681272E-3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24.974</v>
      </c>
      <c r="F80" s="104">
        <v>25.033999999999999</v>
      </c>
      <c r="G80" s="88">
        <f t="shared" si="1"/>
        <v>5.1587999999998899E-2</v>
      </c>
      <c r="H80" s="103">
        <f t="shared" si="2"/>
        <v>-9.4690230821662009E-3</v>
      </c>
      <c r="I80" s="88">
        <f t="shared" si="0"/>
        <v>4.2118976917832701E-2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24.035</v>
      </c>
      <c r="F81" s="104">
        <v>24.035</v>
      </c>
      <c r="G81" s="88">
        <f>(F81-E81)*0.8598</f>
        <v>0</v>
      </c>
      <c r="H81" s="103">
        <f t="shared" si="2"/>
        <v>-1.0704113049405271E-2</v>
      </c>
      <c r="I81" s="88">
        <f t="shared" ref="I81:I142" si="3">G81+H81</f>
        <v>-1.0704113049405271E-2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18.289000000000001</v>
      </c>
      <c r="F82" s="104">
        <v>18.347000000000001</v>
      </c>
      <c r="G82" s="88">
        <f t="shared" ref="G82:G147" si="4">(F82-E82)*0.8598</f>
        <v>4.9868399999999855E-2</v>
      </c>
      <c r="H82" s="103">
        <f t="shared" ref="H82:H145" si="5">$G$11/$C$303*C82</f>
        <v>-6.2303427236281963E-3</v>
      </c>
      <c r="I82" s="88">
        <f t="shared" si="3"/>
        <v>4.3638057276371656E-2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27.673999999999999</v>
      </c>
      <c r="F83" s="104">
        <v>27.795000000000002</v>
      </c>
      <c r="G83" s="88">
        <f t="shared" si="4"/>
        <v>0.10403580000000191</v>
      </c>
      <c r="H83" s="103">
        <f t="shared" si="5"/>
        <v>-1.0100291287643948E-2</v>
      </c>
      <c r="I83" s="88">
        <f t="shared" si="3"/>
        <v>9.3935508712357965E-2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-6.7929948198148836E-3</v>
      </c>
      <c r="I84" s="88">
        <f t="shared" si="3"/>
        <v>-6.7929948198148836E-3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49.896999999999998</v>
      </c>
      <c r="F85" s="104">
        <v>50.125999999999998</v>
      </c>
      <c r="G85" s="88">
        <f t="shared" si="4"/>
        <v>0.19689419999999933</v>
      </c>
      <c r="H85" s="103">
        <f t="shared" si="5"/>
        <v>-1.3215462649458047E-2</v>
      </c>
      <c r="I85" s="88">
        <f t="shared" si="3"/>
        <v>0.18367873735054127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-1.069038982754706E-2</v>
      </c>
      <c r="I86" s="88">
        <f t="shared" si="3"/>
        <v>-1.069038982754706E-2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15.398</v>
      </c>
      <c r="F87" s="104">
        <v>15.452999999999999</v>
      </c>
      <c r="G87" s="88">
        <f t="shared" si="4"/>
        <v>4.7288999999999755E-2</v>
      </c>
      <c r="H87" s="103">
        <f t="shared" si="5"/>
        <v>-6.1342801706207135E-3</v>
      </c>
      <c r="I87" s="88">
        <f t="shared" si="3"/>
        <v>4.1154719829379044E-2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-1.0100291287643948E-2</v>
      </c>
      <c r="I88" s="88">
        <f t="shared" si="3"/>
        <v>-1.0100291287643948E-2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6.0659999999999998</v>
      </c>
      <c r="F89" s="104">
        <v>6.0659999999999998</v>
      </c>
      <c r="G89" s="88">
        <f t="shared" si="4"/>
        <v>0</v>
      </c>
      <c r="H89" s="103">
        <f t="shared" si="5"/>
        <v>-6.7792715979566719E-3</v>
      </c>
      <c r="I89" s="88">
        <f t="shared" si="3"/>
        <v>-6.7792715979566719E-3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36.837000000000003</v>
      </c>
      <c r="F90" s="104">
        <v>36.887999999999998</v>
      </c>
      <c r="G90" s="88">
        <f t="shared" si="4"/>
        <v>4.3849799999995553E-2</v>
      </c>
      <c r="H90" s="103">
        <f t="shared" si="5"/>
        <v>-1.3188016205741622E-2</v>
      </c>
      <c r="I90" s="88">
        <f t="shared" si="3"/>
        <v>3.0661783794253931E-2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17.873000000000001</v>
      </c>
      <c r="F91" s="104">
        <v>17.983000000000001</v>
      </c>
      <c r="G91" s="88">
        <f t="shared" si="4"/>
        <v>9.457799999999951E-2</v>
      </c>
      <c r="H91" s="103">
        <f t="shared" si="5"/>
        <v>-1.0608050496397788E-2</v>
      </c>
      <c r="I91" s="88">
        <f t="shared" si="3"/>
        <v>8.3969949503601718E-2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13.722</v>
      </c>
      <c r="F92" s="104">
        <v>13.622</v>
      </c>
      <c r="G92" s="88">
        <f t="shared" si="4"/>
        <v>-8.5979999999999696E-2</v>
      </c>
      <c r="H92" s="103">
        <f t="shared" si="5"/>
        <v>-6.1891730580535612E-3</v>
      </c>
      <c r="I92" s="88">
        <f t="shared" si="3"/>
        <v>-9.216917305805325E-2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18.919</v>
      </c>
      <c r="F93" s="104">
        <v>18.931999999999999</v>
      </c>
      <c r="G93" s="88">
        <f t="shared" si="4"/>
        <v>1.1177399999998387E-2</v>
      </c>
      <c r="H93" s="103">
        <f t="shared" si="5"/>
        <v>-1.0004228734636467E-2</v>
      </c>
      <c r="I93" s="88">
        <f t="shared" si="3"/>
        <v>1.1731712653619206E-3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3.4390000000000001</v>
      </c>
      <c r="F94" s="104">
        <v>3.4390000000000001</v>
      </c>
      <c r="G94" s="88">
        <f>(F94-E94)*0.8598</f>
        <v>0</v>
      </c>
      <c r="H94" s="103">
        <f t="shared" si="5"/>
        <v>-6.6694858230909775E-3</v>
      </c>
      <c r="I94" s="88">
        <f>G94+H94</f>
        <v>-6.6694858230909775E-3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28.742999999999999</v>
      </c>
      <c r="G95" s="88">
        <f t="shared" si="4"/>
        <v>0</v>
      </c>
      <c r="H95" s="103">
        <f t="shared" si="5"/>
        <v>-1.3297801980607319E-2</v>
      </c>
      <c r="I95" s="88">
        <f t="shared" si="3"/>
        <v>-1.3297801980607319E-2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25.411999999999999</v>
      </c>
      <c r="F96" s="104">
        <v>25.69</v>
      </c>
      <c r="G96" s="88">
        <f t="shared" si="4"/>
        <v>0.23902440000000194</v>
      </c>
      <c r="H96" s="103">
        <f t="shared" si="5"/>
        <v>-1.0676666605688848E-2</v>
      </c>
      <c r="I96" s="88">
        <f>G96+H96</f>
        <v>0.22834773339431308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13.554</v>
      </c>
      <c r="F97" s="104">
        <v>13.632999999999999</v>
      </c>
      <c r="G97" s="88">
        <f t="shared" si="4"/>
        <v>6.7924199999999005E-2</v>
      </c>
      <c r="H97" s="103">
        <f t="shared" si="5"/>
        <v>-6.1617266143371369E-3</v>
      </c>
      <c r="I97" s="88">
        <f t="shared" si="3"/>
        <v>6.1762473385661869E-2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29.302</v>
      </c>
      <c r="F98" s="104">
        <v>29.346</v>
      </c>
      <c r="G98" s="88">
        <f t="shared" si="4"/>
        <v>3.7831200000000419E-2</v>
      </c>
      <c r="H98" s="103">
        <f t="shared" si="5"/>
        <v>-1.0045398400211101E-2</v>
      </c>
      <c r="I98" s="88">
        <f t="shared" si="3"/>
        <v>2.7785801599789318E-2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21.965</v>
      </c>
      <c r="F99" s="104">
        <v>22.148</v>
      </c>
      <c r="G99" s="88">
        <f t="shared" si="4"/>
        <v>0.15734339999999986</v>
      </c>
      <c r="H99" s="103">
        <f t="shared" si="5"/>
        <v>-6.7381019323820368E-3</v>
      </c>
      <c r="I99" s="88">
        <f t="shared" si="3"/>
        <v>0.15060529806761783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23.155999999999999</v>
      </c>
      <c r="F100" s="104">
        <v>23.170999999999999</v>
      </c>
      <c r="G100" s="88">
        <f t="shared" si="4"/>
        <v>1.289700000000049E-2</v>
      </c>
      <c r="H100" s="103">
        <f t="shared" si="5"/>
        <v>-1.3366418089898378E-2</v>
      </c>
      <c r="I100" s="88">
        <f t="shared" si="3"/>
        <v>-4.694180898978887E-4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88">
        <f t="shared" si="4"/>
        <v>0</v>
      </c>
      <c r="H101" s="103">
        <f t="shared" si="5"/>
        <v>-1.0635496940114212E-2</v>
      </c>
      <c r="I101" s="88">
        <f t="shared" si="3"/>
        <v>-1.0635496940114212E-2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23.364999999999998</v>
      </c>
      <c r="F102" s="104">
        <v>23.463999999999999</v>
      </c>
      <c r="G102" s="88">
        <f t="shared" si="4"/>
        <v>8.5120200000000174E-2</v>
      </c>
      <c r="H102" s="103">
        <f t="shared" si="5"/>
        <v>-6.2715123892028322E-3</v>
      </c>
      <c r="I102" s="88">
        <f t="shared" si="3"/>
        <v>7.8848687610797344E-2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21.706</v>
      </c>
      <c r="F103" s="104">
        <v>21.72</v>
      </c>
      <c r="G103" s="88">
        <f t="shared" si="4"/>
        <v>1.2037199999999438E-2</v>
      </c>
      <c r="H103" s="103">
        <f t="shared" si="5"/>
        <v>-1.0155184175076796E-2</v>
      </c>
      <c r="I103" s="88">
        <f t="shared" si="3"/>
        <v>1.8820158249226414E-3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4.4400000000000004</v>
      </c>
      <c r="F104" s="104">
        <v>4.4379999999999997</v>
      </c>
      <c r="G104" s="88">
        <f t="shared" si="4"/>
        <v>-1.7196000000005744E-3</v>
      </c>
      <c r="H104" s="103">
        <f t="shared" si="5"/>
        <v>-6.6008697137999173E-3</v>
      </c>
      <c r="I104" s="88">
        <f t="shared" si="3"/>
        <v>-8.3204697138004914E-3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30.93</v>
      </c>
      <c r="F105" s="104">
        <v>31.173999999999999</v>
      </c>
      <c r="G105" s="88">
        <f t="shared" si="4"/>
        <v>0.20979119999999982</v>
      </c>
      <c r="H105" s="103">
        <f t="shared" si="5"/>
        <v>-1.3297801980607319E-2</v>
      </c>
      <c r="I105" s="88">
        <f>G105+H105</f>
        <v>0.1964933980193925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22.664999999999999</v>
      </c>
      <c r="F106" s="104">
        <v>22.812999999999999</v>
      </c>
      <c r="G106" s="88">
        <f t="shared" si="4"/>
        <v>0.12725039999999974</v>
      </c>
      <c r="H106" s="103">
        <f t="shared" si="5"/>
        <v>-1.0539434387106729E-2</v>
      </c>
      <c r="I106" s="88">
        <f t="shared" si="3"/>
        <v>0.11671096561289301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16.38</v>
      </c>
      <c r="F107" s="104">
        <v>16.46</v>
      </c>
      <c r="G107" s="88">
        <f t="shared" si="4"/>
        <v>6.8784000000001594E-2</v>
      </c>
      <c r="H107" s="103">
        <f t="shared" si="5"/>
        <v>-6.2166195017699846E-3</v>
      </c>
      <c r="I107" s="88">
        <f t="shared" si="3"/>
        <v>6.2567380498231615E-2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27.681000000000001</v>
      </c>
      <c r="F108" s="104">
        <v>27.888999999999999</v>
      </c>
      <c r="G108" s="88">
        <f t="shared" si="4"/>
        <v>0.17883839999999862</v>
      </c>
      <c r="H108" s="103">
        <f t="shared" si="5"/>
        <v>-1.0031675178352888E-2</v>
      </c>
      <c r="I108" s="88">
        <f>G108+H108</f>
        <v>0.16880672482164574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88">
        <f t="shared" si="4"/>
        <v>0</v>
      </c>
      <c r="H109" s="103">
        <f t="shared" si="5"/>
        <v>-6.7518251542402485E-3</v>
      </c>
      <c r="I109" s="88">
        <f t="shared" si="3"/>
        <v>-6.7518251542402485E-3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29.876000000000001</v>
      </c>
      <c r="F110" s="104">
        <v>29.954999999999998</v>
      </c>
      <c r="G110" s="88">
        <f t="shared" si="4"/>
        <v>6.7924199999997478E-2</v>
      </c>
      <c r="H110" s="103">
        <f t="shared" si="5"/>
        <v>-1.3338971646181955E-2</v>
      </c>
      <c r="I110" s="88">
        <f t="shared" si="3"/>
        <v>5.4585228353815525E-2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13.609</v>
      </c>
      <c r="F111" s="104">
        <v>13.619</v>
      </c>
      <c r="G111" s="88">
        <f t="shared" si="4"/>
        <v>8.5979999999998176E-3</v>
      </c>
      <c r="H111" s="103">
        <f t="shared" si="5"/>
        <v>-1.0443371834099244E-2</v>
      </c>
      <c r="I111" s="88">
        <f t="shared" si="3"/>
        <v>-1.8453718340994268E-3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5.4720000000000004</v>
      </c>
      <c r="F112" s="104">
        <v>5.4119999999999999</v>
      </c>
      <c r="G112" s="88">
        <f t="shared" si="4"/>
        <v>-5.1588000000000425E-2</v>
      </c>
      <c r="H112" s="103">
        <f t="shared" si="5"/>
        <v>-6.1891730580535612E-3</v>
      </c>
      <c r="I112" s="88">
        <f t="shared" si="3"/>
        <v>-5.7777173058053986E-2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18.356999999999999</v>
      </c>
      <c r="F113" s="104">
        <v>18.356999999999999</v>
      </c>
      <c r="G113" s="88">
        <f t="shared" si="4"/>
        <v>0</v>
      </c>
      <c r="H113" s="103">
        <f t="shared" si="5"/>
        <v>-1.0031675178352888E-2</v>
      </c>
      <c r="I113" s="88">
        <f>G113+H113</f>
        <v>-1.0031675178352888E-2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6.51</v>
      </c>
      <c r="F114" s="104">
        <v>6.51</v>
      </c>
      <c r="G114" s="88">
        <f t="shared" si="4"/>
        <v>0</v>
      </c>
      <c r="H114" s="103">
        <f t="shared" si="5"/>
        <v>-6.7381019323820368E-3</v>
      </c>
      <c r="I114" s="88">
        <f>G114+H114</f>
        <v>-6.7381019323820368E-3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13.077</v>
      </c>
      <c r="F115" s="104">
        <v>13.202</v>
      </c>
      <c r="G115" s="88">
        <f t="shared" si="4"/>
        <v>0.107475</v>
      </c>
      <c r="H115" s="103">
        <f t="shared" si="5"/>
        <v>-1.3352694868040166E-2</v>
      </c>
      <c r="I115" s="88">
        <f t="shared" si="3"/>
        <v>9.4122305131959835E-2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21.09</v>
      </c>
      <c r="F116" s="104">
        <v>21.116</v>
      </c>
      <c r="G116" s="88">
        <f>(F116-E116)*0.8598</f>
        <v>2.2354799999999828E-2</v>
      </c>
      <c r="H116" s="103">
        <f t="shared" si="5"/>
        <v>-1.047081827781567E-2</v>
      </c>
      <c r="I116" s="88">
        <f t="shared" si="3"/>
        <v>1.1883981722184158E-2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20.744</v>
      </c>
      <c r="F117" s="104">
        <v>20.852</v>
      </c>
      <c r="G117" s="88">
        <f t="shared" si="4"/>
        <v>9.2858400000000466E-2</v>
      </c>
      <c r="H117" s="103">
        <f t="shared" si="5"/>
        <v>-6.1205569487625018E-3</v>
      </c>
      <c r="I117" s="88">
        <f>G117+H117</f>
        <v>8.6737843051237967E-2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22.914999999999999</v>
      </c>
      <c r="F118" s="104">
        <v>23.009</v>
      </c>
      <c r="G118" s="88">
        <f t="shared" si="4"/>
        <v>8.0821200000001023E-2</v>
      </c>
      <c r="H118" s="103">
        <f t="shared" si="5"/>
        <v>-1.0031675178352888E-2</v>
      </c>
      <c r="I118" s="88">
        <f>G118+H118</f>
        <v>7.0789524821648131E-2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5.0049999999999999</v>
      </c>
      <c r="F119" s="104">
        <v>5.008</v>
      </c>
      <c r="G119" s="88">
        <f t="shared" si="4"/>
        <v>2.5794000000000979E-3</v>
      </c>
      <c r="H119" s="103">
        <f t="shared" si="5"/>
        <v>-6.7929948198148836E-3</v>
      </c>
      <c r="I119" s="88">
        <f>G119+H119</f>
        <v>-4.2135948198147857E-3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14.725</v>
      </c>
      <c r="F120" s="104">
        <v>16.937999999999999</v>
      </c>
      <c r="G120" s="88">
        <f t="shared" si="4"/>
        <v>1.9027373999999992</v>
      </c>
      <c r="H120" s="103">
        <f t="shared" si="5"/>
        <v>-1.3407587755473014E-2</v>
      </c>
      <c r="I120" s="88">
        <f t="shared" si="3"/>
        <v>1.8893298122445263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21.303999999999998</v>
      </c>
      <c r="F121" s="104">
        <v>21.425000000000001</v>
      </c>
      <c r="G121" s="88">
        <f t="shared" si="4"/>
        <v>0.10403580000000191</v>
      </c>
      <c r="H121" s="103">
        <f t="shared" si="5"/>
        <v>-1.0484541499673882E-2</v>
      </c>
      <c r="I121" s="88">
        <f>G121+H121</f>
        <v>9.3551258500328027E-2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-6.1342801706207135E-3</v>
      </c>
      <c r="I122" s="88">
        <f t="shared" si="3"/>
        <v>-6.1342801706207135E-3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15.784000000000001</v>
      </c>
      <c r="F123" s="104">
        <v>15.835000000000001</v>
      </c>
      <c r="G123" s="88">
        <f t="shared" si="4"/>
        <v>4.3849800000000133E-2</v>
      </c>
      <c r="H123" s="103">
        <f t="shared" si="5"/>
        <v>-9.9905055127782524E-3</v>
      </c>
      <c r="I123" s="88">
        <f t="shared" si="3"/>
        <v>3.3859294487221879E-2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2.16</v>
      </c>
      <c r="G124" s="88">
        <f t="shared" si="4"/>
        <v>-0.57004739999999987</v>
      </c>
      <c r="H124" s="103">
        <f t="shared" si="5"/>
        <v>-6.7792715979566719E-3</v>
      </c>
      <c r="I124" s="88">
        <f>G124+H124</f>
        <v>-0.57682667159795653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27.681999999999999</v>
      </c>
      <c r="F125" s="104">
        <v>27.702000000000002</v>
      </c>
      <c r="G125" s="88">
        <f t="shared" si="4"/>
        <v>1.7196000000002688E-2</v>
      </c>
      <c r="H125" s="103">
        <f t="shared" si="5"/>
        <v>-1.3366418089898378E-2</v>
      </c>
      <c r="I125" s="88">
        <f t="shared" si="3"/>
        <v>3.8295819101043099E-3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16.373000000000001</v>
      </c>
      <c r="F126" s="104">
        <v>16.395</v>
      </c>
      <c r="G126" s="88">
        <f t="shared" si="4"/>
        <v>1.8915599999998679E-2</v>
      </c>
      <c r="H126" s="103">
        <f t="shared" si="5"/>
        <v>-1.0621773718256001E-2</v>
      </c>
      <c r="I126" s="88">
        <f>G126+H126</f>
        <v>8.2938262817426785E-3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3.81</v>
      </c>
      <c r="F127" s="104">
        <v>3.669</v>
      </c>
      <c r="G127" s="88">
        <f t="shared" si="4"/>
        <v>-0.12123180000000001</v>
      </c>
      <c r="H127" s="103">
        <f t="shared" si="5"/>
        <v>-6.1205569487625018E-3</v>
      </c>
      <c r="I127" s="88">
        <f t="shared" si="3"/>
        <v>-0.12735235694876251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32.098999999999997</v>
      </c>
      <c r="F128" s="104">
        <v>32.177999999999997</v>
      </c>
      <c r="G128" s="88">
        <f t="shared" si="4"/>
        <v>6.7924200000000531E-2</v>
      </c>
      <c r="H128" s="103">
        <f t="shared" si="5"/>
        <v>-9.9905055127782524E-3</v>
      </c>
      <c r="I128" s="88">
        <f t="shared" si="3"/>
        <v>5.7933694487222277E-2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13.124000000000001</v>
      </c>
      <c r="F129" s="104">
        <v>13.183999999999999</v>
      </c>
      <c r="G129" s="88">
        <f t="shared" si="4"/>
        <v>5.1587999999998899E-2</v>
      </c>
      <c r="H129" s="103">
        <f t="shared" si="5"/>
        <v>-6.6832090449491892E-3</v>
      </c>
      <c r="I129" s="88">
        <f t="shared" si="3"/>
        <v>4.4904790955049706E-2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36.481000000000002</v>
      </c>
      <c r="F130" s="104">
        <v>36.515000000000001</v>
      </c>
      <c r="G130" s="88">
        <f t="shared" si="4"/>
        <v>2.9233199999999071E-2</v>
      </c>
      <c r="H130" s="103">
        <f t="shared" si="5"/>
        <v>-1.3297801980607319E-2</v>
      </c>
      <c r="I130" s="88">
        <f t="shared" si="3"/>
        <v>1.5935398019391752E-2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18.381</v>
      </c>
      <c r="F131" s="104">
        <v>18.489000000000001</v>
      </c>
      <c r="G131" s="88">
        <f t="shared" si="4"/>
        <v>9.2858400000000466E-2</v>
      </c>
      <c r="H131" s="103">
        <f t="shared" si="5"/>
        <v>-1.0580604052681363E-2</v>
      </c>
      <c r="I131" s="88">
        <f t="shared" si="3"/>
        <v>8.2277795947319099E-2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14.988</v>
      </c>
      <c r="F132" s="104">
        <v>15.058999999999999</v>
      </c>
      <c r="G132" s="88">
        <f t="shared" si="4"/>
        <v>6.1045799999999768E-2</v>
      </c>
      <c r="H132" s="103">
        <f t="shared" si="5"/>
        <v>-6.2166195017699846E-3</v>
      </c>
      <c r="I132" s="88">
        <f>G132+H132</f>
        <v>5.4829180498229782E-2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17.776</v>
      </c>
      <c r="F133" s="104">
        <v>17.776</v>
      </c>
      <c r="G133" s="88">
        <f t="shared" si="4"/>
        <v>0</v>
      </c>
      <c r="H133" s="103">
        <f t="shared" si="5"/>
        <v>-1.0168907396935007E-2</v>
      </c>
      <c r="I133" s="88">
        <f t="shared" si="3"/>
        <v>-1.0168907396935007E-2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3.4327000000000001</v>
      </c>
      <c r="F134" s="104">
        <v>3.286</v>
      </c>
      <c r="G134" s="88">
        <f t="shared" si="4"/>
        <v>-0.12613266000000004</v>
      </c>
      <c r="H134" s="103">
        <f t="shared" si="5"/>
        <v>-6.6969322668074E-3</v>
      </c>
      <c r="I134" s="88">
        <f>G134+H134</f>
        <v>-0.13282959226680743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19.207999999999998</v>
      </c>
      <c r="F135" s="104">
        <v>18.843</v>
      </c>
      <c r="G135" s="88">
        <f t="shared" si="4"/>
        <v>-0.31382699999999863</v>
      </c>
      <c r="H135" s="103">
        <f t="shared" si="5"/>
        <v>-1.3462480642905859E-2</v>
      </c>
      <c r="I135" s="88">
        <f>G135+H135</f>
        <v>-0.32728948064290447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24.795000000000002</v>
      </c>
      <c r="F136" s="104">
        <v>24.962</v>
      </c>
      <c r="G136" s="88">
        <f t="shared" si="4"/>
        <v>0.14358659999999832</v>
      </c>
      <c r="H136" s="103">
        <f t="shared" si="5"/>
        <v>-1.0539434387106729E-2</v>
      </c>
      <c r="I136" s="88">
        <f t="shared" si="3"/>
        <v>0.13304716561289159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10.022</v>
      </c>
      <c r="F137" s="104">
        <v>10.074</v>
      </c>
      <c r="G137" s="88">
        <f t="shared" si="4"/>
        <v>4.4709599999999655E-2</v>
      </c>
      <c r="H137" s="103">
        <f t="shared" si="5"/>
        <v>-6.1617266143371369E-3</v>
      </c>
      <c r="I137" s="88">
        <f>G137+H137</f>
        <v>3.8547873385662519E-2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22.050999999999998</v>
      </c>
      <c r="F138" s="104">
        <v>22.055</v>
      </c>
      <c r="G138" s="88">
        <f t="shared" si="4"/>
        <v>3.4392000000011487E-3</v>
      </c>
      <c r="H138" s="103">
        <f t="shared" si="5"/>
        <v>-1.0072844843927526E-2</v>
      </c>
      <c r="I138" s="88">
        <f t="shared" si="3"/>
        <v>-6.6336448439263777E-3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14.161</v>
      </c>
      <c r="F139" s="104">
        <v>14.195</v>
      </c>
      <c r="G139" s="88">
        <f t="shared" si="4"/>
        <v>2.9233200000000598E-2</v>
      </c>
      <c r="H139" s="103">
        <f t="shared" si="5"/>
        <v>-6.6832090449491892E-3</v>
      </c>
      <c r="I139" s="88">
        <f t="shared" si="3"/>
        <v>2.2549990955051408E-2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16.388000000000002</v>
      </c>
      <c r="F140" s="104">
        <v>16.437000000000001</v>
      </c>
      <c r="G140" s="88">
        <f t="shared" si="4"/>
        <v>4.2130199999999562E-2</v>
      </c>
      <c r="H140" s="103">
        <f t="shared" si="5"/>
        <v>-1.3448757421047649E-2</v>
      </c>
      <c r="I140" s="88">
        <f>G140+H140</f>
        <v>2.8681442578951916E-2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22.762</v>
      </c>
      <c r="F141" s="104">
        <v>22.762</v>
      </c>
      <c r="G141" s="88">
        <f t="shared" si="4"/>
        <v>0</v>
      </c>
      <c r="H141" s="103">
        <f t="shared" si="5"/>
        <v>-1.0511987943390304E-2</v>
      </c>
      <c r="I141" s="88">
        <f>G141+H141</f>
        <v>-1.0511987943390304E-2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-6.1480033924789252E-3</v>
      </c>
      <c r="I142" s="88">
        <f t="shared" si="3"/>
        <v>-6.1480033924789252E-3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22722</v>
      </c>
      <c r="F143" s="129">
        <v>22722</v>
      </c>
      <c r="G143" s="88">
        <f>(F143-E143)*0.00086</f>
        <v>0</v>
      </c>
      <c r="H143" s="103">
        <f t="shared" si="5"/>
        <v>-1.0072844843927526E-2</v>
      </c>
      <c r="I143" s="88">
        <f>G143+H143</f>
        <v>-1.0072844843927526E-2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14.26</v>
      </c>
      <c r="F144" s="104">
        <v>14.26</v>
      </c>
      <c r="G144" s="88">
        <f t="shared" si="4"/>
        <v>0</v>
      </c>
      <c r="H144" s="103">
        <f t="shared" si="5"/>
        <v>-6.7518251542402485E-3</v>
      </c>
      <c r="I144" s="88">
        <f>G144+H144</f>
        <v>-6.7518251542402485E-3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-1.3421310977331225E-2</v>
      </c>
      <c r="I145" s="88">
        <f t="shared" ref="I145:I208" si="6">G145+H145</f>
        <v>-1.3421310977331225E-2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15.856</v>
      </c>
      <c r="F146" s="104">
        <v>15.856</v>
      </c>
      <c r="G146" s="88">
        <f t="shared" si="4"/>
        <v>0</v>
      </c>
      <c r="H146" s="103">
        <f t="shared" ref="H146:H209" si="7">$G$11/$C$303*C146</f>
        <v>-1.047081827781567E-2</v>
      </c>
      <c r="I146" s="88">
        <f t="shared" si="6"/>
        <v>-1.047081827781567E-2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14.747999999999999</v>
      </c>
      <c r="F147" s="104">
        <v>14.935</v>
      </c>
      <c r="G147" s="88">
        <f t="shared" si="4"/>
        <v>0.160782600000001</v>
      </c>
      <c r="H147" s="103">
        <f t="shared" si="7"/>
        <v>-6.0656640613296542E-3</v>
      </c>
      <c r="I147" s="88">
        <f t="shared" si="6"/>
        <v>0.15471693593867133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9.86</v>
      </c>
      <c r="G148" s="88">
        <f t="shared" ref="G148:G211" si="8">(F148-E148)*0.8598</f>
        <v>0</v>
      </c>
      <c r="H148" s="103">
        <f t="shared" si="7"/>
        <v>-1.0059121622069312E-2</v>
      </c>
      <c r="I148" s="88">
        <f t="shared" si="6"/>
        <v>-1.0059121622069312E-2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6.7270000000000003</v>
      </c>
      <c r="F149" s="104">
        <v>6.7850000000000001</v>
      </c>
      <c r="G149" s="88">
        <f t="shared" si="8"/>
        <v>4.9868399999999855E-2</v>
      </c>
      <c r="H149" s="103">
        <f t="shared" si="7"/>
        <v>-6.7929948198148836E-3</v>
      </c>
      <c r="I149" s="88">
        <f>G149+H149</f>
        <v>4.3075405180184968E-2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23.616</v>
      </c>
      <c r="F150" s="104">
        <v>23.369</v>
      </c>
      <c r="G150" s="88">
        <f t="shared" si="8"/>
        <v>-0.21237059999999991</v>
      </c>
      <c r="H150" s="103">
        <f t="shared" si="7"/>
        <v>-1.3338971646181955E-2</v>
      </c>
      <c r="I150" s="88">
        <f t="shared" si="6"/>
        <v>-0.22570957164618186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25.12</v>
      </c>
      <c r="F151" s="104">
        <v>25.12</v>
      </c>
      <c r="G151" s="88">
        <f t="shared" si="8"/>
        <v>0</v>
      </c>
      <c r="H151" s="103">
        <f t="shared" si="7"/>
        <v>-1.0525711165248518E-2</v>
      </c>
      <c r="I151" s="88">
        <f t="shared" si="6"/>
        <v>-1.0525711165248518E-2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88">
        <f t="shared" si="8"/>
        <v>0</v>
      </c>
      <c r="H152" s="103">
        <f t="shared" si="7"/>
        <v>-6.0931105050460775E-3</v>
      </c>
      <c r="I152" s="88">
        <f t="shared" si="6"/>
        <v>-6.0931105050460775E-3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30.841999999999999</v>
      </c>
      <c r="F153" s="104">
        <v>30.856000000000002</v>
      </c>
      <c r="G153" s="88">
        <f t="shared" si="8"/>
        <v>1.2037200000002492E-2</v>
      </c>
      <c r="H153" s="103">
        <f t="shared" si="7"/>
        <v>-9.8258268504797103E-3</v>
      </c>
      <c r="I153" s="88">
        <f t="shared" si="6"/>
        <v>2.2113731495227822E-3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88">
        <f t="shared" si="8"/>
        <v>0</v>
      </c>
      <c r="H154" s="103">
        <f t="shared" si="7"/>
        <v>-6.7381019323820368E-3</v>
      </c>
      <c r="I154" s="88">
        <f t="shared" si="6"/>
        <v>-6.7381019323820368E-3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22.622</v>
      </c>
      <c r="G155" s="88">
        <f t="shared" si="8"/>
        <v>0</v>
      </c>
      <c r="H155" s="103">
        <f t="shared" si="7"/>
        <v>-1.3352694868040166E-2</v>
      </c>
      <c r="I155" s="88">
        <f t="shared" si="6"/>
        <v>-1.3352694868040166E-2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35.173000000000002</v>
      </c>
      <c r="F156" s="104">
        <v>35.292999999999999</v>
      </c>
      <c r="G156" s="88">
        <f t="shared" si="8"/>
        <v>0.1031759999999978</v>
      </c>
      <c r="H156" s="103">
        <f t="shared" si="7"/>
        <v>-1.0566880830823152E-2</v>
      </c>
      <c r="I156" s="88">
        <f t="shared" si="6"/>
        <v>9.260911916917465E-2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88">
        <f t="shared" si="8"/>
        <v>0</v>
      </c>
      <c r="H157" s="103">
        <f t="shared" si="7"/>
        <v>-6.1205569487625018E-3</v>
      </c>
      <c r="I157" s="88">
        <f t="shared" si="6"/>
        <v>-6.1205569487625018E-3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-9.9493358472036181E-3</v>
      </c>
      <c r="I158" s="88">
        <f t="shared" si="6"/>
        <v>-9.9493358472036181E-3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17642</v>
      </c>
      <c r="F159" s="129">
        <v>17678</v>
      </c>
      <c r="G159" s="88">
        <f>(F159-E159)*0.00086</f>
        <v>3.0959999999999998E-2</v>
      </c>
      <c r="H159" s="103">
        <f t="shared" si="7"/>
        <v>-6.7243787105238243E-3</v>
      </c>
      <c r="I159" s="88">
        <f t="shared" si="6"/>
        <v>2.4235621289476175E-2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42.566000000000003</v>
      </c>
      <c r="F160" s="104">
        <v>42.768999999999998</v>
      </c>
      <c r="G160" s="88">
        <f t="shared" si="8"/>
        <v>0.17453939999999643</v>
      </c>
      <c r="H160" s="103">
        <f t="shared" si="7"/>
        <v>-1.3297801980607319E-2</v>
      </c>
      <c r="I160" s="88">
        <f>G160+H160</f>
        <v>0.16124159801938912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32.743000000000002</v>
      </c>
      <c r="F161" s="104">
        <v>32.823</v>
      </c>
      <c r="G161" s="88">
        <f t="shared" si="8"/>
        <v>6.8783999999998541E-2</v>
      </c>
      <c r="H161" s="103">
        <f t="shared" si="7"/>
        <v>-1.4930865381734533E-2</v>
      </c>
      <c r="I161" s="88">
        <f t="shared" si="6"/>
        <v>5.3853134618264006E-2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22.213000000000001</v>
      </c>
      <c r="F162" s="104">
        <v>22.22</v>
      </c>
      <c r="G162" s="88">
        <f t="shared" si="8"/>
        <v>6.0185999999981914E-3</v>
      </c>
      <c r="H162" s="103">
        <f t="shared" si="7"/>
        <v>-5.9833247301803831E-3</v>
      </c>
      <c r="I162" s="88">
        <f t="shared" si="6"/>
        <v>3.5275269817808264E-5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39.113999999999997</v>
      </c>
      <c r="F163" s="104">
        <v>39.232999999999997</v>
      </c>
      <c r="G163" s="88">
        <f t="shared" si="8"/>
        <v>0.1023161999999998</v>
      </c>
      <c r="H163" s="103">
        <f t="shared" si="7"/>
        <v>-9.0710496482780557E-3</v>
      </c>
      <c r="I163" s="88">
        <f>G163+H163</f>
        <v>9.3245150351721748E-2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23.856999999999999</v>
      </c>
      <c r="F164" s="104">
        <v>23.866</v>
      </c>
      <c r="G164" s="88">
        <f t="shared" si="8"/>
        <v>7.7382000000002929E-3</v>
      </c>
      <c r="H164" s="103">
        <f t="shared" si="7"/>
        <v>-1.4683847388286719E-2</v>
      </c>
      <c r="I164" s="88">
        <f t="shared" si="6"/>
        <v>-6.9456473882864257E-3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-6.0244943957550182E-3</v>
      </c>
      <c r="I165" s="88">
        <f>G165+H165</f>
        <v>-6.0244943957550182E-3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13.356</v>
      </c>
      <c r="G166" s="88">
        <f t="shared" si="8"/>
        <v>0</v>
      </c>
      <c r="H166" s="103">
        <f t="shared" si="7"/>
        <v>-9.0024335389869963E-3</v>
      </c>
      <c r="I166" s="88">
        <f>G166+H166</f>
        <v>-9.0024335389869963E-3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35.847000000000001</v>
      </c>
      <c r="F167" s="104">
        <v>35.905000000000001</v>
      </c>
      <c r="G167" s="88">
        <f t="shared" si="8"/>
        <v>4.9868399999999855E-2</v>
      </c>
      <c r="H167" s="103">
        <f t="shared" si="7"/>
        <v>-1.4917142159876322E-2</v>
      </c>
      <c r="I167" s="88">
        <f t="shared" si="6"/>
        <v>3.4951257840123533E-2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10.173</v>
      </c>
      <c r="F168" s="104">
        <v>10.223000000000001</v>
      </c>
      <c r="G168" s="88">
        <f t="shared" si="8"/>
        <v>4.2990000000000611E-2</v>
      </c>
      <c r="H168" s="103">
        <f t="shared" si="7"/>
        <v>-5.9696015083221705E-3</v>
      </c>
      <c r="I168" s="88">
        <f>G168+H168</f>
        <v>3.7020398491678444E-2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14.087</v>
      </c>
      <c r="F169" s="104">
        <v>14.087</v>
      </c>
      <c r="G169" s="88">
        <f t="shared" si="8"/>
        <v>0</v>
      </c>
      <c r="H169" s="103">
        <f t="shared" si="7"/>
        <v>-9.0298799827034214E-3</v>
      </c>
      <c r="I169" s="88">
        <f t="shared" si="6"/>
        <v>-9.0298799827034214E-3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47.417000000000002</v>
      </c>
      <c r="F170" s="104">
        <v>47.615000000000002</v>
      </c>
      <c r="G170" s="88">
        <f t="shared" si="8"/>
        <v>0.17024040000000035</v>
      </c>
      <c r="H170" s="103">
        <f t="shared" si="7"/>
        <v>-1.4917142159876322E-2</v>
      </c>
      <c r="I170" s="88">
        <f t="shared" si="6"/>
        <v>0.15532325784012402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24.484999999999999</v>
      </c>
      <c r="F171" s="104">
        <v>24.632999999999999</v>
      </c>
      <c r="G171" s="88">
        <f t="shared" si="8"/>
        <v>0.12725039999999974</v>
      </c>
      <c r="H171" s="103">
        <f t="shared" si="7"/>
        <v>-5.9696015083221705E-3</v>
      </c>
      <c r="I171" s="88">
        <f t="shared" si="6"/>
        <v>0.12128079849167757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88">
        <f t="shared" si="8"/>
        <v>0</v>
      </c>
      <c r="H172" s="103">
        <f t="shared" si="7"/>
        <v>-9.0710496482780557E-3</v>
      </c>
      <c r="I172" s="88">
        <f t="shared" si="6"/>
        <v>-9.0710496482780557E-3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-1.4930865381734533E-2</v>
      </c>
      <c r="I173" s="88">
        <f t="shared" si="6"/>
        <v>-1.4930865381734533E-2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12.340999999999999</v>
      </c>
      <c r="F174" s="104">
        <v>12.422000000000001</v>
      </c>
      <c r="G174" s="88">
        <f t="shared" si="8"/>
        <v>6.9643800000001116E-2</v>
      </c>
      <c r="H174" s="103">
        <f t="shared" si="7"/>
        <v>-5.9147086208893238E-3</v>
      </c>
      <c r="I174" s="88">
        <f t="shared" si="6"/>
        <v>6.3729091379111785E-2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31.303999999999998</v>
      </c>
      <c r="F175" s="104">
        <v>31.457999999999998</v>
      </c>
      <c r="G175" s="88">
        <f t="shared" si="8"/>
        <v>0.13240919999999992</v>
      </c>
      <c r="H175" s="103">
        <f t="shared" si="7"/>
        <v>-9.0710496482780557E-3</v>
      </c>
      <c r="I175" s="88">
        <f>G175+H175</f>
        <v>0.12333815035172187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27.536999999999999</v>
      </c>
      <c r="F176" s="104">
        <v>27.596</v>
      </c>
      <c r="G176" s="88">
        <f t="shared" si="8"/>
        <v>5.0728200000000903E-2</v>
      </c>
      <c r="H176" s="103">
        <f t="shared" si="7"/>
        <v>-1.4972035047309167E-2</v>
      </c>
      <c r="I176" s="88">
        <f t="shared" si="6"/>
        <v>3.5756164952691738E-2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88">
        <f t="shared" si="8"/>
        <v>0</v>
      </c>
      <c r="H177" s="103">
        <f t="shared" si="7"/>
        <v>-5.9147086208893238E-3</v>
      </c>
      <c r="I177" s="88">
        <f t="shared" si="6"/>
        <v>-5.9147086208893238E-3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11.375</v>
      </c>
      <c r="F178" s="104">
        <v>11.375</v>
      </c>
      <c r="G178" s="88">
        <f t="shared" si="8"/>
        <v>0</v>
      </c>
      <c r="H178" s="103">
        <f t="shared" si="7"/>
        <v>-9.0298799827034214E-3</v>
      </c>
      <c r="I178" s="88">
        <f>G178+H178</f>
        <v>-9.0298799827034214E-3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26.405000000000001</v>
      </c>
      <c r="F179" s="104">
        <v>26.413</v>
      </c>
      <c r="G179" s="88">
        <f t="shared" si="8"/>
        <v>6.8783999999992426E-3</v>
      </c>
      <c r="H179" s="103">
        <f t="shared" si="7"/>
        <v>-1.5081820822174864E-2</v>
      </c>
      <c r="I179" s="88">
        <f t="shared" si="6"/>
        <v>-8.2034208221756222E-3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16.068999999999999</v>
      </c>
      <c r="G180" s="88">
        <f t="shared" si="8"/>
        <v>0</v>
      </c>
      <c r="H180" s="103">
        <f t="shared" si="7"/>
        <v>-6.0107711738968056E-3</v>
      </c>
      <c r="I180" s="88">
        <f t="shared" si="6"/>
        <v>-6.0107711738968056E-3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88">
        <f t="shared" si="8"/>
        <v>0</v>
      </c>
      <c r="H181" s="103">
        <f t="shared" si="7"/>
        <v>-9.043603204561634E-3</v>
      </c>
      <c r="I181" s="88">
        <f t="shared" si="6"/>
        <v>-9.043603204561634E-3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46.014000000000003</v>
      </c>
      <c r="F182" s="104">
        <v>46.094999999999999</v>
      </c>
      <c r="G182" s="88">
        <f t="shared" si="8"/>
        <v>6.9643799999996536E-2</v>
      </c>
      <c r="H182" s="103">
        <f t="shared" si="7"/>
        <v>-1.5026927934742015E-2</v>
      </c>
      <c r="I182" s="88">
        <f t="shared" si="6"/>
        <v>5.4616872065254521E-2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88">
        <f t="shared" si="8"/>
        <v>0</v>
      </c>
      <c r="H183" s="103">
        <f t="shared" si="7"/>
        <v>-5.9147086208893238E-3</v>
      </c>
      <c r="I183" s="88">
        <f t="shared" si="6"/>
        <v>-5.9147086208893238E-3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22.347000000000001</v>
      </c>
      <c r="F184" s="104">
        <v>22.407</v>
      </c>
      <c r="G184" s="88">
        <f t="shared" si="8"/>
        <v>5.1587999999998899E-2</v>
      </c>
      <c r="H184" s="103">
        <f t="shared" si="7"/>
        <v>-9.0573264264198448E-3</v>
      </c>
      <c r="I184" s="88">
        <f>G184+H184</f>
        <v>4.253067357357905E-2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17.266999999999999</v>
      </c>
      <c r="F185" s="104">
        <v>17.356999999999999</v>
      </c>
      <c r="G185" s="88">
        <f t="shared" si="8"/>
        <v>7.7381999999999881E-2</v>
      </c>
      <c r="H185" s="103">
        <f t="shared" si="7"/>
        <v>-1.5040651156600226E-2</v>
      </c>
      <c r="I185" s="88">
        <f>G185+H185</f>
        <v>6.2341348843399653E-2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24.321000000000002</v>
      </c>
      <c r="F186" s="104">
        <v>24.469000000000001</v>
      </c>
      <c r="G186" s="88">
        <f t="shared" si="8"/>
        <v>0.12725039999999974</v>
      </c>
      <c r="H186" s="103">
        <f t="shared" si="7"/>
        <v>-5.9009853990311112E-3</v>
      </c>
      <c r="I186" s="88">
        <f t="shared" si="6"/>
        <v>0.12134941460096862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25.481999999999999</v>
      </c>
      <c r="F187" s="104">
        <v>25.635000000000002</v>
      </c>
      <c r="G187" s="88">
        <f t="shared" si="8"/>
        <v>0.13154940000000193</v>
      </c>
      <c r="H187" s="103">
        <f t="shared" si="7"/>
        <v>-9.043603204561634E-3</v>
      </c>
      <c r="I187" s="88">
        <f t="shared" si="6"/>
        <v>0.1225057967954403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28240</v>
      </c>
      <c r="F188" s="129">
        <v>28360</v>
      </c>
      <c r="G188" s="88">
        <f>(F188-E188)*0.00086</f>
        <v>0.1032</v>
      </c>
      <c r="H188" s="103">
        <f t="shared" si="7"/>
        <v>-1.5095544044033075E-2</v>
      </c>
      <c r="I188" s="88">
        <f>G188+H188</f>
        <v>8.8104455955966929E-2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88">
        <f t="shared" ref="G189:G204" si="9">(F189-E189)*0.00086</f>
        <v>0</v>
      </c>
      <c r="H189" s="103">
        <f t="shared" si="7"/>
        <v>-5.8735389553146869E-3</v>
      </c>
      <c r="I189" s="88">
        <f>G189+H189</f>
        <v>-5.8735389553146869E-3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9459</v>
      </c>
      <c r="F190" s="129">
        <v>9462</v>
      </c>
      <c r="G190" s="88">
        <f t="shared" si="9"/>
        <v>2.5799999999999998E-3</v>
      </c>
      <c r="H190" s="103">
        <f t="shared" si="7"/>
        <v>-9.0710496482780557E-3</v>
      </c>
      <c r="I190" s="88">
        <f t="shared" si="6"/>
        <v>-6.4910496482780558E-3</v>
      </c>
      <c r="J190" s="358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34905</v>
      </c>
      <c r="F191" s="129">
        <v>34964</v>
      </c>
      <c r="G191" s="88">
        <f t="shared" si="9"/>
        <v>5.074E-2</v>
      </c>
      <c r="H191" s="103">
        <f t="shared" si="7"/>
        <v>-1.5081820822174864E-2</v>
      </c>
      <c r="I191" s="88">
        <f t="shared" si="6"/>
        <v>3.5658179177825135E-2</v>
      </c>
      <c r="J191" s="227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6922</v>
      </c>
      <c r="F192" s="129">
        <v>7021</v>
      </c>
      <c r="G192" s="88">
        <f t="shared" si="9"/>
        <v>8.5139999999999993E-2</v>
      </c>
      <c r="H192" s="103">
        <f t="shared" si="7"/>
        <v>-5.9147086208893238E-3</v>
      </c>
      <c r="I192" s="88">
        <f t="shared" si="6"/>
        <v>7.9225291379110663E-2</v>
      </c>
      <c r="J192" s="227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88">
        <f t="shared" si="9"/>
        <v>0</v>
      </c>
      <c r="H193" s="103">
        <f t="shared" si="7"/>
        <v>-9.0298799827034214E-3</v>
      </c>
      <c r="I193" s="88">
        <f t="shared" si="6"/>
        <v>-9.0298799827034214E-3</v>
      </c>
      <c r="J193" s="227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30755</v>
      </c>
      <c r="G194" s="88">
        <f t="shared" si="9"/>
        <v>0</v>
      </c>
      <c r="H194" s="103">
        <f t="shared" si="7"/>
        <v>-1.4821079606868837E-2</v>
      </c>
      <c r="I194" s="88">
        <f t="shared" si="6"/>
        <v>-1.4821079606868837E-2</v>
      </c>
      <c r="J194" s="227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88">
        <f t="shared" si="9"/>
        <v>0</v>
      </c>
      <c r="H195" s="103">
        <f t="shared" si="7"/>
        <v>-5.9009853990311112E-3</v>
      </c>
      <c r="I195" s="88">
        <f>G195+H195</f>
        <v>-5.9009853990311112E-3</v>
      </c>
      <c r="J195" s="227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23937</v>
      </c>
      <c r="F196" s="129">
        <v>24109</v>
      </c>
      <c r="G196" s="88">
        <f t="shared" si="9"/>
        <v>0.14792</v>
      </c>
      <c r="H196" s="103">
        <f t="shared" si="7"/>
        <v>-9.0984960919944808E-3</v>
      </c>
      <c r="I196" s="88">
        <f>G196+H196</f>
        <v>0.13882150390800552</v>
      </c>
      <c r="J196" s="227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-1.5219053040756983E-2</v>
      </c>
      <c r="I197" s="88">
        <f t="shared" si="6"/>
        <v>-1.5219053040756983E-2</v>
      </c>
      <c r="J197" s="227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21061</v>
      </c>
      <c r="F198" s="129">
        <v>21111</v>
      </c>
      <c r="G198" s="88">
        <f t="shared" si="9"/>
        <v>4.2999999999999997E-2</v>
      </c>
      <c r="H198" s="103">
        <f t="shared" si="7"/>
        <v>-5.8460925115982635E-3</v>
      </c>
      <c r="I198" s="88">
        <f>G198+H198</f>
        <v>3.7153907488401736E-2</v>
      </c>
      <c r="J198" s="227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19201</v>
      </c>
      <c r="F199" s="129">
        <v>19211</v>
      </c>
      <c r="G199" s="88">
        <f t="shared" si="9"/>
        <v>8.6E-3</v>
      </c>
      <c r="H199" s="103">
        <f t="shared" si="7"/>
        <v>-8.9612638734123621E-3</v>
      </c>
      <c r="I199" s="88">
        <f t="shared" si="6"/>
        <v>-3.6126387341236209E-4</v>
      </c>
      <c r="J199" s="227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41021</v>
      </c>
      <c r="F200" s="129">
        <v>41320</v>
      </c>
      <c r="G200" s="88">
        <f t="shared" si="9"/>
        <v>0.25713999999999998</v>
      </c>
      <c r="H200" s="103">
        <f t="shared" si="7"/>
        <v>-1.5095544044033075E-2</v>
      </c>
      <c r="I200" s="88">
        <f t="shared" si="6"/>
        <v>0.24204445595596691</v>
      </c>
      <c r="J200" s="358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12146</v>
      </c>
      <c r="F201" s="129">
        <v>12146</v>
      </c>
      <c r="G201" s="88">
        <f t="shared" si="9"/>
        <v>0</v>
      </c>
      <c r="H201" s="103">
        <f t="shared" si="7"/>
        <v>-5.8460925115982635E-3</v>
      </c>
      <c r="I201" s="88">
        <f>G201+H201</f>
        <v>-5.8460925115982635E-3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28908</v>
      </c>
      <c r="F202" s="129">
        <v>28908</v>
      </c>
      <c r="G202" s="88">
        <f t="shared" si="9"/>
        <v>0</v>
      </c>
      <c r="H202" s="103">
        <f t="shared" si="7"/>
        <v>-8.9612638734123621E-3</v>
      </c>
      <c r="I202" s="88">
        <f>G202+H202</f>
        <v>-8.9612638734123621E-3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38425</v>
      </c>
      <c r="F203" s="129">
        <v>38479</v>
      </c>
      <c r="G203" s="88">
        <f t="shared" si="9"/>
        <v>4.6440000000000002E-2</v>
      </c>
      <c r="H203" s="103">
        <f t="shared" si="7"/>
        <v>-1.5081820822174864E-2</v>
      </c>
      <c r="I203" s="88">
        <f>G203+H203</f>
        <v>3.1358179177825136E-2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15894</v>
      </c>
      <c r="F204" s="129">
        <v>15969</v>
      </c>
      <c r="G204" s="88">
        <f t="shared" si="9"/>
        <v>6.4500000000000002E-2</v>
      </c>
      <c r="H204" s="103">
        <f t="shared" si="7"/>
        <v>-5.8735389553146869E-3</v>
      </c>
      <c r="I204" s="88">
        <f>G204+H204</f>
        <v>5.8626461044685316E-2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-8.9887103171287855E-3</v>
      </c>
      <c r="I205" s="88">
        <f t="shared" si="6"/>
        <v>-8.9887103171287855E-3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29458</v>
      </c>
      <c r="G206" s="88">
        <f>(F206-E206)*0.00086</f>
        <v>0</v>
      </c>
      <c r="H206" s="103">
        <f t="shared" si="7"/>
        <v>-1.5026927934742015E-2</v>
      </c>
      <c r="I206" s="88">
        <f t="shared" si="6"/>
        <v>-1.5026927934742015E-2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16596</v>
      </c>
      <c r="F207" s="129">
        <v>16596</v>
      </c>
      <c r="G207" s="88">
        <f t="shared" ref="G207:G208" si="10">(F207-E207)*0.00086</f>
        <v>0</v>
      </c>
      <c r="H207" s="103">
        <f t="shared" si="7"/>
        <v>-5.9009853990311112E-3</v>
      </c>
      <c r="I207" s="88">
        <f t="shared" si="6"/>
        <v>-5.9009853990311112E-3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29094</v>
      </c>
      <c r="F208" s="129">
        <v>29094</v>
      </c>
      <c r="G208" s="88">
        <f t="shared" si="10"/>
        <v>0</v>
      </c>
      <c r="H208" s="103">
        <f t="shared" si="7"/>
        <v>-8.9612638734123621E-3</v>
      </c>
      <c r="I208" s="88">
        <f t="shared" si="6"/>
        <v>-8.9612638734123621E-3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13.183</v>
      </c>
      <c r="F209" s="104">
        <v>13.183</v>
      </c>
      <c r="G209" s="88">
        <f t="shared" si="8"/>
        <v>0</v>
      </c>
      <c r="H209" s="103">
        <f t="shared" si="7"/>
        <v>-7.2458611411358757E-3</v>
      </c>
      <c r="I209" s="88">
        <f t="shared" ref="I209:I272" si="11">G209+H209</f>
        <v>-7.2458611411358757E-3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22.065000000000001</v>
      </c>
      <c r="F210" s="104">
        <v>22.065000000000001</v>
      </c>
      <c r="G210" s="88">
        <f t="shared" si="8"/>
        <v>0</v>
      </c>
      <c r="H210" s="103">
        <f t="shared" ref="H210:H273" si="12">$G$11/$C$303*C210</f>
        <v>-7.0262895914044859E-3</v>
      </c>
      <c r="I210" s="88">
        <f t="shared" si="11"/>
        <v>-7.0262895914044859E-3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66.869</v>
      </c>
      <c r="F211" s="104">
        <v>66.869</v>
      </c>
      <c r="G211" s="88">
        <f t="shared" si="8"/>
        <v>0</v>
      </c>
      <c r="H211" s="103">
        <f t="shared" si="12"/>
        <v>-1.5589580030928703E-2</v>
      </c>
      <c r="I211" s="88">
        <f t="shared" si="11"/>
        <v>-1.5589580030928703E-2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39.014000000000003</v>
      </c>
      <c r="F212" s="104">
        <v>39.082999999999998</v>
      </c>
      <c r="G212" s="88">
        <f t="shared" ref="G212:G275" si="13">(F212-E212)*0.8598</f>
        <v>5.9326199999996138E-2</v>
      </c>
      <c r="H212" s="103">
        <f t="shared" si="12"/>
        <v>-1.4642677722712083E-2</v>
      </c>
      <c r="I212" s="88">
        <f t="shared" si="11"/>
        <v>4.4683522277284053E-2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15.723000000000001</v>
      </c>
      <c r="F213" s="104">
        <v>15.742000000000001</v>
      </c>
      <c r="G213" s="88">
        <f t="shared" si="13"/>
        <v>1.633620000000011E-2</v>
      </c>
      <c r="H213" s="103">
        <f t="shared" si="12"/>
        <v>-1.2721426662562419E-2</v>
      </c>
      <c r="I213" s="88">
        <f t="shared" si="11"/>
        <v>3.6147733374376906E-3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35.936</v>
      </c>
      <c r="F214" s="104">
        <v>36.027000000000001</v>
      </c>
      <c r="G214" s="88">
        <f t="shared" si="13"/>
        <v>7.824180000000093E-2</v>
      </c>
      <c r="H214" s="103">
        <f t="shared" si="12"/>
        <v>-1.1225595480017322E-2</v>
      </c>
      <c r="I214" s="88">
        <f t="shared" si="11"/>
        <v>6.7016204519983608E-2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10.083</v>
      </c>
      <c r="F215" s="104">
        <v>10.095000000000001</v>
      </c>
      <c r="G215" s="88">
        <f t="shared" si="13"/>
        <v>1.0317600000000392E-2</v>
      </c>
      <c r="H215" s="103">
        <f t="shared" si="12"/>
        <v>-7.1772450318448163E-3</v>
      </c>
      <c r="I215" s="88">
        <f t="shared" si="11"/>
        <v>3.1403549681555754E-3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18.763999999999999</v>
      </c>
      <c r="F216" s="104">
        <v>18.795000000000002</v>
      </c>
      <c r="G216" s="88">
        <f t="shared" si="13"/>
        <v>2.6653800000002028E-2</v>
      </c>
      <c r="H216" s="103">
        <f t="shared" si="12"/>
        <v>-7.0400128132626976E-3</v>
      </c>
      <c r="I216" s="88">
        <f t="shared" si="11"/>
        <v>1.9613787186739329E-2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68.977999999999994</v>
      </c>
      <c r="F217" s="104">
        <v>69.176000000000002</v>
      </c>
      <c r="G217" s="88">
        <f t="shared" si="13"/>
        <v>0.17024040000000645</v>
      </c>
      <c r="H217" s="103">
        <f t="shared" si="12"/>
        <v>-1.5603303252786915E-2</v>
      </c>
      <c r="I217" s="88">
        <f t="shared" si="11"/>
        <v>0.15463709674721954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88">
        <f t="shared" si="13"/>
        <v>0</v>
      </c>
      <c r="H218" s="103">
        <f t="shared" si="12"/>
        <v>-1.4683847388286719E-2</v>
      </c>
      <c r="I218" s="88">
        <f t="shared" si="11"/>
        <v>-1.4683847388286719E-2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88">
        <f t="shared" si="13"/>
        <v>0</v>
      </c>
      <c r="H219" s="103">
        <f t="shared" si="12"/>
        <v>-1.2721426662562419E-2</v>
      </c>
      <c r="I219" s="88">
        <f t="shared" si="11"/>
        <v>-1.2721426662562419E-2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32.890999999999998</v>
      </c>
      <c r="F220" s="104">
        <v>32.984999999999999</v>
      </c>
      <c r="G220" s="88">
        <f t="shared" si="13"/>
        <v>8.0821200000001023E-2</v>
      </c>
      <c r="H220" s="103">
        <f t="shared" si="12"/>
        <v>-1.1115809705151629E-2</v>
      </c>
      <c r="I220" s="88">
        <f t="shared" si="11"/>
        <v>6.9705390294849401E-2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11.786</v>
      </c>
      <c r="F221" s="104">
        <v>11.786</v>
      </c>
      <c r="G221" s="88">
        <f t="shared" si="13"/>
        <v>0</v>
      </c>
      <c r="H221" s="103">
        <f t="shared" si="12"/>
        <v>-7.3007540285687242E-3</v>
      </c>
      <c r="I221" s="88">
        <f t="shared" si="11"/>
        <v>-7.3007540285687242E-3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32.634</v>
      </c>
      <c r="F222" s="104">
        <v>32.759</v>
      </c>
      <c r="G222" s="88">
        <f t="shared" si="13"/>
        <v>0.107475</v>
      </c>
      <c r="H222" s="103">
        <f t="shared" si="12"/>
        <v>-7.0125663695462742E-3</v>
      </c>
      <c r="I222" s="88">
        <f t="shared" si="11"/>
        <v>0.10046243363045372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42.962000000000003</v>
      </c>
      <c r="F223" s="104">
        <v>43.051000000000002</v>
      </c>
      <c r="G223" s="88">
        <f t="shared" si="13"/>
        <v>7.6522199999998833E-2</v>
      </c>
      <c r="H223" s="103">
        <f t="shared" si="12"/>
        <v>-1.5617026474645126E-2</v>
      </c>
      <c r="I223" s="88">
        <f t="shared" si="11"/>
        <v>6.0905173525353705E-2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8.9269999999999996</v>
      </c>
      <c r="G224" s="88">
        <f t="shared" si="13"/>
        <v>0</v>
      </c>
      <c r="H224" s="103">
        <f t="shared" si="12"/>
        <v>-1.4670124166428508E-2</v>
      </c>
      <c r="I224" s="88">
        <f t="shared" si="11"/>
        <v>-1.4670124166428508E-2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28.716999999999999</v>
      </c>
      <c r="F225" s="104">
        <v>28.815999999999999</v>
      </c>
      <c r="G225" s="88">
        <f t="shared" si="13"/>
        <v>8.5120200000000174E-2</v>
      </c>
      <c r="H225" s="103">
        <f t="shared" si="12"/>
        <v>-1.2790042771853478E-2</v>
      </c>
      <c r="I225" s="88">
        <f t="shared" si="11"/>
        <v>7.2330157228146702E-2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88">
        <f t="shared" si="13"/>
        <v>0</v>
      </c>
      <c r="H226" s="103">
        <f t="shared" si="12"/>
        <v>-1.1074640039576993E-2</v>
      </c>
      <c r="I226" s="88">
        <f t="shared" si="11"/>
        <v>-1.1074640039576993E-2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19.100999999999999</v>
      </c>
      <c r="F227" s="104">
        <v>19.209</v>
      </c>
      <c r="G227" s="88">
        <f t="shared" si="13"/>
        <v>9.2858400000000466E-2</v>
      </c>
      <c r="H227" s="103">
        <f t="shared" si="12"/>
        <v>-7.2046914755612406E-3</v>
      </c>
      <c r="I227" s="88">
        <f t="shared" si="11"/>
        <v>8.5653708524439223E-2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88">
        <f t="shared" si="13"/>
        <v>0</v>
      </c>
      <c r="H228" s="103">
        <f t="shared" si="12"/>
        <v>-6.9988431476880626E-3</v>
      </c>
      <c r="I228" s="88">
        <f t="shared" si="11"/>
        <v>-6.9988431476880626E-3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79.236000000000004</v>
      </c>
      <c r="F229" s="104">
        <v>79.632000000000005</v>
      </c>
      <c r="G229" s="88">
        <f t="shared" si="13"/>
        <v>0.34048080000000069</v>
      </c>
      <c r="H229" s="103">
        <f t="shared" si="12"/>
        <v>-1.563074969650334E-2</v>
      </c>
      <c r="I229" s="88">
        <f t="shared" si="11"/>
        <v>0.32485005030349734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17.648</v>
      </c>
      <c r="G230" s="88">
        <f t="shared" si="13"/>
        <v>0</v>
      </c>
      <c r="H230" s="103">
        <f t="shared" si="12"/>
        <v>-1.4615231278995659E-2</v>
      </c>
      <c r="I230" s="88">
        <f t="shared" si="11"/>
        <v>-1.4615231278995659E-2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28.948</v>
      </c>
      <c r="F231" s="104">
        <v>28.992999999999999</v>
      </c>
      <c r="G231" s="88">
        <f t="shared" si="13"/>
        <v>3.8690999999998414E-2</v>
      </c>
      <c r="H231" s="103">
        <f t="shared" si="12"/>
        <v>-1.2707703440704207E-2</v>
      </c>
      <c r="I231" s="88">
        <f t="shared" si="11"/>
        <v>2.5983296559294208E-2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24.928999999999998</v>
      </c>
      <c r="F232" s="104">
        <v>24.946999999999999</v>
      </c>
      <c r="G232" s="88">
        <f t="shared" si="13"/>
        <v>1.5476400000000586E-2</v>
      </c>
      <c r="H232" s="103">
        <f t="shared" si="12"/>
        <v>-1.1170702592584476E-2</v>
      </c>
      <c r="I232" s="88">
        <f t="shared" si="11"/>
        <v>4.3056974074161102E-3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12.851000000000001</v>
      </c>
      <c r="F233" s="104">
        <v>12.851000000000001</v>
      </c>
      <c r="G233" s="88">
        <f t="shared" si="13"/>
        <v>0</v>
      </c>
      <c r="H233" s="103">
        <f t="shared" si="12"/>
        <v>-7.2595843629940874E-3</v>
      </c>
      <c r="I233" s="88">
        <f t="shared" si="11"/>
        <v>-7.2595843629940874E-3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23.317</v>
      </c>
      <c r="F234" s="104">
        <v>23.350999999999999</v>
      </c>
      <c r="G234" s="88">
        <f t="shared" si="13"/>
        <v>2.9233199999999071E-2</v>
      </c>
      <c r="H234" s="103">
        <f t="shared" si="12"/>
        <v>-7.0537360351209093E-3</v>
      </c>
      <c r="I234" s="88">
        <f t="shared" si="11"/>
        <v>2.217946396487816E-2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-1.5781705136943668E-2</v>
      </c>
      <c r="I235" s="88">
        <f t="shared" si="11"/>
        <v>-1.5781705136943668E-2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22.268999999999998</v>
      </c>
      <c r="G236" s="88">
        <f t="shared" si="13"/>
        <v>0</v>
      </c>
      <c r="H236" s="103">
        <f t="shared" si="12"/>
        <v>-1.4642677722712083E-2</v>
      </c>
      <c r="I236" s="88">
        <f t="shared" si="11"/>
        <v>-1.4642677722712083E-2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-1.2680256996987785E-2</v>
      </c>
      <c r="I237" s="88">
        <f t="shared" si="11"/>
        <v>-1.2680256996987785E-2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23.536000000000001</v>
      </c>
      <c r="F238" s="104">
        <v>23.678000000000001</v>
      </c>
      <c r="G238" s="88">
        <f t="shared" si="13"/>
        <v>0.12209159999999954</v>
      </c>
      <c r="H238" s="103">
        <f t="shared" si="12"/>
        <v>-1.1143256148868052E-2</v>
      </c>
      <c r="I238" s="88">
        <f t="shared" si="11"/>
        <v>0.11094834385113149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11.352</v>
      </c>
      <c r="F239" s="104">
        <v>11.366</v>
      </c>
      <c r="G239" s="88">
        <f t="shared" si="13"/>
        <v>1.2037199999999438E-2</v>
      </c>
      <c r="H239" s="103">
        <f t="shared" si="12"/>
        <v>-7.2321379192776649E-3</v>
      </c>
      <c r="I239" s="88">
        <f t="shared" si="11"/>
        <v>4.8050620807217727E-3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15.173999999999999</v>
      </c>
      <c r="F240" s="104">
        <v>15.256</v>
      </c>
      <c r="G240" s="88">
        <f t="shared" si="13"/>
        <v>7.0503600000000638E-2</v>
      </c>
      <c r="H240" s="103">
        <f t="shared" si="12"/>
        <v>-7.0674592569791219E-3</v>
      </c>
      <c r="I240" s="88">
        <f t="shared" si="11"/>
        <v>6.3436140743021521E-2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64.256</v>
      </c>
      <c r="F241" s="104">
        <v>64.441999999999993</v>
      </c>
      <c r="G241" s="88">
        <f t="shared" si="13"/>
        <v>0.15992279999999384</v>
      </c>
      <c r="H241" s="103">
        <f t="shared" si="12"/>
        <v>-1.5575856809070492E-2</v>
      </c>
      <c r="I241" s="88">
        <f t="shared" si="11"/>
        <v>0.14434694319092334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30.896000000000001</v>
      </c>
      <c r="F242" s="104">
        <v>30.986000000000001</v>
      </c>
      <c r="G242" s="88">
        <f t="shared" si="13"/>
        <v>7.7381999999999881E-2</v>
      </c>
      <c r="H242" s="103">
        <f t="shared" si="12"/>
        <v>-1.4738740275719567E-2</v>
      </c>
      <c r="I242" s="88">
        <f t="shared" si="11"/>
        <v>6.2643259724280309E-2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19.428000000000001</v>
      </c>
      <c r="F243" s="104">
        <v>19.428000000000001</v>
      </c>
      <c r="G243" s="88">
        <f t="shared" si="13"/>
        <v>0</v>
      </c>
      <c r="H243" s="103">
        <f t="shared" si="12"/>
        <v>-1.2762596328137055E-2</v>
      </c>
      <c r="I243" s="88">
        <f t="shared" si="11"/>
        <v>-1.2762596328137055E-2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31.797000000000001</v>
      </c>
      <c r="F244" s="104">
        <v>31.831</v>
      </c>
      <c r="G244" s="88">
        <f t="shared" si="13"/>
        <v>2.9233199999999071E-2</v>
      </c>
      <c r="H244" s="103">
        <f t="shared" si="12"/>
        <v>-1.1102086483293416E-2</v>
      </c>
      <c r="I244" s="88">
        <f t="shared" si="11"/>
        <v>1.8131113516705655E-2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22.29</v>
      </c>
      <c r="F245" s="104">
        <v>22.29</v>
      </c>
      <c r="G245" s="88">
        <f t="shared" si="13"/>
        <v>0</v>
      </c>
      <c r="H245" s="103">
        <f t="shared" si="12"/>
        <v>-7.2046914755612406E-3</v>
      </c>
      <c r="I245" s="88">
        <f t="shared" si="11"/>
        <v>-7.2046914755612406E-3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23.45</v>
      </c>
      <c r="F246" s="104">
        <v>23.547000000000001</v>
      </c>
      <c r="G246" s="88">
        <f t="shared" si="13"/>
        <v>8.3400600000001129E-2</v>
      </c>
      <c r="H246" s="103">
        <f t="shared" si="12"/>
        <v>-6.9576734821134266E-3</v>
      </c>
      <c r="I246" s="88">
        <f t="shared" si="11"/>
        <v>7.6442926517887699E-2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37.831000000000003</v>
      </c>
      <c r="F247" s="104">
        <v>37.902000000000001</v>
      </c>
      <c r="G247" s="88">
        <f t="shared" si="13"/>
        <v>6.1045799999998242E-2</v>
      </c>
      <c r="H247" s="103">
        <f t="shared" si="12"/>
        <v>-1.5617026474645126E-2</v>
      </c>
      <c r="I247" s="88">
        <f t="shared" si="11"/>
        <v>4.5428773525353114E-2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27.710999999999999</v>
      </c>
      <c r="F248" s="104">
        <v>27.645</v>
      </c>
      <c r="G248" s="88">
        <f t="shared" si="13"/>
        <v>-5.6746799999999098E-2</v>
      </c>
      <c r="H248" s="103">
        <f t="shared" si="12"/>
        <v>-1.4601508057137448E-2</v>
      </c>
      <c r="I248" s="88">
        <f t="shared" si="11"/>
        <v>-7.1348308057136545E-2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28.109000000000002</v>
      </c>
      <c r="F249" s="104">
        <v>28.196000000000002</v>
      </c>
      <c r="G249" s="88">
        <f t="shared" si="13"/>
        <v>7.4802599999999775E-2</v>
      </c>
      <c r="H249" s="103">
        <f t="shared" si="12"/>
        <v>-1.2954721434152022E-2</v>
      </c>
      <c r="I249" s="88">
        <f t="shared" si="11"/>
        <v>6.1847878565847753E-2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11.276999999999999</v>
      </c>
      <c r="F250" s="104">
        <v>11.292</v>
      </c>
      <c r="G250" s="88">
        <f t="shared" si="13"/>
        <v>1.289700000000049E-2</v>
      </c>
      <c r="H250" s="103">
        <f t="shared" si="12"/>
        <v>-1.1019747152144144E-2</v>
      </c>
      <c r="I250" s="88">
        <f t="shared" si="11"/>
        <v>1.8772528478563453E-3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11.532</v>
      </c>
      <c r="G251" s="88">
        <f t="shared" si="13"/>
        <v>0</v>
      </c>
      <c r="H251" s="103">
        <f t="shared" si="12"/>
        <v>-7.190968253703028E-3</v>
      </c>
      <c r="I251" s="88">
        <f t="shared" si="11"/>
        <v>-7.190968253703028E-3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23.927</v>
      </c>
      <c r="F252" s="104">
        <v>23.937000000000001</v>
      </c>
      <c r="G252" s="88">
        <f t="shared" si="13"/>
        <v>8.5980000000013442E-3</v>
      </c>
      <c r="H252" s="103">
        <f t="shared" si="12"/>
        <v>-6.98511992582985E-3</v>
      </c>
      <c r="I252" s="88">
        <f t="shared" si="11"/>
        <v>1.6128800741714942E-3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62.156999999999996</v>
      </c>
      <c r="F253" s="104">
        <v>62.360999999999997</v>
      </c>
      <c r="G253" s="88">
        <f t="shared" si="13"/>
        <v>0.17539920000000053</v>
      </c>
      <c r="H253" s="103">
        <f t="shared" si="12"/>
        <v>-1.5713089027652609E-2</v>
      </c>
      <c r="I253" s="88">
        <f t="shared" si="11"/>
        <v>0.15968611097234792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17.641999999999999</v>
      </c>
      <c r="F254" s="104">
        <v>17.641999999999999</v>
      </c>
      <c r="G254" s="88">
        <f t="shared" si="13"/>
        <v>0</v>
      </c>
      <c r="H254" s="103">
        <f t="shared" si="12"/>
        <v>-1.4615231278995659E-2</v>
      </c>
      <c r="I254" s="88">
        <f t="shared" si="11"/>
        <v>-1.4615231278995659E-2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35.006</v>
      </c>
      <c r="F255" s="104">
        <v>35.084000000000003</v>
      </c>
      <c r="G255" s="88">
        <f t="shared" si="13"/>
        <v>6.7064400000002536E-2</v>
      </c>
      <c r="H255" s="103">
        <f t="shared" si="12"/>
        <v>-1.2803765993711689E-2</v>
      </c>
      <c r="I255" s="88">
        <f t="shared" si="11"/>
        <v>5.4260634006290845E-2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88">
        <f t="shared" si="13"/>
        <v>0</v>
      </c>
      <c r="H256" s="103">
        <f t="shared" si="12"/>
        <v>-1.104719359586057E-2</v>
      </c>
      <c r="I256" s="88">
        <f t="shared" si="11"/>
        <v>-1.104719359586057E-2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12.446</v>
      </c>
      <c r="F257" s="104">
        <v>12.465999999999999</v>
      </c>
      <c r="G257" s="88">
        <f t="shared" si="13"/>
        <v>1.7195999999999635E-2</v>
      </c>
      <c r="H257" s="103">
        <f t="shared" si="12"/>
        <v>-7.2321379192776649E-3</v>
      </c>
      <c r="I257" s="88">
        <f t="shared" si="11"/>
        <v>9.9638620807219712E-3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-6.9027805946805789E-3</v>
      </c>
      <c r="I258" s="88">
        <f t="shared" si="11"/>
        <v>-6.9027805946805789E-3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41.421999999999997</v>
      </c>
      <c r="G259" s="88">
        <f t="shared" si="13"/>
        <v>0</v>
      </c>
      <c r="H259" s="103">
        <f t="shared" si="12"/>
        <v>-1.563074969650334E-2</v>
      </c>
      <c r="I259" s="88">
        <f t="shared" si="11"/>
        <v>-1.563074969650334E-2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28.527999999999999</v>
      </c>
      <c r="F260" s="104">
        <v>28.567</v>
      </c>
      <c r="G260" s="88">
        <f t="shared" si="13"/>
        <v>3.3532200000001268E-2</v>
      </c>
      <c r="H260" s="103">
        <f t="shared" si="12"/>
        <v>-1.4587784835279236E-2</v>
      </c>
      <c r="I260" s="88">
        <f t="shared" si="11"/>
        <v>1.8944415164722034E-2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30.722000000000001</v>
      </c>
      <c r="F261" s="104">
        <v>30.722000000000001</v>
      </c>
      <c r="G261" s="88">
        <f t="shared" si="13"/>
        <v>0</v>
      </c>
      <c r="H261" s="103">
        <f t="shared" si="12"/>
        <v>-1.2693980218845996E-2</v>
      </c>
      <c r="I261" s="88">
        <f t="shared" si="11"/>
        <v>-1.2693980218845996E-2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88">
        <f t="shared" si="13"/>
        <v>0</v>
      </c>
      <c r="H262" s="103">
        <f t="shared" si="12"/>
        <v>-1.1678461801338315E-2</v>
      </c>
      <c r="I262" s="88">
        <f t="shared" si="11"/>
        <v>-1.1678461801338315E-2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27.155000000000001</v>
      </c>
      <c r="F263" s="104">
        <v>27.239000000000001</v>
      </c>
      <c r="G263" s="88">
        <f t="shared" si="13"/>
        <v>7.2223199999999682E-2</v>
      </c>
      <c r="H263" s="103">
        <f t="shared" si="12"/>
        <v>-7.190968253703028E-3</v>
      </c>
      <c r="I263" s="88">
        <f t="shared" si="11"/>
        <v>6.5032231746296659E-2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28.809000000000001</v>
      </c>
      <c r="F264" s="104">
        <v>28.907</v>
      </c>
      <c r="G264" s="88">
        <f t="shared" si="13"/>
        <v>8.4260399999999125E-2</v>
      </c>
      <c r="H264" s="103">
        <f t="shared" si="12"/>
        <v>-6.98511992582985E-3</v>
      </c>
      <c r="I264" s="88">
        <f t="shared" si="11"/>
        <v>7.727528007416927E-2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39.512999999999998</v>
      </c>
      <c r="F265" s="104">
        <v>39.636000000000003</v>
      </c>
      <c r="G265" s="88">
        <f t="shared" si="13"/>
        <v>0.10575540000000401</v>
      </c>
      <c r="H265" s="103">
        <f t="shared" si="12"/>
        <v>-1.563074969650334E-2</v>
      </c>
      <c r="I265" s="88">
        <f t="shared" si="11"/>
        <v>9.012465030350067E-2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10.099</v>
      </c>
      <c r="F266" s="104">
        <v>10.173</v>
      </c>
      <c r="G266" s="88">
        <f t="shared" si="13"/>
        <v>6.3625199999999868E-2</v>
      </c>
      <c r="H266" s="103">
        <f t="shared" si="12"/>
        <v>-1.4656400944570295E-2</v>
      </c>
      <c r="I266" s="88">
        <f t="shared" si="11"/>
        <v>4.8968799055429571E-2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-1.2693980218845996E-2</v>
      </c>
      <c r="I267" s="88">
        <f t="shared" si="11"/>
        <v>-1.2693980218845996E-2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16.75</v>
      </c>
      <c r="F268" s="104">
        <v>16.75</v>
      </c>
      <c r="G268" s="88">
        <f t="shared" si="13"/>
        <v>0</v>
      </c>
      <c r="H268" s="103">
        <f t="shared" si="12"/>
        <v>-1.1115809705151629E-2</v>
      </c>
      <c r="I268" s="88">
        <f t="shared" si="11"/>
        <v>-1.1115809705151629E-2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14.239000000000001</v>
      </c>
      <c r="F269" s="104">
        <v>14.239000000000001</v>
      </c>
      <c r="G269" s="88">
        <f t="shared" si="13"/>
        <v>0</v>
      </c>
      <c r="H269" s="103">
        <f t="shared" si="12"/>
        <v>-7.1635218099866055E-3</v>
      </c>
      <c r="I269" s="88">
        <f t="shared" si="11"/>
        <v>-7.1635218099866055E-3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-6.9439502602552149E-3</v>
      </c>
      <c r="I270" s="88">
        <f t="shared" si="11"/>
        <v>-6.9439502602552149E-3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36.878</v>
      </c>
      <c r="F271" s="104">
        <v>36.878</v>
      </c>
      <c r="G271" s="88">
        <f t="shared" si="13"/>
        <v>0</v>
      </c>
      <c r="H271" s="103">
        <f t="shared" si="12"/>
        <v>-1.563074969650334E-2</v>
      </c>
      <c r="I271" s="88">
        <f t="shared" si="11"/>
        <v>-1.563074969650334E-2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11.051</v>
      </c>
      <c r="G272" s="88">
        <f t="shared" si="13"/>
        <v>0</v>
      </c>
      <c r="H272" s="103">
        <f t="shared" si="12"/>
        <v>-1.4670124166428508E-2</v>
      </c>
      <c r="I272" s="88">
        <f t="shared" si="11"/>
        <v>-1.4670124166428508E-2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14.164</v>
      </c>
      <c r="F273" s="104">
        <v>14.209</v>
      </c>
      <c r="G273" s="88">
        <f t="shared" si="13"/>
        <v>3.8690999999999941E-2</v>
      </c>
      <c r="H273" s="103">
        <f t="shared" si="12"/>
        <v>-1.2693980218845996E-2</v>
      </c>
      <c r="I273" s="88">
        <f t="shared" ref="I273:I280" si="14">G273+H273</f>
        <v>2.5997019781153943E-2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37.168999999999997</v>
      </c>
      <c r="F274" s="104">
        <v>37.320999999999998</v>
      </c>
      <c r="G274" s="88">
        <f t="shared" si="13"/>
        <v>0.13068960000000088</v>
      </c>
      <c r="H274" s="103">
        <f t="shared" ref="H274:H301" si="15">$G$11/$C$303*C274</f>
        <v>-1.1102086483293416E-2</v>
      </c>
      <c r="I274" s="88">
        <f t="shared" si="14"/>
        <v>0.11958751351670746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-7.149798588128393E-3</v>
      </c>
      <c r="I275" s="88">
        <f t="shared" si="14"/>
        <v>-7.149798588128393E-3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4.3639999999999999</v>
      </c>
      <c r="G276" s="88">
        <f t="shared" ref="G276:G302" si="16">(F276-E276)*0.8598</f>
        <v>0</v>
      </c>
      <c r="H276" s="103">
        <f t="shared" si="15"/>
        <v>-6.9439502602552149E-3</v>
      </c>
      <c r="I276" s="88">
        <f t="shared" si="14"/>
        <v>-6.9439502602552149E-3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51.835999999999999</v>
      </c>
      <c r="F277" s="104">
        <v>52.165999999999997</v>
      </c>
      <c r="G277" s="88">
        <f t="shared" si="16"/>
        <v>0.28373399999999854</v>
      </c>
      <c r="H277" s="103">
        <f t="shared" si="15"/>
        <v>-1.5685642583936187E-2</v>
      </c>
      <c r="I277" s="88">
        <f t="shared" si="14"/>
        <v>0.26804835741606237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29.797999999999998</v>
      </c>
      <c r="F278" s="104">
        <v>29.806000000000001</v>
      </c>
      <c r="G278" s="88">
        <f t="shared" si="16"/>
        <v>6.8784000000022974E-3</v>
      </c>
      <c r="H278" s="103">
        <f t="shared" si="15"/>
        <v>-1.4683847388286719E-2</v>
      </c>
      <c r="I278" s="88">
        <f t="shared" si="14"/>
        <v>-7.8054473882844212E-3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33.325000000000003</v>
      </c>
      <c r="F279" s="104">
        <v>33.432000000000002</v>
      </c>
      <c r="G279" s="88">
        <f t="shared" si="16"/>
        <v>9.1998599999999417E-2</v>
      </c>
      <c r="H279" s="103">
        <f t="shared" si="15"/>
        <v>-1.273514988442063E-2</v>
      </c>
      <c r="I279" s="88">
        <f t="shared" si="14"/>
        <v>7.9263450115578782E-2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19.138999999999999</v>
      </c>
      <c r="F280" s="104">
        <v>19.163</v>
      </c>
      <c r="G280" s="88">
        <f t="shared" si="16"/>
        <v>2.0635200000000783E-2</v>
      </c>
      <c r="H280" s="103">
        <f t="shared" si="15"/>
        <v>-1.1019747152144144E-2</v>
      </c>
      <c r="I280" s="88">
        <f t="shared" si="14"/>
        <v>9.6154528478566391E-3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9.5039999999999996</v>
      </c>
      <c r="F281" s="104">
        <v>9.5299999999999994</v>
      </c>
      <c r="G281" s="88">
        <f t="shared" si="16"/>
        <v>2.2354799999999828E-2</v>
      </c>
      <c r="H281" s="103">
        <f t="shared" si="15"/>
        <v>-7.1360753662701813E-3</v>
      </c>
      <c r="I281" s="88">
        <f>G281+H281</f>
        <v>1.5218724633729646E-2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12.856999999999999</v>
      </c>
      <c r="F282" s="104">
        <v>12.874000000000001</v>
      </c>
      <c r="G282" s="88">
        <f t="shared" si="16"/>
        <v>1.4616600000001064E-2</v>
      </c>
      <c r="H282" s="103">
        <f t="shared" si="15"/>
        <v>-6.9165038165387906E-3</v>
      </c>
      <c r="I282" s="88">
        <f t="shared" ref="I282:I301" si="17">G282+H282</f>
        <v>7.7000961834622732E-3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88">
        <f t="shared" si="16"/>
        <v>0</v>
      </c>
      <c r="H283" s="103">
        <f t="shared" si="15"/>
        <v>-1.5562133587212279E-2</v>
      </c>
      <c r="I283" s="88">
        <f t="shared" si="17"/>
        <v>-1.5562133587212279E-2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13.747999999999999</v>
      </c>
      <c r="G284" s="88">
        <f t="shared" si="16"/>
        <v>0</v>
      </c>
      <c r="H284" s="103">
        <f t="shared" si="15"/>
        <v>-1.4574061613421023E-2</v>
      </c>
      <c r="I284" s="88">
        <f t="shared" si="17"/>
        <v>-1.4574061613421023E-2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88">
        <f t="shared" si="16"/>
        <v>0</v>
      </c>
      <c r="H285" s="103">
        <f t="shared" si="15"/>
        <v>-1.2721426662562419E-2</v>
      </c>
      <c r="I285" s="88">
        <f t="shared" si="17"/>
        <v>-1.2721426662562419E-2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31.155000000000001</v>
      </c>
      <c r="F286" s="104">
        <v>31.204000000000001</v>
      </c>
      <c r="G286" s="88">
        <f t="shared" si="16"/>
        <v>4.2130199999999562E-2</v>
      </c>
      <c r="H286" s="103">
        <f t="shared" si="15"/>
        <v>-1.1184425814442688E-2</v>
      </c>
      <c r="I286" s="88">
        <f t="shared" si="17"/>
        <v>3.0945774185556874E-2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27.292000000000002</v>
      </c>
      <c r="F287" s="104">
        <v>27.381</v>
      </c>
      <c r="G287" s="88">
        <f t="shared" si="16"/>
        <v>7.6522199999998833E-2</v>
      </c>
      <c r="H287" s="103">
        <f t="shared" si="15"/>
        <v>-7.1360753662701813E-3</v>
      </c>
      <c r="I287" s="88">
        <f t="shared" si="17"/>
        <v>6.9386124633728646E-2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28.158999999999999</v>
      </c>
      <c r="F288" s="104">
        <v>28.297999999999998</v>
      </c>
      <c r="G288" s="88">
        <f t="shared" si="16"/>
        <v>0.11951219999999944</v>
      </c>
      <c r="H288" s="103">
        <f t="shared" si="15"/>
        <v>-6.8753341509641555E-3</v>
      </c>
      <c r="I288" s="88">
        <f t="shared" si="17"/>
        <v>0.11263686584903529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49.430999999999997</v>
      </c>
      <c r="F289" s="104">
        <v>49.591999999999999</v>
      </c>
      <c r="G289" s="88">
        <f t="shared" si="16"/>
        <v>0.13842780000000118</v>
      </c>
      <c r="H289" s="103">
        <f t="shared" si="15"/>
        <v>-1.563074969650334E-2</v>
      </c>
      <c r="I289" s="88">
        <f t="shared" si="17"/>
        <v>0.12279705030349784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43.470999999999997</v>
      </c>
      <c r="F290" s="104">
        <v>43.517000000000003</v>
      </c>
      <c r="G290" s="88">
        <f t="shared" si="16"/>
        <v>3.9550800000005569E-2</v>
      </c>
      <c r="H290" s="103">
        <f t="shared" si="15"/>
        <v>-1.4738740275719567E-2</v>
      </c>
      <c r="I290" s="88">
        <f t="shared" si="17"/>
        <v>2.4812059724286004E-2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88">
        <f t="shared" si="16"/>
        <v>0</v>
      </c>
      <c r="H291" s="103">
        <f t="shared" si="15"/>
        <v>-1.2707703440704207E-2</v>
      </c>
      <c r="I291" s="88">
        <f t="shared" si="17"/>
        <v>-1.2707703440704207E-2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88">
        <f t="shared" si="16"/>
        <v>0</v>
      </c>
      <c r="H292" s="103">
        <f t="shared" si="15"/>
        <v>-1.104719359586057E-2</v>
      </c>
      <c r="I292" s="88">
        <f t="shared" si="17"/>
        <v>-1.104719359586057E-2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14.593999999999999</v>
      </c>
      <c r="F293" s="104">
        <v>14.641999999999999</v>
      </c>
      <c r="G293" s="88">
        <f t="shared" si="16"/>
        <v>4.127040000000004E-2</v>
      </c>
      <c r="H293" s="103">
        <f t="shared" si="15"/>
        <v>-7.1360753662701813E-3</v>
      </c>
      <c r="I293" s="88">
        <f t="shared" si="17"/>
        <v>3.4134324633729861E-2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22.826000000000001</v>
      </c>
      <c r="F294" s="104">
        <v>22.97</v>
      </c>
      <c r="G294" s="88">
        <f t="shared" si="16"/>
        <v>0.12381119999999858</v>
      </c>
      <c r="H294" s="103">
        <f t="shared" si="15"/>
        <v>-6.9165038165387906E-3</v>
      </c>
      <c r="I294" s="88">
        <f t="shared" si="17"/>
        <v>0.1168946961834598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56.764000000000003</v>
      </c>
      <c r="F295" s="104">
        <v>56.936999999999998</v>
      </c>
      <c r="G295" s="88">
        <f t="shared" si="16"/>
        <v>0.14874539999999545</v>
      </c>
      <c r="H295" s="103">
        <f>$G$11/$C$303*C295</f>
        <v>-1.5603303252786915E-2</v>
      </c>
      <c r="I295" s="88">
        <f t="shared" si="17"/>
        <v>0.13314209674720853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-1.4574061613421023E-2</v>
      </c>
      <c r="I296" s="88">
        <f t="shared" si="17"/>
        <v>-1.4574061613421023E-2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7.3259999999999996</v>
      </c>
      <c r="F297" s="104">
        <v>7.226</v>
      </c>
      <c r="G297" s="88">
        <f t="shared" si="16"/>
        <v>-8.5979999999999696E-2</v>
      </c>
      <c r="H297" s="103">
        <f t="shared" si="15"/>
        <v>-1.2625364109554936E-2</v>
      </c>
      <c r="I297" s="88">
        <f t="shared" si="17"/>
        <v>-9.860536410955463E-2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27.556999999999999</v>
      </c>
      <c r="F298" s="104">
        <v>27.640999999999998</v>
      </c>
      <c r="G298" s="88">
        <f t="shared" si="16"/>
        <v>7.2223199999999682E-2</v>
      </c>
      <c r="H298" s="103">
        <f>$G$11/$C$303*C298</f>
        <v>-1.0964854264711298E-2</v>
      </c>
      <c r="I298" s="88">
        <f t="shared" si="17"/>
        <v>6.1258345735288385E-2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10.817</v>
      </c>
      <c r="G299" s="88">
        <f t="shared" si="16"/>
        <v>0</v>
      </c>
      <c r="H299" s="103">
        <f t="shared" si="15"/>
        <v>-7.0537360351209093E-3</v>
      </c>
      <c r="I299" s="88">
        <f>G299+H299</f>
        <v>-7.0537360351209093E-3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14.465999999999999</v>
      </c>
      <c r="G300" s="88">
        <f t="shared" si="16"/>
        <v>0</v>
      </c>
      <c r="H300" s="103">
        <f t="shared" si="15"/>
        <v>-6.9027805946805789E-3</v>
      </c>
      <c r="I300" s="88">
        <f t="shared" si="17"/>
        <v>-6.9027805946805789E-3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-1.5754258693227247E-2</v>
      </c>
      <c r="I301" s="88">
        <f t="shared" si="17"/>
        <v>-1.5754258693227247E-2</v>
      </c>
      <c r="J301" s="25"/>
      <c r="K301" s="443"/>
    </row>
    <row r="302" spans="1:11" x14ac:dyDescent="0.25">
      <c r="A302" s="120" t="s">
        <v>376</v>
      </c>
      <c r="B302" s="122" t="s">
        <v>360</v>
      </c>
      <c r="C302" s="480">
        <v>296.85000000000002</v>
      </c>
      <c r="D302" s="65" t="s">
        <v>358</v>
      </c>
      <c r="E302" s="104">
        <v>80.658000000000001</v>
      </c>
      <c r="F302" s="104">
        <v>80.658000000000001</v>
      </c>
      <c r="G302" s="88">
        <f t="shared" si="16"/>
        <v>0</v>
      </c>
      <c r="H302" s="103">
        <f>$G$11/$C$303*C302</f>
        <v>-4.0737384086101988E-2</v>
      </c>
      <c r="I302" s="88">
        <f>G302+H302</f>
        <v>-4.0737384086101988E-2</v>
      </c>
      <c r="J302" s="25"/>
      <c r="K302" s="443"/>
    </row>
    <row r="303" spans="1:11" x14ac:dyDescent="0.25">
      <c r="A303" s="614" t="s">
        <v>3</v>
      </c>
      <c r="B303" s="615"/>
      <c r="C303" s="470">
        <f>SUM(C17:C302)</f>
        <v>20466.450000000008</v>
      </c>
      <c r="D303" s="124"/>
      <c r="E303" s="129"/>
      <c r="F303" s="129"/>
      <c r="G303" s="88">
        <f>SUM(G17:G302)</f>
        <v>12.454656340000009</v>
      </c>
      <c r="H303" s="88">
        <f>SUM(H17:H302)</f>
        <v>-2.8086563400000064</v>
      </c>
      <c r="I303" s="88">
        <f>SUM(I17:I302)</f>
        <v>9.6460000000000097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J15" sqref="J15"/>
    </sheetView>
  </sheetViews>
  <sheetFormatPr defaultRowHeight="15" x14ac:dyDescent="0.25"/>
  <cols>
    <col min="1" max="1" width="9.140625" style="126"/>
    <col min="2" max="2" width="15" style="126" customWidth="1"/>
    <col min="3" max="4" width="9.140625" style="126"/>
    <col min="5" max="5" width="10" style="126" customWidth="1"/>
    <col min="6" max="6" width="10.7109375" style="126" customWidth="1"/>
    <col min="7" max="7" width="9.140625" style="126"/>
    <col min="8" max="8" width="11" style="126" customWidth="1"/>
    <col min="9" max="9" width="10.140625" style="126" customWidth="1"/>
    <col min="10" max="10" width="14" style="126" customWidth="1"/>
    <col min="11" max="16384" width="9.140625" style="126"/>
  </cols>
  <sheetData>
    <row r="1" spans="1:11" ht="20.25" x14ac:dyDescent="0.3">
      <c r="A1" s="686" t="s">
        <v>10</v>
      </c>
      <c r="B1" s="686"/>
      <c r="C1" s="686"/>
      <c r="D1" s="686"/>
      <c r="E1" s="686"/>
      <c r="F1" s="686"/>
      <c r="G1" s="686"/>
      <c r="H1" s="686"/>
      <c r="I1" s="686"/>
      <c r="J1" s="686"/>
      <c r="K1" s="391"/>
    </row>
    <row r="2" spans="1:11" ht="20.25" x14ac:dyDescent="0.3">
      <c r="A2" s="392"/>
      <c r="B2" s="477"/>
      <c r="C2" s="477"/>
      <c r="D2" s="477"/>
      <c r="E2" s="477"/>
      <c r="F2" s="478"/>
      <c r="G2" s="394"/>
      <c r="H2" s="395"/>
      <c r="I2" s="478"/>
      <c r="J2" s="396"/>
      <c r="K2" s="477"/>
    </row>
    <row r="3" spans="1:11" ht="34.5" customHeight="1" x14ac:dyDescent="0.25">
      <c r="A3" s="687" t="s">
        <v>541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</row>
    <row r="4" spans="1:11" ht="18.75" x14ac:dyDescent="0.25">
      <c r="A4" s="49"/>
      <c r="B4" s="49"/>
      <c r="C4" s="49"/>
      <c r="D4" s="49"/>
      <c r="E4" s="49"/>
      <c r="F4" s="399"/>
      <c r="G4" s="400"/>
      <c r="H4" s="399"/>
      <c r="I4" s="399"/>
      <c r="J4" s="401"/>
      <c r="K4" s="49"/>
    </row>
    <row r="5" spans="1:11" ht="18.75" x14ac:dyDescent="0.25">
      <c r="A5" s="688" t="s">
        <v>11</v>
      </c>
      <c r="B5" s="689"/>
      <c r="C5" s="689"/>
      <c r="D5" s="689"/>
      <c r="E5" s="689"/>
      <c r="F5" s="689"/>
      <c r="G5" s="690"/>
      <c r="H5" s="402"/>
      <c r="I5" s="691" t="s">
        <v>15</v>
      </c>
      <c r="J5" s="692"/>
      <c r="K5" s="49"/>
    </row>
    <row r="6" spans="1:11" ht="60" x14ac:dyDescent="0.25">
      <c r="A6" s="697" t="s">
        <v>4</v>
      </c>
      <c r="B6" s="697"/>
      <c r="C6" s="697"/>
      <c r="D6" s="697"/>
      <c r="E6" s="697" t="s">
        <v>5</v>
      </c>
      <c r="F6" s="697"/>
      <c r="G6" s="403" t="s">
        <v>542</v>
      </c>
      <c r="H6" s="479"/>
      <c r="I6" s="693"/>
      <c r="J6" s="694"/>
      <c r="K6" s="49"/>
    </row>
    <row r="7" spans="1:11" ht="18.75" x14ac:dyDescent="0.25">
      <c r="A7" s="698" t="s">
        <v>38</v>
      </c>
      <c r="B7" s="698"/>
      <c r="C7" s="698"/>
      <c r="D7" s="698"/>
      <c r="E7" s="697" t="s">
        <v>6</v>
      </c>
      <c r="F7" s="697"/>
      <c r="G7" s="47"/>
      <c r="H7" s="405"/>
      <c r="I7" s="693"/>
      <c r="J7" s="694"/>
      <c r="K7" s="49"/>
    </row>
    <row r="8" spans="1:11" ht="18.75" x14ac:dyDescent="0.25">
      <c r="A8" s="699" t="s">
        <v>7</v>
      </c>
      <c r="B8" s="700"/>
      <c r="C8" s="700"/>
      <c r="D8" s="701"/>
      <c r="E8" s="697"/>
      <c r="F8" s="697"/>
      <c r="G8" s="47"/>
      <c r="H8" s="405"/>
      <c r="I8" s="693"/>
      <c r="J8" s="694"/>
      <c r="K8" s="49"/>
    </row>
    <row r="9" spans="1:11" ht="18.75" x14ac:dyDescent="0.25">
      <c r="A9" s="698" t="s">
        <v>39</v>
      </c>
      <c r="B9" s="698"/>
      <c r="C9" s="698"/>
      <c r="D9" s="698"/>
      <c r="E9" s="697" t="s">
        <v>8</v>
      </c>
      <c r="F9" s="697"/>
      <c r="G9" s="47">
        <v>40.682000000000002</v>
      </c>
      <c r="H9" s="405"/>
      <c r="I9" s="695"/>
      <c r="J9" s="696"/>
      <c r="K9" s="49"/>
    </row>
    <row r="10" spans="1:11" ht="18.75" x14ac:dyDescent="0.25">
      <c r="A10" s="702" t="s">
        <v>7</v>
      </c>
      <c r="B10" s="703"/>
      <c r="C10" s="703"/>
      <c r="D10" s="704"/>
      <c r="E10" s="697" t="s">
        <v>12</v>
      </c>
      <c r="F10" s="697"/>
      <c r="G10" s="406">
        <f>G303</f>
        <v>33.974702599999986</v>
      </c>
      <c r="H10" s="405"/>
      <c r="I10" s="407"/>
      <c r="J10" s="408"/>
      <c r="K10" s="49"/>
    </row>
    <row r="11" spans="1:11" ht="18.75" x14ac:dyDescent="0.25">
      <c r="A11" s="705"/>
      <c r="B11" s="706"/>
      <c r="C11" s="706"/>
      <c r="D11" s="707"/>
      <c r="E11" s="697" t="s">
        <v>13</v>
      </c>
      <c r="F11" s="697"/>
      <c r="G11" s="406">
        <f>G9-G10</f>
        <v>6.7072974000000158</v>
      </c>
      <c r="H11" s="405"/>
      <c r="I11" s="409" t="s">
        <v>363</v>
      </c>
      <c r="J11" s="408"/>
      <c r="K11" s="49"/>
    </row>
    <row r="12" spans="1:11" ht="18.75" x14ac:dyDescent="0.25">
      <c r="A12" s="698" t="s">
        <v>42</v>
      </c>
      <c r="B12" s="698"/>
      <c r="C12" s="698"/>
      <c r="D12" s="698"/>
      <c r="E12" s="688" t="s">
        <v>40</v>
      </c>
      <c r="F12" s="690"/>
      <c r="G12" s="410"/>
      <c r="H12" s="405"/>
      <c r="I12" s="409" t="s">
        <v>362</v>
      </c>
      <c r="J12" s="408"/>
      <c r="K12" s="49"/>
    </row>
    <row r="13" spans="1:11" x14ac:dyDescent="0.25">
      <c r="A13" s="698" t="s">
        <v>43</v>
      </c>
      <c r="B13" s="698"/>
      <c r="C13" s="698"/>
      <c r="D13" s="698"/>
      <c r="E13" s="688" t="s">
        <v>41</v>
      </c>
      <c r="F13" s="690"/>
      <c r="G13" s="411"/>
      <c r="H13" s="412"/>
      <c r="I13" s="25"/>
      <c r="J13" s="40"/>
      <c r="K13" s="50"/>
    </row>
    <row r="14" spans="1:11" x14ac:dyDescent="0.25">
      <c r="A14" s="708"/>
      <c r="B14" s="708"/>
      <c r="C14" s="708"/>
      <c r="D14" s="708"/>
      <c r="E14" s="697" t="s">
        <v>14</v>
      </c>
      <c r="F14" s="697"/>
      <c r="G14" s="47"/>
      <c r="H14" s="405"/>
      <c r="I14" s="409" t="s">
        <v>543</v>
      </c>
      <c r="J14" s="409"/>
      <c r="K14" s="409"/>
    </row>
    <row r="15" spans="1:11" x14ac:dyDescent="0.25">
      <c r="A15" s="414"/>
      <c r="B15" s="50"/>
      <c r="C15" s="50"/>
      <c r="D15" s="50"/>
      <c r="E15" s="50"/>
      <c r="F15" s="25"/>
      <c r="G15" s="415"/>
      <c r="H15" s="25"/>
      <c r="I15" s="25"/>
      <c r="J15" s="40"/>
      <c r="K15" s="50"/>
    </row>
    <row r="16" spans="1:11" ht="36" x14ac:dyDescent="0.25">
      <c r="A16" s="9" t="s">
        <v>0</v>
      </c>
      <c r="B16" s="416" t="s">
        <v>1</v>
      </c>
      <c r="C16" s="9" t="s">
        <v>2</v>
      </c>
      <c r="D16" s="9" t="s">
        <v>357</v>
      </c>
      <c r="E16" s="22" t="s">
        <v>544</v>
      </c>
      <c r="F16" s="22" t="s">
        <v>545</v>
      </c>
      <c r="G16" s="71" t="s">
        <v>23</v>
      </c>
      <c r="H16" s="417" t="s">
        <v>9</v>
      </c>
      <c r="I16" s="418" t="s">
        <v>26</v>
      </c>
      <c r="J16" s="25"/>
      <c r="K16" s="40"/>
    </row>
    <row r="17" spans="1:11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19.899999999999999</v>
      </c>
      <c r="F17" s="104">
        <v>20.225000000000001</v>
      </c>
      <c r="G17" s="72">
        <f>(F17-E17)*0.8598</f>
        <v>0.27943500000000243</v>
      </c>
      <c r="H17" s="103">
        <f>$G$11/$C$303*C17</f>
        <v>2.1072497810807483E-2</v>
      </c>
      <c r="I17" s="88">
        <f t="shared" ref="I17:I80" si="0">G17+H17</f>
        <v>0.30050749781080993</v>
      </c>
      <c r="J17" s="25"/>
      <c r="K17" s="40"/>
    </row>
    <row r="18" spans="1:11" x14ac:dyDescent="0.25">
      <c r="A18" s="44">
        <v>2</v>
      </c>
      <c r="B18" s="56" t="s">
        <v>45</v>
      </c>
      <c r="C18" s="57">
        <v>43.1</v>
      </c>
      <c r="D18" s="65" t="s">
        <v>358</v>
      </c>
      <c r="E18" s="104">
        <v>37.762999999999998</v>
      </c>
      <c r="F18" s="104">
        <v>38.128</v>
      </c>
      <c r="G18" s="72">
        <f t="shared" ref="G18:G80" si="1">(F18-E18)*0.8598</f>
        <v>0.31382700000000169</v>
      </c>
      <c r="H18" s="103">
        <f t="shared" ref="H18:H81" si="2">$G$11/$C$303*C18</f>
        <v>1.412480024332508E-2</v>
      </c>
      <c r="I18" s="88">
        <f t="shared" si="0"/>
        <v>0.32795180024332676</v>
      </c>
      <c r="J18" s="25"/>
      <c r="K18" s="40"/>
    </row>
    <row r="19" spans="1:11" x14ac:dyDescent="0.25">
      <c r="A19" s="44">
        <v>3</v>
      </c>
      <c r="B19" s="56" t="s">
        <v>46</v>
      </c>
      <c r="C19" s="57">
        <v>45.1</v>
      </c>
      <c r="D19" s="65" t="s">
        <v>358</v>
      </c>
      <c r="E19" s="104">
        <v>30.42</v>
      </c>
      <c r="F19" s="104">
        <v>30.686</v>
      </c>
      <c r="G19" s="72">
        <f t="shared" si="1"/>
        <v>0.22870679999999849</v>
      </c>
      <c r="H19" s="103">
        <f t="shared" si="2"/>
        <v>1.4780243410068703E-2</v>
      </c>
      <c r="I19" s="88">
        <f t="shared" si="0"/>
        <v>0.24348704341006719</v>
      </c>
      <c r="J19" s="25"/>
      <c r="K19" s="40"/>
    </row>
    <row r="20" spans="1:11" x14ac:dyDescent="0.25">
      <c r="A20" s="44">
        <v>4</v>
      </c>
      <c r="B20" s="56" t="s">
        <v>47</v>
      </c>
      <c r="C20" s="57">
        <v>69.900000000000006</v>
      </c>
      <c r="D20" s="65" t="s">
        <v>358</v>
      </c>
      <c r="E20" s="104">
        <v>70.974999999999994</v>
      </c>
      <c r="F20" s="104">
        <v>71.435000000000002</v>
      </c>
      <c r="G20" s="72">
        <f>(F20-E20)*0.8598</f>
        <v>0.39550800000000685</v>
      </c>
      <c r="H20" s="103">
        <f t="shared" si="2"/>
        <v>2.2907738677689631E-2</v>
      </c>
      <c r="I20" s="88">
        <f t="shared" si="0"/>
        <v>0.41841573867769649</v>
      </c>
      <c r="J20" s="25"/>
      <c r="K20" s="40"/>
    </row>
    <row r="21" spans="1:11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04">
        <v>32.009</v>
      </c>
      <c r="F21" s="104">
        <v>32.223999999999997</v>
      </c>
      <c r="G21" s="72">
        <f t="shared" si="1"/>
        <v>0.18485699999999683</v>
      </c>
      <c r="H21" s="103">
        <f t="shared" si="2"/>
        <v>2.1105269969144667E-2</v>
      </c>
      <c r="I21" s="88">
        <f t="shared" si="0"/>
        <v>0.20596226996914149</v>
      </c>
      <c r="J21" s="25"/>
      <c r="K21" s="40"/>
    </row>
    <row r="22" spans="1:11" x14ac:dyDescent="0.25">
      <c r="A22" s="44">
        <v>6</v>
      </c>
      <c r="B22" s="56" t="s">
        <v>49</v>
      </c>
      <c r="C22" s="51">
        <v>42.9</v>
      </c>
      <c r="D22" s="65" t="s">
        <v>358</v>
      </c>
      <c r="E22" s="104">
        <v>12.757999999999999</v>
      </c>
      <c r="F22" s="104">
        <v>12.792999999999999</v>
      </c>
      <c r="G22" s="72">
        <f t="shared" si="1"/>
        <v>3.0093000000000123E-2</v>
      </c>
      <c r="H22" s="103">
        <f t="shared" si="2"/>
        <v>1.4059255926650716E-2</v>
      </c>
      <c r="I22" s="88">
        <f t="shared" si="0"/>
        <v>4.4152255926650841E-2</v>
      </c>
      <c r="J22" s="25"/>
      <c r="K22" s="40"/>
    </row>
    <row r="23" spans="1:11" x14ac:dyDescent="0.25">
      <c r="A23" s="44">
        <v>7</v>
      </c>
      <c r="B23" s="56" t="s">
        <v>50</v>
      </c>
      <c r="C23" s="51">
        <v>44.6</v>
      </c>
      <c r="D23" s="65" t="s">
        <v>358</v>
      </c>
      <c r="E23" s="104">
        <v>19.692</v>
      </c>
      <c r="F23" s="104">
        <v>19.882000000000001</v>
      </c>
      <c r="G23" s="72">
        <f t="shared" si="1"/>
        <v>0.16336200000000109</v>
      </c>
      <c r="H23" s="103">
        <f t="shared" si="2"/>
        <v>1.4616382618382797E-2</v>
      </c>
      <c r="I23" s="88">
        <f t="shared" si="0"/>
        <v>0.17797838261838389</v>
      </c>
      <c r="J23" s="25"/>
      <c r="K23" s="40"/>
    </row>
    <row r="24" spans="1:11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04">
        <v>18.114000000000001</v>
      </c>
      <c r="F24" s="104">
        <v>18.177</v>
      </c>
      <c r="G24" s="72">
        <f t="shared" si="1"/>
        <v>5.4167399999998998E-2</v>
      </c>
      <c r="H24" s="103">
        <f t="shared" si="2"/>
        <v>2.2907738677689631E-2</v>
      </c>
      <c r="I24" s="88">
        <f t="shared" si="0"/>
        <v>7.7075138677688629E-2</v>
      </c>
      <c r="J24" s="25"/>
      <c r="K24" s="40"/>
    </row>
    <row r="25" spans="1:11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23.716999999999999</v>
      </c>
      <c r="F25" s="104">
        <v>24.007999999999999</v>
      </c>
      <c r="G25" s="72">
        <f t="shared" si="1"/>
        <v>0.25020180000000031</v>
      </c>
      <c r="H25" s="103">
        <f t="shared" si="2"/>
        <v>2.1039725652470306E-2</v>
      </c>
      <c r="I25" s="88">
        <f t="shared" si="0"/>
        <v>0.27124152565247062</v>
      </c>
      <c r="J25" s="25"/>
      <c r="K25" s="40"/>
    </row>
    <row r="26" spans="1:11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18.841000000000001</v>
      </c>
      <c r="F26" s="104">
        <v>19.077000000000002</v>
      </c>
      <c r="G26" s="72">
        <f t="shared" si="1"/>
        <v>0.20291280000000056</v>
      </c>
      <c r="H26" s="103">
        <f t="shared" si="2"/>
        <v>1.3960939451639174E-2</v>
      </c>
      <c r="I26" s="88">
        <f t="shared" si="0"/>
        <v>0.21687373945163974</v>
      </c>
      <c r="J26" s="25"/>
      <c r="K26" s="40"/>
    </row>
    <row r="27" spans="1:11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26.196000000000002</v>
      </c>
      <c r="F27" s="104">
        <v>26.433</v>
      </c>
      <c r="G27" s="72">
        <f t="shared" si="1"/>
        <v>0.20377259999999855</v>
      </c>
      <c r="H27" s="103">
        <f t="shared" si="2"/>
        <v>1.4616382618382797E-2</v>
      </c>
      <c r="I27" s="88">
        <f t="shared" si="0"/>
        <v>0.21838898261838136</v>
      </c>
      <c r="J27" s="25"/>
      <c r="K27" s="40"/>
    </row>
    <row r="28" spans="1:11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34.597000000000001</v>
      </c>
      <c r="F28" s="104">
        <v>35.034999999999997</v>
      </c>
      <c r="G28" s="72">
        <f t="shared" si="1"/>
        <v>0.37659239999999594</v>
      </c>
      <c r="H28" s="103">
        <f t="shared" si="2"/>
        <v>2.2907738677689631E-2</v>
      </c>
      <c r="I28" s="88">
        <f t="shared" si="0"/>
        <v>0.39950013867768558</v>
      </c>
      <c r="J28" s="25"/>
      <c r="K28" s="40"/>
    </row>
    <row r="29" spans="1:11" x14ac:dyDescent="0.25">
      <c r="A29" s="44">
        <v>13</v>
      </c>
      <c r="B29" s="56" t="s">
        <v>56</v>
      </c>
      <c r="C29" s="51">
        <v>64.3</v>
      </c>
      <c r="D29" s="65" t="s">
        <v>358</v>
      </c>
      <c r="E29" s="104">
        <v>31.443000000000001</v>
      </c>
      <c r="F29" s="104">
        <v>31.588999999999999</v>
      </c>
      <c r="G29" s="72">
        <f t="shared" si="1"/>
        <v>0.12553079999999764</v>
      </c>
      <c r="H29" s="103">
        <f t="shared" si="2"/>
        <v>2.1072497810807483E-2</v>
      </c>
      <c r="I29" s="88">
        <f t="shared" si="0"/>
        <v>0.14660329781080511</v>
      </c>
      <c r="J29" s="25"/>
      <c r="K29" s="40"/>
    </row>
    <row r="30" spans="1:11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13.792999999999999</v>
      </c>
      <c r="F30" s="104">
        <v>13.856</v>
      </c>
      <c r="G30" s="72">
        <f t="shared" si="1"/>
        <v>5.4167400000000525E-2</v>
      </c>
      <c r="H30" s="103">
        <f t="shared" si="2"/>
        <v>1.389539513496481E-2</v>
      </c>
      <c r="I30" s="88">
        <f t="shared" si="0"/>
        <v>6.806279513496534E-2</v>
      </c>
      <c r="J30" s="25"/>
      <c r="K30" s="40"/>
    </row>
    <row r="31" spans="1:11" x14ac:dyDescent="0.25">
      <c r="A31" s="44">
        <v>15</v>
      </c>
      <c r="B31" s="56" t="s">
        <v>58</v>
      </c>
      <c r="C31" s="51">
        <v>45</v>
      </c>
      <c r="D31" s="65" t="s">
        <v>358</v>
      </c>
      <c r="E31" s="104">
        <v>12.112</v>
      </c>
      <c r="F31" s="104">
        <v>12.164</v>
      </c>
      <c r="G31" s="72">
        <f t="shared" si="1"/>
        <v>4.4709599999999655E-2</v>
      </c>
      <c r="H31" s="103">
        <f t="shared" si="2"/>
        <v>1.4747471251731521E-2</v>
      </c>
      <c r="I31" s="88">
        <f t="shared" si="0"/>
        <v>5.9457071251731178E-2</v>
      </c>
      <c r="J31" s="25"/>
      <c r="K31" s="40"/>
    </row>
    <row r="32" spans="1:11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31.178000000000001</v>
      </c>
      <c r="F32" s="104">
        <v>31.483000000000001</v>
      </c>
      <c r="G32" s="72">
        <f t="shared" si="1"/>
        <v>0.26223899999999978</v>
      </c>
      <c r="H32" s="103">
        <f t="shared" si="2"/>
        <v>2.2940510836026811E-2</v>
      </c>
      <c r="I32" s="88">
        <f t="shared" si="0"/>
        <v>0.28517951083602661</v>
      </c>
      <c r="J32" s="25"/>
      <c r="K32" s="40"/>
    </row>
    <row r="33" spans="1:11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32.06</v>
      </c>
      <c r="F33" s="104">
        <v>32.314</v>
      </c>
      <c r="G33" s="72">
        <f t="shared" si="1"/>
        <v>0.21838919999999809</v>
      </c>
      <c r="H33" s="103">
        <f t="shared" si="2"/>
        <v>2.1170814285819028E-2</v>
      </c>
      <c r="I33" s="88">
        <f t="shared" si="0"/>
        <v>0.23956001428581711</v>
      </c>
      <c r="J33" s="25"/>
      <c r="K33" s="40"/>
    </row>
    <row r="34" spans="1:11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20.641999999999999</v>
      </c>
      <c r="F34" s="104">
        <v>20.954000000000001</v>
      </c>
      <c r="G34" s="72">
        <f t="shared" si="1"/>
        <v>0.26825760000000098</v>
      </c>
      <c r="H34" s="103">
        <f t="shared" si="2"/>
        <v>1.3928167293301992E-2</v>
      </c>
      <c r="I34" s="88">
        <f t="shared" si="0"/>
        <v>0.28218576729330297</v>
      </c>
      <c r="J34" s="25"/>
      <c r="K34" s="40"/>
    </row>
    <row r="35" spans="1:11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8.0609999999999999</v>
      </c>
      <c r="F35" s="104">
        <v>8.0640000000000001</v>
      </c>
      <c r="G35" s="72">
        <f t="shared" si="1"/>
        <v>2.5794000000000979E-3</v>
      </c>
      <c r="H35" s="103">
        <f t="shared" si="2"/>
        <v>1.4616382618382797E-2</v>
      </c>
      <c r="I35" s="88">
        <f t="shared" si="0"/>
        <v>1.7195782618382893E-2</v>
      </c>
      <c r="J35" s="25"/>
      <c r="K35" s="40"/>
    </row>
    <row r="36" spans="1:11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22.704000000000001</v>
      </c>
      <c r="F36" s="104">
        <v>22.853000000000002</v>
      </c>
      <c r="G36" s="72">
        <f t="shared" si="1"/>
        <v>0.12811020000000078</v>
      </c>
      <c r="H36" s="103">
        <f t="shared" si="2"/>
        <v>2.2842194361015269E-2</v>
      </c>
      <c r="I36" s="88">
        <f t="shared" si="0"/>
        <v>0.15095239436101604</v>
      </c>
      <c r="J36" s="25"/>
      <c r="K36" s="40"/>
    </row>
    <row r="37" spans="1:11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42.432000000000002</v>
      </c>
      <c r="F37" s="104">
        <v>43.048999999999999</v>
      </c>
      <c r="G37" s="72">
        <f t="shared" si="1"/>
        <v>0.53049659999999765</v>
      </c>
      <c r="H37" s="103">
        <f t="shared" si="2"/>
        <v>2.1039725652470306E-2</v>
      </c>
      <c r="I37" s="88">
        <f t="shared" si="0"/>
        <v>0.55153632565246791</v>
      </c>
      <c r="J37" s="25"/>
      <c r="K37" s="40"/>
    </row>
    <row r="38" spans="1:11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15.616</v>
      </c>
      <c r="F38" s="104">
        <v>15.618</v>
      </c>
      <c r="G38" s="72">
        <f t="shared" si="1"/>
        <v>1.7196000000005744E-3</v>
      </c>
      <c r="H38" s="103">
        <f t="shared" si="2"/>
        <v>1.3862622976627629E-2</v>
      </c>
      <c r="I38" s="88">
        <f t="shared" si="0"/>
        <v>1.5582222976628203E-2</v>
      </c>
      <c r="J38" s="25"/>
      <c r="K38" s="40"/>
    </row>
    <row r="39" spans="1:11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72">
        <f t="shared" si="1"/>
        <v>0</v>
      </c>
      <c r="H39" s="103">
        <f t="shared" si="2"/>
        <v>1.4583610460045615E-2</v>
      </c>
      <c r="I39" s="88">
        <f t="shared" si="0"/>
        <v>1.4583610460045615E-2</v>
      </c>
      <c r="J39" s="40"/>
      <c r="K39" s="25"/>
    </row>
    <row r="40" spans="1:11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30.547000000000001</v>
      </c>
      <c r="F40" s="104">
        <v>30.724</v>
      </c>
      <c r="G40" s="72">
        <f t="shared" si="1"/>
        <v>0.15218459999999967</v>
      </c>
      <c r="H40" s="103">
        <f t="shared" si="2"/>
        <v>2.2743877886003724E-2</v>
      </c>
      <c r="I40" s="88">
        <f t="shared" si="0"/>
        <v>0.17492847788600341</v>
      </c>
      <c r="J40" s="25"/>
      <c r="K40" s="40"/>
    </row>
    <row r="41" spans="1:11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2.1072497810807483E-2</v>
      </c>
      <c r="I41" s="88">
        <f t="shared" si="0"/>
        <v>2.1072497810807483E-2</v>
      </c>
      <c r="J41" s="25"/>
      <c r="K41" s="40"/>
    </row>
    <row r="42" spans="1:11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17.600999999999999</v>
      </c>
      <c r="F42" s="104">
        <v>17.675999999999998</v>
      </c>
      <c r="G42" s="72">
        <f t="shared" si="1"/>
        <v>6.448499999999939E-2</v>
      </c>
      <c r="H42" s="103">
        <f t="shared" si="2"/>
        <v>1.4026483768313535E-2</v>
      </c>
      <c r="I42" s="88">
        <f t="shared" si="0"/>
        <v>7.851148376831292E-2</v>
      </c>
      <c r="J42" s="25"/>
      <c r="K42" s="40"/>
    </row>
    <row r="43" spans="1:11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14.612</v>
      </c>
      <c r="F43" s="104">
        <v>14.612</v>
      </c>
      <c r="G43" s="72">
        <f t="shared" si="1"/>
        <v>0</v>
      </c>
      <c r="H43" s="103">
        <f t="shared" si="2"/>
        <v>1.4845787726743064E-2</v>
      </c>
      <c r="I43" s="88">
        <f t="shared" si="0"/>
        <v>1.4845787726743064E-2</v>
      </c>
      <c r="J43" s="25"/>
      <c r="K43" s="40"/>
    </row>
    <row r="44" spans="1:11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34.676000000000002</v>
      </c>
      <c r="F44" s="104">
        <v>34.802999999999997</v>
      </c>
      <c r="G44" s="72">
        <f t="shared" si="1"/>
        <v>0.10919459999999599</v>
      </c>
      <c r="H44" s="103">
        <f t="shared" si="2"/>
        <v>2.2809422202678085E-2</v>
      </c>
      <c r="I44" s="88">
        <f t="shared" si="0"/>
        <v>0.13200402220267407</v>
      </c>
      <c r="J44" s="25"/>
      <c r="K44" s="40"/>
    </row>
    <row r="45" spans="1:11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9.4689999999999994</v>
      </c>
      <c r="F45" s="104">
        <v>9.6489999999999991</v>
      </c>
      <c r="G45" s="72">
        <f t="shared" si="1"/>
        <v>0.15476399999999976</v>
      </c>
      <c r="H45" s="103">
        <f t="shared" si="2"/>
        <v>2.074477622743567E-2</v>
      </c>
      <c r="I45" s="88">
        <f t="shared" si="0"/>
        <v>0.17550877622743544</v>
      </c>
      <c r="J45" s="25"/>
      <c r="K45" s="40"/>
    </row>
    <row r="46" spans="1:11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9.6460000000000008</v>
      </c>
      <c r="F46" s="104">
        <v>9.7189999999999994</v>
      </c>
      <c r="G46" s="72">
        <f t="shared" si="1"/>
        <v>6.2765399999998819E-2</v>
      </c>
      <c r="H46" s="103">
        <f t="shared" si="2"/>
        <v>1.3928167293301992E-2</v>
      </c>
      <c r="I46" s="88">
        <f t="shared" si="0"/>
        <v>7.6693567293300818E-2</v>
      </c>
      <c r="J46" s="25"/>
      <c r="K46" s="40"/>
    </row>
    <row r="47" spans="1:11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17.283000000000001</v>
      </c>
      <c r="F47" s="104">
        <v>17.344999999999999</v>
      </c>
      <c r="G47" s="72">
        <f t="shared" si="1"/>
        <v>5.330759999999795E-2</v>
      </c>
      <c r="H47" s="103">
        <f t="shared" si="2"/>
        <v>1.4583610460045615E-2</v>
      </c>
      <c r="I47" s="88">
        <f t="shared" si="0"/>
        <v>6.7891210460043566E-2</v>
      </c>
      <c r="J47" s="25"/>
      <c r="K47" s="40"/>
    </row>
    <row r="48" spans="1:11" x14ac:dyDescent="0.25">
      <c r="A48" s="44">
        <v>32</v>
      </c>
      <c r="B48" s="56" t="s">
        <v>75</v>
      </c>
      <c r="C48" s="51">
        <v>69.900000000000006</v>
      </c>
      <c r="D48" s="65" t="s">
        <v>358</v>
      </c>
      <c r="E48" s="104">
        <v>3.097</v>
      </c>
      <c r="F48" s="104">
        <v>3.1909999999999998</v>
      </c>
      <c r="G48" s="72">
        <f t="shared" si="1"/>
        <v>8.0821199999999885E-2</v>
      </c>
      <c r="H48" s="103">
        <f t="shared" si="2"/>
        <v>2.2907738677689631E-2</v>
      </c>
      <c r="I48" s="88">
        <f t="shared" si="0"/>
        <v>0.10372893867768951</v>
      </c>
      <c r="J48" s="25"/>
      <c r="K48" s="40"/>
    </row>
    <row r="49" spans="1:1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29.959</v>
      </c>
      <c r="F49" s="104">
        <v>30.332000000000001</v>
      </c>
      <c r="G49" s="72">
        <f t="shared" si="1"/>
        <v>0.32070540000000097</v>
      </c>
      <c r="H49" s="103">
        <f t="shared" si="2"/>
        <v>2.1236358602493389E-2</v>
      </c>
      <c r="I49" s="88">
        <f t="shared" si="0"/>
        <v>0.34194175860249437</v>
      </c>
      <c r="J49" s="25"/>
      <c r="K49" s="40"/>
    </row>
    <row r="50" spans="1:1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6.9580000000000002</v>
      </c>
      <c r="G50" s="72">
        <f>(F50-E50)*0.8598</f>
        <v>0</v>
      </c>
      <c r="H50" s="103">
        <f t="shared" si="2"/>
        <v>1.3993711609976355E-2</v>
      </c>
      <c r="I50" s="88">
        <f t="shared" si="0"/>
        <v>1.3993711609976355E-2</v>
      </c>
      <c r="J50" s="25"/>
      <c r="K50" s="40"/>
    </row>
    <row r="51" spans="1:1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22.004000000000001</v>
      </c>
      <c r="G51" s="72">
        <f>(F51-E51)*0.8598</f>
        <v>0</v>
      </c>
      <c r="H51" s="103">
        <f t="shared" si="2"/>
        <v>1.4550838301708434E-2</v>
      </c>
      <c r="I51" s="88">
        <f t="shared" si="0"/>
        <v>1.4550838301708434E-2</v>
      </c>
      <c r="J51" s="40"/>
      <c r="K51" s="25"/>
    </row>
    <row r="52" spans="1:1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17.768999999999998</v>
      </c>
      <c r="G52" s="72">
        <f t="shared" si="1"/>
        <v>0</v>
      </c>
      <c r="H52" s="103">
        <f t="shared" si="2"/>
        <v>2.2612789252654999E-2</v>
      </c>
      <c r="I52" s="88">
        <f t="shared" si="0"/>
        <v>2.2612789252654999E-2</v>
      </c>
      <c r="J52" s="25"/>
      <c r="K52" s="40"/>
    </row>
    <row r="53" spans="1:1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20.312000000000001</v>
      </c>
      <c r="F53" s="104">
        <v>20.372</v>
      </c>
      <c r="G53" s="72">
        <f t="shared" si="1"/>
        <v>5.1587999999998899E-2</v>
      </c>
      <c r="H53" s="103">
        <f t="shared" si="2"/>
        <v>2.1138042127481847E-2</v>
      </c>
      <c r="I53" s="88">
        <f t="shared" si="0"/>
        <v>7.2726042127480739E-2</v>
      </c>
      <c r="J53" s="25"/>
      <c r="K53" s="40"/>
    </row>
    <row r="54" spans="1:1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27.777000000000001</v>
      </c>
      <c r="F54" s="104">
        <v>27.963999999999999</v>
      </c>
      <c r="G54" s="72">
        <f t="shared" si="1"/>
        <v>0.16078259999999794</v>
      </c>
      <c r="H54" s="103">
        <f t="shared" si="2"/>
        <v>1.3764306501616086E-2</v>
      </c>
      <c r="I54" s="88">
        <f t="shared" si="0"/>
        <v>0.17454690650161403</v>
      </c>
      <c r="J54" s="25"/>
      <c r="K54" s="40"/>
    </row>
    <row r="55" spans="1:1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72">
        <f t="shared" si="1"/>
        <v>0</v>
      </c>
      <c r="H55" s="103">
        <f t="shared" si="2"/>
        <v>1.4550838301708434E-2</v>
      </c>
      <c r="I55" s="88">
        <f t="shared" si="0"/>
        <v>1.4550838301708434E-2</v>
      </c>
      <c r="J55" s="25"/>
      <c r="K55" s="40"/>
    </row>
    <row r="56" spans="1:1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31.08</v>
      </c>
      <c r="F56" s="104">
        <v>31.408000000000001</v>
      </c>
      <c r="G56" s="72">
        <f t="shared" si="1"/>
        <v>0.28201440000000255</v>
      </c>
      <c r="H56" s="103">
        <f t="shared" si="2"/>
        <v>2.2678333569329363E-2</v>
      </c>
      <c r="I56" s="88">
        <f t="shared" si="0"/>
        <v>0.30469273356933191</v>
      </c>
      <c r="J56" s="25"/>
      <c r="K56" s="40"/>
    </row>
    <row r="57" spans="1:1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29.32</v>
      </c>
      <c r="F57" s="104">
        <v>29.576000000000001</v>
      </c>
      <c r="G57" s="72">
        <f t="shared" si="1"/>
        <v>0.22010880000000019</v>
      </c>
      <c r="H57" s="103">
        <f t="shared" si="2"/>
        <v>2.1203586444156212E-2</v>
      </c>
      <c r="I57" s="88">
        <f t="shared" si="0"/>
        <v>0.2413123864441564</v>
      </c>
      <c r="J57" s="25"/>
      <c r="K57" s="40"/>
    </row>
    <row r="58" spans="1:1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3.01</v>
      </c>
      <c r="F58" s="104">
        <v>3.0379999999999998</v>
      </c>
      <c r="G58" s="72">
        <f t="shared" si="1"/>
        <v>2.407440000000002E-2</v>
      </c>
      <c r="H58" s="103">
        <f t="shared" si="2"/>
        <v>1.3928167293301992E-2</v>
      </c>
      <c r="I58" s="88">
        <f t="shared" si="0"/>
        <v>3.8002567293302009E-2</v>
      </c>
      <c r="J58" s="25"/>
      <c r="K58" s="40"/>
    </row>
    <row r="59" spans="1:1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25.803999999999998</v>
      </c>
      <c r="F59" s="104">
        <v>25.81</v>
      </c>
      <c r="G59" s="72">
        <f t="shared" si="1"/>
        <v>5.1588000000001959E-3</v>
      </c>
      <c r="H59" s="103">
        <f t="shared" si="2"/>
        <v>1.4583610460045615E-2</v>
      </c>
      <c r="I59" s="88">
        <f t="shared" si="0"/>
        <v>1.9742410460045809E-2</v>
      </c>
      <c r="J59" s="25"/>
      <c r="K59" s="40"/>
    </row>
    <row r="60" spans="1:1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21.135999999999999</v>
      </c>
      <c r="F60" s="104">
        <v>21.318999999999999</v>
      </c>
      <c r="G60" s="72">
        <f t="shared" si="1"/>
        <v>0.15734339999999986</v>
      </c>
      <c r="H60" s="103">
        <f t="shared" si="2"/>
        <v>2.2809422202678085E-2</v>
      </c>
      <c r="I60" s="88">
        <f t="shared" si="0"/>
        <v>0.18015282220267795</v>
      </c>
      <c r="J60" s="25"/>
      <c r="K60" s="40"/>
    </row>
    <row r="61" spans="1:1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26.081</v>
      </c>
      <c r="F61" s="104">
        <v>26.125</v>
      </c>
      <c r="G61" s="72">
        <f t="shared" si="1"/>
        <v>3.7831200000000419E-2</v>
      </c>
      <c r="H61" s="103">
        <f t="shared" si="2"/>
        <v>2.1236358602493389E-2</v>
      </c>
      <c r="I61" s="88">
        <f t="shared" si="0"/>
        <v>5.9067558602493811E-2</v>
      </c>
      <c r="J61" s="40"/>
      <c r="K61" s="25"/>
    </row>
    <row r="62" spans="1:1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9.6969999999999992</v>
      </c>
      <c r="F62" s="104">
        <v>9.9269999999999996</v>
      </c>
      <c r="G62" s="72">
        <f t="shared" si="1"/>
        <v>0.19775400000000037</v>
      </c>
      <c r="H62" s="103">
        <f t="shared" si="2"/>
        <v>1.3960939451639174E-2</v>
      </c>
      <c r="I62" s="88">
        <f t="shared" si="0"/>
        <v>0.21171493945163955</v>
      </c>
      <c r="J62" s="40"/>
      <c r="K62" s="25"/>
    </row>
    <row r="63" spans="1:1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14.315</v>
      </c>
      <c r="F63" s="104">
        <v>14.379</v>
      </c>
      <c r="G63" s="72">
        <f t="shared" si="1"/>
        <v>5.5027200000000047E-2</v>
      </c>
      <c r="H63" s="103">
        <f t="shared" si="2"/>
        <v>1.4485293985034073E-2</v>
      </c>
      <c r="I63" s="88">
        <f t="shared" si="0"/>
        <v>6.9512493985034118E-2</v>
      </c>
      <c r="J63" s="40"/>
      <c r="K63" s="25"/>
    </row>
    <row r="64" spans="1:1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31.646999999999998</v>
      </c>
      <c r="F64" s="104">
        <v>31.853000000000002</v>
      </c>
      <c r="G64" s="72">
        <f t="shared" si="1"/>
        <v>0.17711880000000263</v>
      </c>
      <c r="H64" s="103">
        <f t="shared" si="2"/>
        <v>2.2678333569329363E-2</v>
      </c>
      <c r="I64" s="88">
        <f t="shared" si="0"/>
        <v>0.19979713356933199</v>
      </c>
      <c r="J64" s="40"/>
      <c r="K64" s="25"/>
    </row>
    <row r="65" spans="1:11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17.757000000000001</v>
      </c>
      <c r="G65" s="72">
        <f t="shared" si="1"/>
        <v>0</v>
      </c>
      <c r="H65" s="103">
        <f t="shared" si="2"/>
        <v>2.1072497810807483E-2</v>
      </c>
      <c r="I65" s="88">
        <f t="shared" si="0"/>
        <v>2.1072497810807483E-2</v>
      </c>
      <c r="J65" s="25"/>
      <c r="K65" s="40"/>
    </row>
    <row r="66" spans="1:11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13.747</v>
      </c>
      <c r="F66" s="104">
        <v>13.747</v>
      </c>
      <c r="G66" s="72">
        <f t="shared" si="1"/>
        <v>0</v>
      </c>
      <c r="H66" s="103">
        <f t="shared" si="2"/>
        <v>1.3928167293301992E-2</v>
      </c>
      <c r="I66" s="88">
        <f t="shared" si="0"/>
        <v>1.3928167293301992E-2</v>
      </c>
      <c r="J66" s="25"/>
      <c r="K66" s="40"/>
    </row>
    <row r="67" spans="1:11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6.2530000000000001</v>
      </c>
      <c r="G67" s="72">
        <f t="shared" si="1"/>
        <v>0</v>
      </c>
      <c r="H67" s="103">
        <f t="shared" si="2"/>
        <v>1.4354205351685346E-2</v>
      </c>
      <c r="I67" s="88">
        <f t="shared" si="0"/>
        <v>1.4354205351685346E-2</v>
      </c>
      <c r="J67" s="25"/>
      <c r="K67" s="40"/>
    </row>
    <row r="68" spans="1:11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26.263000000000002</v>
      </c>
      <c r="F68" s="104">
        <v>26.494</v>
      </c>
      <c r="G68" s="72">
        <f t="shared" si="1"/>
        <v>0.19861379999999837</v>
      </c>
      <c r="H68" s="103">
        <f t="shared" si="2"/>
        <v>2.271110572766654E-2</v>
      </c>
      <c r="I68" s="88">
        <f t="shared" si="0"/>
        <v>0.22132490572766492</v>
      </c>
      <c r="J68" s="25"/>
      <c r="K68" s="40"/>
    </row>
    <row r="69" spans="1:11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26.841999999999999</v>
      </c>
      <c r="F69" s="104">
        <v>27.065999999999999</v>
      </c>
      <c r="G69" s="72">
        <f t="shared" si="1"/>
        <v>0.19259520000000016</v>
      </c>
      <c r="H69" s="103">
        <f t="shared" si="2"/>
        <v>2.08758648607844E-2</v>
      </c>
      <c r="I69" s="88">
        <f t="shared" si="0"/>
        <v>0.21347106486078457</v>
      </c>
      <c r="J69" s="25"/>
      <c r="K69" s="40"/>
    </row>
    <row r="70" spans="1:11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24.149000000000001</v>
      </c>
      <c r="F70" s="104">
        <v>24.3</v>
      </c>
      <c r="G70" s="72">
        <f t="shared" si="1"/>
        <v>0.12982979999999983</v>
      </c>
      <c r="H70" s="103">
        <f t="shared" si="2"/>
        <v>1.389539513496481E-2</v>
      </c>
      <c r="I70" s="88">
        <f t="shared" si="0"/>
        <v>0.14372519513496465</v>
      </c>
      <c r="J70" s="25"/>
      <c r="K70" s="40"/>
    </row>
    <row r="71" spans="1:11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25.443000000000001</v>
      </c>
      <c r="F71" s="104">
        <v>25.716999999999999</v>
      </c>
      <c r="G71" s="72">
        <f t="shared" si="1"/>
        <v>0.23558519999999772</v>
      </c>
      <c r="H71" s="103">
        <f t="shared" si="2"/>
        <v>1.441974966835971E-2</v>
      </c>
      <c r="I71" s="88">
        <f t="shared" si="0"/>
        <v>0.2500049496683574</v>
      </c>
      <c r="J71" s="25"/>
      <c r="K71" s="40"/>
    </row>
    <row r="72" spans="1:11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20.138999999999999</v>
      </c>
      <c r="G72" s="72">
        <f t="shared" si="1"/>
        <v>0</v>
      </c>
      <c r="H72" s="103">
        <f t="shared" si="2"/>
        <v>2.2776650044340905E-2</v>
      </c>
      <c r="I72" s="88">
        <f t="shared" si="0"/>
        <v>2.2776650044340905E-2</v>
      </c>
      <c r="J72" s="25"/>
      <c r="K72" s="40"/>
    </row>
    <row r="73" spans="1:11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11.395</v>
      </c>
      <c r="F73" s="104">
        <v>11.472</v>
      </c>
      <c r="G73" s="72">
        <f t="shared" si="1"/>
        <v>6.6204599999999961E-2</v>
      </c>
      <c r="H73" s="103">
        <f t="shared" si="2"/>
        <v>2.0843092702447216E-2</v>
      </c>
      <c r="I73" s="88">
        <f t="shared" si="0"/>
        <v>8.704769270244718E-2</v>
      </c>
      <c r="J73" s="25"/>
      <c r="K73" s="40"/>
    </row>
    <row r="74" spans="1:11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20.242999999999999</v>
      </c>
      <c r="F74" s="104">
        <v>20.364999999999998</v>
      </c>
      <c r="G74" s="72">
        <f t="shared" si="1"/>
        <v>0.10489559999999991</v>
      </c>
      <c r="H74" s="103">
        <f t="shared" si="2"/>
        <v>1.3960939451639174E-2</v>
      </c>
      <c r="I74" s="88">
        <f t="shared" si="0"/>
        <v>0.11885653945163908</v>
      </c>
      <c r="J74" s="25"/>
      <c r="K74" s="40"/>
    </row>
    <row r="75" spans="1:11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26.12</v>
      </c>
      <c r="F75" s="104">
        <v>26.343</v>
      </c>
      <c r="G75" s="72">
        <f t="shared" si="1"/>
        <v>0.19173539999999911</v>
      </c>
      <c r="H75" s="103">
        <f t="shared" si="2"/>
        <v>1.4386977510022528E-2</v>
      </c>
      <c r="I75" s="88">
        <f t="shared" si="0"/>
        <v>0.20612237751002163</v>
      </c>
      <c r="J75" s="25"/>
      <c r="K75" s="40"/>
    </row>
    <row r="76" spans="1:11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3.6960000000000002</v>
      </c>
      <c r="F76" s="104">
        <v>3.7559999999999998</v>
      </c>
      <c r="G76" s="72">
        <f t="shared" si="1"/>
        <v>5.1587999999999662E-2</v>
      </c>
      <c r="H76" s="103">
        <f t="shared" si="2"/>
        <v>2.2580017094317818E-2</v>
      </c>
      <c r="I76" s="88">
        <f t="shared" si="0"/>
        <v>7.4168017094317473E-2</v>
      </c>
      <c r="J76" s="25"/>
      <c r="K76" s="40"/>
    </row>
    <row r="77" spans="1:11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43.707000000000001</v>
      </c>
      <c r="F77" s="104">
        <v>43.805999999999997</v>
      </c>
      <c r="G77" s="72">
        <f t="shared" si="1"/>
        <v>8.512019999999712E-2</v>
      </c>
      <c r="H77" s="103">
        <f t="shared" si="2"/>
        <v>2.08758648607844E-2</v>
      </c>
      <c r="I77" s="88">
        <f t="shared" si="0"/>
        <v>0.10599606486078152</v>
      </c>
      <c r="J77" s="25"/>
      <c r="K77" s="40"/>
    </row>
    <row r="78" spans="1:11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31.797999999999998</v>
      </c>
      <c r="F78" s="104">
        <v>31.800999999999998</v>
      </c>
      <c r="G78" s="72">
        <f t="shared" si="1"/>
        <v>2.5794000000000979E-3</v>
      </c>
      <c r="H78" s="103">
        <f t="shared" si="2"/>
        <v>1.4026483768313535E-2</v>
      </c>
      <c r="I78" s="88">
        <f t="shared" si="0"/>
        <v>1.6605883768313633E-2</v>
      </c>
      <c r="J78" s="25"/>
      <c r="K78" s="40"/>
    </row>
    <row r="79" spans="1:11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22.613</v>
      </c>
      <c r="F79" s="104">
        <v>22.613</v>
      </c>
      <c r="G79" s="72">
        <f t="shared" si="1"/>
        <v>0</v>
      </c>
      <c r="H79" s="103">
        <f t="shared" si="2"/>
        <v>1.4518066143371252E-2</v>
      </c>
      <c r="I79" s="88">
        <f t="shared" si="0"/>
        <v>1.4518066143371252E-2</v>
      </c>
      <c r="J79" s="25"/>
      <c r="K79" s="40"/>
    </row>
    <row r="80" spans="1:11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25.033999999999999</v>
      </c>
      <c r="F80" s="104">
        <v>25.065999999999999</v>
      </c>
      <c r="G80" s="72">
        <f t="shared" si="1"/>
        <v>2.7513600000000023E-2</v>
      </c>
      <c r="H80" s="103">
        <f t="shared" si="2"/>
        <v>2.2612789252654999E-2</v>
      </c>
      <c r="I80" s="88">
        <f t="shared" si="0"/>
        <v>5.0126389252655022E-2</v>
      </c>
      <c r="J80" s="25"/>
      <c r="K80" s="40"/>
    </row>
    <row r="81" spans="1:11" x14ac:dyDescent="0.25">
      <c r="A81" s="44">
        <v>65</v>
      </c>
      <c r="B81" s="56" t="s">
        <v>109</v>
      </c>
      <c r="C81" s="51">
        <v>78</v>
      </c>
      <c r="D81" s="65" t="s">
        <v>358</v>
      </c>
      <c r="E81" s="104">
        <v>24.035</v>
      </c>
      <c r="F81" s="104">
        <v>24.047000000000001</v>
      </c>
      <c r="G81" s="72">
        <f>(F81-E81)*0.8598</f>
        <v>1.0317600000000392E-2</v>
      </c>
      <c r="H81" s="103">
        <f t="shared" si="2"/>
        <v>2.5562283503001302E-2</v>
      </c>
      <c r="I81" s="88">
        <f t="shared" ref="I81:I142" si="3">G81+H81</f>
        <v>3.5879883503001697E-2</v>
      </c>
      <c r="J81" s="25"/>
      <c r="K81" s="40"/>
    </row>
    <row r="82" spans="1:11" x14ac:dyDescent="0.25">
      <c r="A82" s="44">
        <v>66</v>
      </c>
      <c r="B82" s="56" t="s">
        <v>108</v>
      </c>
      <c r="C82" s="51">
        <v>45.4</v>
      </c>
      <c r="D82" s="65" t="s">
        <v>358</v>
      </c>
      <c r="E82" s="104">
        <v>18.347000000000001</v>
      </c>
      <c r="F82" s="104">
        <v>18.439</v>
      </c>
      <c r="G82" s="72">
        <f t="shared" ref="G82:G147" si="4">(F82-E82)*0.8598</f>
        <v>7.9101599999998926E-2</v>
      </c>
      <c r="H82" s="103">
        <f t="shared" ref="H82:H145" si="5">$G$11/$C$303*C82</f>
        <v>1.4878559885080245E-2</v>
      </c>
      <c r="I82" s="88">
        <f t="shared" si="3"/>
        <v>9.398015988507917E-2</v>
      </c>
      <c r="J82" s="25"/>
      <c r="K82" s="40"/>
    </row>
    <row r="83" spans="1:11" x14ac:dyDescent="0.25">
      <c r="A83" s="44">
        <v>67</v>
      </c>
      <c r="B83" s="56" t="s">
        <v>110</v>
      </c>
      <c r="C83" s="51">
        <v>73.599999999999994</v>
      </c>
      <c r="D83" s="65" t="s">
        <v>358</v>
      </c>
      <c r="E83" s="104">
        <v>27.795000000000002</v>
      </c>
      <c r="F83" s="104">
        <v>28.036000000000001</v>
      </c>
      <c r="G83" s="72">
        <f t="shared" si="4"/>
        <v>0.2072117999999997</v>
      </c>
      <c r="H83" s="103">
        <f t="shared" si="5"/>
        <v>2.4120308536165331E-2</v>
      </c>
      <c r="I83" s="88">
        <f t="shared" si="3"/>
        <v>0.23133210853616504</v>
      </c>
      <c r="J83" s="25"/>
      <c r="K83" s="40"/>
    </row>
    <row r="84" spans="1:11" x14ac:dyDescent="0.25">
      <c r="A84" s="44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72">
        <f t="shared" si="4"/>
        <v>0</v>
      </c>
      <c r="H84" s="103">
        <f t="shared" si="5"/>
        <v>1.6222218376904674E-2</v>
      </c>
      <c r="I84" s="88">
        <f t="shared" si="3"/>
        <v>1.6222218376904674E-2</v>
      </c>
      <c r="J84" s="25"/>
      <c r="K84" s="40"/>
    </row>
    <row r="85" spans="1:11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50.125999999999998</v>
      </c>
      <c r="F85" s="104">
        <v>50.555</v>
      </c>
      <c r="G85" s="72">
        <f t="shared" si="4"/>
        <v>0.36885420000000174</v>
      </c>
      <c r="H85" s="103">
        <f t="shared" si="5"/>
        <v>3.1559588478705457E-2</v>
      </c>
      <c r="I85" s="88">
        <f t="shared" si="3"/>
        <v>0.40041378847870718</v>
      </c>
      <c r="J85" s="25"/>
      <c r="K85" s="40"/>
    </row>
    <row r="86" spans="1:11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72">
        <f t="shared" si="4"/>
        <v>0</v>
      </c>
      <c r="H86" s="103">
        <f t="shared" si="5"/>
        <v>2.5529511344664125E-2</v>
      </c>
      <c r="I86" s="88">
        <f t="shared" si="3"/>
        <v>2.5529511344664125E-2</v>
      </c>
      <c r="J86" s="25"/>
      <c r="K86" s="40"/>
    </row>
    <row r="87" spans="1:11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15.452999999999999</v>
      </c>
      <c r="F87" s="104">
        <v>15.669</v>
      </c>
      <c r="G87" s="72">
        <f t="shared" si="4"/>
        <v>0.18571680000000093</v>
      </c>
      <c r="H87" s="103">
        <f t="shared" si="5"/>
        <v>1.4649154776719979E-2</v>
      </c>
      <c r="I87" s="88">
        <f t="shared" si="3"/>
        <v>0.20036595477672092</v>
      </c>
      <c r="J87" s="25"/>
      <c r="K87" s="40"/>
    </row>
    <row r="88" spans="1:11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4"/>
        <v>0</v>
      </c>
      <c r="H88" s="103">
        <f t="shared" si="5"/>
        <v>2.4120308536165331E-2</v>
      </c>
      <c r="I88" s="88">
        <f t="shared" si="3"/>
        <v>2.4120308536165331E-2</v>
      </c>
      <c r="J88" s="25"/>
      <c r="K88" s="40"/>
    </row>
    <row r="89" spans="1:11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6.0659999999999998</v>
      </c>
      <c r="F89" s="104">
        <v>6.1189999999999998</v>
      </c>
      <c r="G89" s="72">
        <f t="shared" si="4"/>
        <v>4.5569399999999947E-2</v>
      </c>
      <c r="H89" s="103">
        <f t="shared" si="5"/>
        <v>1.618944621856749E-2</v>
      </c>
      <c r="I89" s="88">
        <f t="shared" si="3"/>
        <v>6.1758846218567434E-2</v>
      </c>
      <c r="J89" s="25"/>
      <c r="K89" s="40"/>
    </row>
    <row r="90" spans="1:11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36.887999999999998</v>
      </c>
      <c r="F90" s="104">
        <v>36.887999999999998</v>
      </c>
      <c r="G90" s="72">
        <f t="shared" si="4"/>
        <v>0</v>
      </c>
      <c r="H90" s="103">
        <f t="shared" si="5"/>
        <v>3.1494044162031089E-2</v>
      </c>
      <c r="I90" s="88">
        <f t="shared" si="3"/>
        <v>3.1494044162031089E-2</v>
      </c>
      <c r="J90" s="25"/>
      <c r="K90" s="40"/>
    </row>
    <row r="91" spans="1:11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17.983000000000001</v>
      </c>
      <c r="F91" s="104">
        <v>17.983000000000001</v>
      </c>
      <c r="G91" s="72">
        <f t="shared" si="4"/>
        <v>0</v>
      </c>
      <c r="H91" s="103">
        <f t="shared" si="5"/>
        <v>2.5332878394641035E-2</v>
      </c>
      <c r="I91" s="88">
        <f t="shared" si="3"/>
        <v>2.5332878394641035E-2</v>
      </c>
      <c r="J91" s="25"/>
      <c r="K91" s="40"/>
    </row>
    <row r="92" spans="1:11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13.622</v>
      </c>
      <c r="G92" s="72">
        <f t="shared" si="4"/>
        <v>0</v>
      </c>
      <c r="H92" s="103">
        <f t="shared" si="5"/>
        <v>1.4780243410068703E-2</v>
      </c>
      <c r="I92" s="88">
        <f t="shared" si="3"/>
        <v>1.4780243410068703E-2</v>
      </c>
      <c r="J92" s="25"/>
      <c r="K92" s="40"/>
    </row>
    <row r="93" spans="1:11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18.931999999999999</v>
      </c>
      <c r="F93" s="104">
        <v>18.931999999999999</v>
      </c>
      <c r="G93" s="72">
        <f t="shared" si="4"/>
        <v>0</v>
      </c>
      <c r="H93" s="103">
        <f t="shared" si="5"/>
        <v>2.3890903427805067E-2</v>
      </c>
      <c r="I93" s="88">
        <f t="shared" si="3"/>
        <v>2.3890903427805067E-2</v>
      </c>
      <c r="J93" s="25"/>
      <c r="K93" s="40"/>
    </row>
    <row r="94" spans="1:11" x14ac:dyDescent="0.25">
      <c r="A94" s="44">
        <v>78</v>
      </c>
      <c r="B94" s="56" t="s">
        <v>121</v>
      </c>
      <c r="C94" s="51">
        <v>48.6</v>
      </c>
      <c r="D94" s="65" t="s">
        <v>358</v>
      </c>
      <c r="E94" s="104">
        <v>3.4390000000000001</v>
      </c>
      <c r="F94" s="104">
        <v>3.4550000000000001</v>
      </c>
      <c r="G94" s="72">
        <f>(F94-E94)*0.8598</f>
        <v>1.3756800000000012E-2</v>
      </c>
      <c r="H94" s="103">
        <f t="shared" si="5"/>
        <v>1.5927268951870042E-2</v>
      </c>
      <c r="I94" s="88">
        <f>G94+H94</f>
        <v>2.9684068951870056E-2</v>
      </c>
      <c r="J94" s="25"/>
      <c r="K94" s="40"/>
    </row>
    <row r="95" spans="1:11" x14ac:dyDescent="0.25">
      <c r="A95" s="44">
        <v>79</v>
      </c>
      <c r="B95" s="56" t="s">
        <v>122</v>
      </c>
      <c r="C95" s="51">
        <v>96.9</v>
      </c>
      <c r="D95" s="65" t="s">
        <v>358</v>
      </c>
      <c r="E95" s="104">
        <v>28.742999999999999</v>
      </c>
      <c r="F95" s="104">
        <v>28.744</v>
      </c>
      <c r="G95" s="72">
        <f t="shared" si="4"/>
        <v>8.5980000000105078E-4</v>
      </c>
      <c r="H95" s="103">
        <f t="shared" si="5"/>
        <v>3.1756221428728547E-2</v>
      </c>
      <c r="I95" s="88">
        <f t="shared" si="3"/>
        <v>3.2616021428729595E-2</v>
      </c>
      <c r="J95" s="25"/>
      <c r="K95" s="40"/>
    </row>
    <row r="96" spans="1:11" x14ac:dyDescent="0.25">
      <c r="A96" s="44">
        <v>80</v>
      </c>
      <c r="B96" s="56" t="s">
        <v>123</v>
      </c>
      <c r="C96" s="51">
        <v>77.8</v>
      </c>
      <c r="D96" s="65" t="s">
        <v>358</v>
      </c>
      <c r="E96" s="104">
        <v>25.69</v>
      </c>
      <c r="F96" s="104">
        <v>25.946999999999999</v>
      </c>
      <c r="G96" s="72">
        <f t="shared" si="4"/>
        <v>0.22096859999999818</v>
      </c>
      <c r="H96" s="103">
        <f t="shared" si="5"/>
        <v>2.5496739186326941E-2</v>
      </c>
      <c r="I96" s="88">
        <f>G96+H96</f>
        <v>0.24646533918632513</v>
      </c>
      <c r="J96" s="25"/>
      <c r="K96" s="40"/>
    </row>
    <row r="97" spans="1:1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13.632999999999999</v>
      </c>
      <c r="F97" s="104">
        <v>13.638999999999999</v>
      </c>
      <c r="G97" s="72">
        <f t="shared" si="4"/>
        <v>5.1588000000001959E-3</v>
      </c>
      <c r="H97" s="103">
        <f t="shared" si="5"/>
        <v>1.4714699093394339E-2</v>
      </c>
      <c r="I97" s="88">
        <f t="shared" si="3"/>
        <v>1.9873499093394534E-2</v>
      </c>
      <c r="J97" s="25"/>
      <c r="K97" s="40"/>
    </row>
    <row r="98" spans="1:1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29.346</v>
      </c>
      <c r="F98" s="104">
        <v>29.57</v>
      </c>
      <c r="G98" s="72">
        <f t="shared" si="4"/>
        <v>0.19259520000000016</v>
      </c>
      <c r="H98" s="103">
        <f t="shared" si="5"/>
        <v>2.3989219902816609E-2</v>
      </c>
      <c r="I98" s="88">
        <f t="shared" si="3"/>
        <v>0.21658441990281677</v>
      </c>
      <c r="J98" s="25"/>
      <c r="K98" s="40"/>
    </row>
    <row r="99" spans="1:1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22.148</v>
      </c>
      <c r="F99" s="104">
        <v>22.286000000000001</v>
      </c>
      <c r="G99" s="72">
        <f t="shared" si="4"/>
        <v>0.11865240000000145</v>
      </c>
      <c r="H99" s="103">
        <f t="shared" si="5"/>
        <v>1.6091129743555949E-2</v>
      </c>
      <c r="I99" s="88">
        <f t="shared" si="3"/>
        <v>0.13474352974355741</v>
      </c>
      <c r="J99" s="25"/>
      <c r="K99" s="50"/>
    </row>
    <row r="100" spans="1:1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23.170999999999999</v>
      </c>
      <c r="F100" s="104">
        <v>23.216999999999999</v>
      </c>
      <c r="G100" s="72">
        <f t="shared" si="4"/>
        <v>3.9550799999999463E-2</v>
      </c>
      <c r="H100" s="103">
        <f t="shared" si="5"/>
        <v>3.1920082220414453E-2</v>
      </c>
      <c r="I100" s="88">
        <f t="shared" si="3"/>
        <v>7.1470882220413923E-2</v>
      </c>
      <c r="J100" s="25"/>
      <c r="K100" s="40"/>
    </row>
    <row r="101" spans="1:1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72">
        <f t="shared" si="4"/>
        <v>0</v>
      </c>
      <c r="H101" s="103">
        <f t="shared" si="5"/>
        <v>2.5398422711315396E-2</v>
      </c>
      <c r="I101" s="88">
        <f t="shared" si="3"/>
        <v>2.5398422711315396E-2</v>
      </c>
      <c r="J101" s="25"/>
      <c r="K101" s="40"/>
    </row>
    <row r="102" spans="1:11" x14ac:dyDescent="0.25">
      <c r="A102" s="44">
        <v>86</v>
      </c>
      <c r="B102" s="56" t="s">
        <v>129</v>
      </c>
      <c r="C102" s="51">
        <v>45.7</v>
      </c>
      <c r="D102" s="65" t="s">
        <v>358</v>
      </c>
      <c r="E102" s="104">
        <v>23.463999999999999</v>
      </c>
      <c r="F102" s="104">
        <v>23.655999999999999</v>
      </c>
      <c r="G102" s="72">
        <f t="shared" si="4"/>
        <v>0.16508160000000016</v>
      </c>
      <c r="H102" s="103">
        <f t="shared" si="5"/>
        <v>1.497687636009179E-2</v>
      </c>
      <c r="I102" s="88">
        <f t="shared" si="3"/>
        <v>0.18005847636009195</v>
      </c>
      <c r="J102" s="25"/>
      <c r="K102" s="40"/>
    </row>
    <row r="103" spans="1:1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21.72</v>
      </c>
      <c r="F103" s="104">
        <v>21.913</v>
      </c>
      <c r="G103" s="72">
        <f t="shared" si="4"/>
        <v>0.16594140000000121</v>
      </c>
      <c r="H103" s="103">
        <f t="shared" si="5"/>
        <v>2.4251397169514056E-2</v>
      </c>
      <c r="I103" s="88">
        <f t="shared" si="3"/>
        <v>0.19019279716951526</v>
      </c>
      <c r="J103" s="25"/>
      <c r="K103" s="40"/>
    </row>
    <row r="104" spans="1:1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4"/>
        <v>0</v>
      </c>
      <c r="H104" s="103">
        <f t="shared" si="5"/>
        <v>1.5763408160184136E-2</v>
      </c>
      <c r="I104" s="88">
        <f t="shared" si="3"/>
        <v>1.5763408160184136E-2</v>
      </c>
      <c r="J104" s="25"/>
      <c r="K104" s="40"/>
    </row>
    <row r="105" spans="1:1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31.173999999999999</v>
      </c>
      <c r="F105" s="104">
        <v>31.173999999999999</v>
      </c>
      <c r="G105" s="72">
        <f t="shared" si="4"/>
        <v>0</v>
      </c>
      <c r="H105" s="103">
        <f t="shared" si="5"/>
        <v>3.1756221428728547E-2</v>
      </c>
      <c r="I105" s="88">
        <f>G105+H105</f>
        <v>3.1756221428728547E-2</v>
      </c>
      <c r="J105" s="25"/>
      <c r="K105" s="40"/>
    </row>
    <row r="106" spans="1:1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22.812999999999999</v>
      </c>
      <c r="F106" s="104">
        <v>23.094999999999999</v>
      </c>
      <c r="G106" s="72">
        <f t="shared" si="4"/>
        <v>0.24246360000000003</v>
      </c>
      <c r="H106" s="103">
        <f t="shared" si="5"/>
        <v>2.5169017602955129E-2</v>
      </c>
      <c r="I106" s="88">
        <f t="shared" si="3"/>
        <v>0.26763261760295515</v>
      </c>
      <c r="J106" s="25"/>
      <c r="K106" s="40"/>
    </row>
    <row r="107" spans="1:1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16.46</v>
      </c>
      <c r="F107" s="104">
        <v>16.657</v>
      </c>
      <c r="G107" s="72">
        <f t="shared" si="4"/>
        <v>0.1693805999999993</v>
      </c>
      <c r="H107" s="103">
        <f t="shared" si="5"/>
        <v>1.4845787726743064E-2</v>
      </c>
      <c r="I107" s="88">
        <f t="shared" si="3"/>
        <v>0.18422638772674235</v>
      </c>
      <c r="J107" s="25"/>
      <c r="K107" s="40"/>
    </row>
    <row r="108" spans="1:1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27.888999999999999</v>
      </c>
      <c r="F108" s="104">
        <v>27.888999999999999</v>
      </c>
      <c r="G108" s="72">
        <f t="shared" si="4"/>
        <v>0</v>
      </c>
      <c r="H108" s="103">
        <f t="shared" si="5"/>
        <v>2.3956447744479425E-2</v>
      </c>
      <c r="I108" s="88">
        <f>G108+H108</f>
        <v>2.3956447744479425E-2</v>
      </c>
      <c r="J108" s="25"/>
      <c r="K108" s="40"/>
    </row>
    <row r="109" spans="1:1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10.364000000000001</v>
      </c>
      <c r="G109" s="72">
        <f t="shared" si="4"/>
        <v>0</v>
      </c>
      <c r="H109" s="103">
        <f t="shared" si="5"/>
        <v>1.6123901901893129E-2</v>
      </c>
      <c r="I109" s="88">
        <f t="shared" si="3"/>
        <v>1.6123901901893129E-2</v>
      </c>
      <c r="J109" s="25"/>
      <c r="K109" s="40"/>
    </row>
    <row r="110" spans="1:1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29.954999999999998</v>
      </c>
      <c r="F110" s="104">
        <v>30.154</v>
      </c>
      <c r="G110" s="72">
        <f t="shared" si="4"/>
        <v>0.1711002000000014</v>
      </c>
      <c r="H110" s="103">
        <f t="shared" si="5"/>
        <v>3.1854537903740085E-2</v>
      </c>
      <c r="I110" s="88">
        <f t="shared" si="3"/>
        <v>0.20295473790374147</v>
      </c>
      <c r="J110" s="25"/>
      <c r="K110" s="40"/>
    </row>
    <row r="111" spans="1:1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13.619</v>
      </c>
      <c r="F111" s="104">
        <v>13.875</v>
      </c>
      <c r="G111" s="72">
        <f t="shared" si="4"/>
        <v>0.22010880000000019</v>
      </c>
      <c r="H111" s="103">
        <f t="shared" si="5"/>
        <v>2.4939612494594858E-2</v>
      </c>
      <c r="I111" s="88">
        <f t="shared" si="3"/>
        <v>0.24504841249459505</v>
      </c>
      <c r="J111" s="25"/>
      <c r="K111" s="40"/>
    </row>
    <row r="112" spans="1:1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4"/>
        <v>0</v>
      </c>
      <c r="H112" s="103">
        <f t="shared" si="5"/>
        <v>1.4780243410068703E-2</v>
      </c>
      <c r="I112" s="88">
        <f t="shared" si="3"/>
        <v>1.4780243410068703E-2</v>
      </c>
      <c r="J112" s="25"/>
      <c r="K112" s="40"/>
    </row>
    <row r="113" spans="1:11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18.356999999999999</v>
      </c>
      <c r="F113" s="104">
        <v>18.495999999999999</v>
      </c>
      <c r="G113" s="72">
        <f t="shared" si="4"/>
        <v>0.11951219999999944</v>
      </c>
      <c r="H113" s="103">
        <f t="shared" si="5"/>
        <v>2.3956447744479425E-2</v>
      </c>
      <c r="I113" s="88">
        <f>G113+H113</f>
        <v>0.14346864774447887</v>
      </c>
      <c r="J113" s="25"/>
      <c r="K113" s="40"/>
    </row>
    <row r="114" spans="1:11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6.51</v>
      </c>
      <c r="F114" s="104">
        <v>6.6929999999999996</v>
      </c>
      <c r="G114" s="72">
        <f t="shared" si="4"/>
        <v>0.15734339999999986</v>
      </c>
      <c r="H114" s="103">
        <f t="shared" si="5"/>
        <v>1.6091129743555949E-2</v>
      </c>
      <c r="I114" s="88">
        <f>G114+H114</f>
        <v>0.1734345297435558</v>
      </c>
      <c r="J114" s="25"/>
      <c r="K114" s="40"/>
    </row>
    <row r="115" spans="1:11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13.202</v>
      </c>
      <c r="F115" s="104">
        <v>13.202</v>
      </c>
      <c r="G115" s="72">
        <f t="shared" si="4"/>
        <v>0</v>
      </c>
      <c r="H115" s="103">
        <f t="shared" si="5"/>
        <v>3.1887310062077269E-2</v>
      </c>
      <c r="I115" s="88">
        <f t="shared" si="3"/>
        <v>3.1887310062077269E-2</v>
      </c>
      <c r="J115" s="25"/>
      <c r="K115" s="40"/>
    </row>
    <row r="116" spans="1:11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21.116</v>
      </c>
      <c r="F116" s="104">
        <v>21.134</v>
      </c>
      <c r="G116" s="72">
        <f>(F116-E116)*0.8598</f>
        <v>1.5476400000000586E-2</v>
      </c>
      <c r="H116" s="103">
        <f t="shared" si="5"/>
        <v>2.5005156811269223E-2</v>
      </c>
      <c r="I116" s="88">
        <f t="shared" si="3"/>
        <v>4.048155681126981E-2</v>
      </c>
      <c r="J116" s="25"/>
      <c r="K116" s="40"/>
    </row>
    <row r="117" spans="1:11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20.852</v>
      </c>
      <c r="F117" s="104">
        <v>21.076000000000001</v>
      </c>
      <c r="G117" s="72">
        <f t="shared" si="4"/>
        <v>0.19259520000000016</v>
      </c>
      <c r="H117" s="103">
        <f t="shared" si="5"/>
        <v>1.4616382618382797E-2</v>
      </c>
      <c r="I117" s="88">
        <f>G117+H117</f>
        <v>0.20721158261838296</v>
      </c>
      <c r="J117" s="40"/>
      <c r="K117" s="25"/>
    </row>
    <row r="118" spans="1:11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23.009</v>
      </c>
      <c r="F118" s="104">
        <v>23.129000000000001</v>
      </c>
      <c r="G118" s="72">
        <f t="shared" si="4"/>
        <v>0.10317600000000085</v>
      </c>
      <c r="H118" s="103">
        <f t="shared" si="5"/>
        <v>2.3956447744479425E-2</v>
      </c>
      <c r="I118" s="88">
        <f>G118+H118</f>
        <v>0.12713244774448026</v>
      </c>
      <c r="J118" s="25"/>
      <c r="K118" s="40"/>
    </row>
    <row r="119" spans="1:11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5.008</v>
      </c>
      <c r="F119" s="104">
        <v>5.008</v>
      </c>
      <c r="G119" s="72">
        <f t="shared" si="4"/>
        <v>0</v>
      </c>
      <c r="H119" s="103">
        <f t="shared" si="5"/>
        <v>1.6222218376904674E-2</v>
      </c>
      <c r="I119" s="88">
        <f>G119+H119</f>
        <v>1.6222218376904674E-2</v>
      </c>
      <c r="J119" s="25"/>
      <c r="K119" s="40"/>
    </row>
    <row r="120" spans="1:11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16.937999999999999</v>
      </c>
      <c r="F120" s="104">
        <v>17.295000000000002</v>
      </c>
      <c r="G120" s="72">
        <f t="shared" si="4"/>
        <v>0.30694860000000246</v>
      </c>
      <c r="H120" s="103">
        <f t="shared" si="5"/>
        <v>3.2018398695425991E-2</v>
      </c>
      <c r="I120" s="88">
        <f t="shared" si="3"/>
        <v>0.33896699869542846</v>
      </c>
      <c r="J120" s="25"/>
      <c r="K120" s="40"/>
    </row>
    <row r="121" spans="1:11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21.425000000000001</v>
      </c>
      <c r="F121" s="104">
        <v>21.629000000000001</v>
      </c>
      <c r="G121" s="72">
        <f t="shared" si="4"/>
        <v>0.17539920000000053</v>
      </c>
      <c r="H121" s="103">
        <f t="shared" si="5"/>
        <v>2.5037928969606407E-2</v>
      </c>
      <c r="I121" s="88">
        <f>G121+H121</f>
        <v>0.20043712896960694</v>
      </c>
      <c r="J121" s="25"/>
      <c r="K121" s="40"/>
    </row>
    <row r="122" spans="1:11" x14ac:dyDescent="0.25">
      <c r="A122" s="44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72">
        <f t="shared" si="4"/>
        <v>0</v>
      </c>
      <c r="H122" s="103">
        <f>$G$11/$C$303*C122</f>
        <v>1.4649154776719979E-2</v>
      </c>
      <c r="I122" s="88">
        <f t="shared" si="3"/>
        <v>1.4649154776719979E-2</v>
      </c>
      <c r="J122" s="25"/>
      <c r="K122" s="40"/>
    </row>
    <row r="123" spans="1:11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15.835000000000001</v>
      </c>
      <c r="F123" s="104">
        <v>15.923</v>
      </c>
      <c r="G123" s="72">
        <f t="shared" si="4"/>
        <v>7.5662399999999311E-2</v>
      </c>
      <c r="H123" s="103">
        <f t="shared" si="5"/>
        <v>2.3858131269467883E-2</v>
      </c>
      <c r="I123" s="88">
        <f t="shared" si="3"/>
        <v>9.9520531269467194E-2</v>
      </c>
      <c r="J123" s="25"/>
      <c r="K123" s="40"/>
    </row>
    <row r="124" spans="1:11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2.16</v>
      </c>
      <c r="F124" s="104">
        <v>2.19</v>
      </c>
      <c r="G124" s="72">
        <f t="shared" si="4"/>
        <v>2.5793999999999831E-2</v>
      </c>
      <c r="H124" s="103">
        <f t="shared" si="5"/>
        <v>1.618944621856749E-2</v>
      </c>
      <c r="I124" s="88">
        <f>G124+H124</f>
        <v>4.1983446218567325E-2</v>
      </c>
      <c r="J124" s="25"/>
      <c r="K124" s="40"/>
    </row>
    <row r="125" spans="1:11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27.702000000000002</v>
      </c>
      <c r="F125" s="104">
        <v>27.859000000000002</v>
      </c>
      <c r="G125" s="72">
        <f t="shared" si="4"/>
        <v>0.13498860000000001</v>
      </c>
      <c r="H125" s="103">
        <f t="shared" si="5"/>
        <v>3.1920082220414453E-2</v>
      </c>
      <c r="I125" s="88">
        <f t="shared" si="3"/>
        <v>0.16690868222041447</v>
      </c>
      <c r="J125" s="25"/>
      <c r="K125" s="40"/>
    </row>
    <row r="126" spans="1:11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04">
        <v>16.395</v>
      </c>
      <c r="F126" s="104">
        <v>16.446000000000002</v>
      </c>
      <c r="G126" s="72">
        <f t="shared" si="4"/>
        <v>4.384980000000166E-2</v>
      </c>
      <c r="H126" s="103">
        <f t="shared" si="5"/>
        <v>2.5365650552978219E-2</v>
      </c>
      <c r="I126" s="88">
        <f>G126+H126</f>
        <v>6.9215450552979882E-2</v>
      </c>
      <c r="J126" s="25"/>
      <c r="K126" s="40"/>
    </row>
    <row r="127" spans="1:11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3.669</v>
      </c>
      <c r="F127" s="104">
        <v>3.7629999999999999</v>
      </c>
      <c r="G127" s="72">
        <f t="shared" si="4"/>
        <v>8.0821199999999885E-2</v>
      </c>
      <c r="H127" s="103">
        <f t="shared" si="5"/>
        <v>1.4616382618382797E-2</v>
      </c>
      <c r="I127" s="88">
        <f t="shared" si="3"/>
        <v>9.5437582618382685E-2</v>
      </c>
      <c r="J127" s="25"/>
      <c r="K127" s="40"/>
    </row>
    <row r="128" spans="1:11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32.177999999999997</v>
      </c>
      <c r="F128" s="104">
        <v>32.347000000000001</v>
      </c>
      <c r="G128" s="72">
        <f t="shared" si="4"/>
        <v>0.14530620000000347</v>
      </c>
      <c r="H128" s="103">
        <f t="shared" si="5"/>
        <v>2.3858131269467883E-2</v>
      </c>
      <c r="I128" s="88">
        <f t="shared" si="3"/>
        <v>0.16916433126947134</v>
      </c>
      <c r="J128" s="25"/>
      <c r="K128" s="40"/>
    </row>
    <row r="129" spans="1:11" x14ac:dyDescent="0.25">
      <c r="A129" s="44">
        <v>113</v>
      </c>
      <c r="B129" s="56" t="s">
        <v>156</v>
      </c>
      <c r="C129" s="51">
        <v>48.7</v>
      </c>
      <c r="D129" s="65" t="s">
        <v>358</v>
      </c>
      <c r="E129" s="104">
        <v>13.183999999999999</v>
      </c>
      <c r="F129" s="104">
        <v>13.29</v>
      </c>
      <c r="G129" s="72">
        <f t="shared" si="4"/>
        <v>9.1138799999999895E-2</v>
      </c>
      <c r="H129" s="103">
        <f t="shared" si="5"/>
        <v>1.5960041110207226E-2</v>
      </c>
      <c r="I129" s="88">
        <f t="shared" si="3"/>
        <v>0.10709884111020712</v>
      </c>
      <c r="J129" s="25"/>
      <c r="K129" s="40"/>
    </row>
    <row r="130" spans="1:11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36.515000000000001</v>
      </c>
      <c r="F130" s="104">
        <v>36.774999999999999</v>
      </c>
      <c r="G130" s="72">
        <f t="shared" si="4"/>
        <v>0.2235479999999983</v>
      </c>
      <c r="H130" s="103">
        <f t="shared" si="5"/>
        <v>3.1756221428728547E-2</v>
      </c>
      <c r="I130" s="88">
        <f t="shared" si="3"/>
        <v>0.25530422142872683</v>
      </c>
      <c r="J130" s="25"/>
      <c r="K130" s="40"/>
    </row>
    <row r="131" spans="1:11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18.489000000000001</v>
      </c>
      <c r="F131" s="104">
        <v>18.673999999999999</v>
      </c>
      <c r="G131" s="72">
        <f t="shared" si="4"/>
        <v>0.1590629999999989</v>
      </c>
      <c r="H131" s="103">
        <f t="shared" si="5"/>
        <v>2.526733407796667E-2</v>
      </c>
      <c r="I131" s="88">
        <f t="shared" si="3"/>
        <v>0.18433033407796556</v>
      </c>
      <c r="J131" s="25"/>
      <c r="K131" s="40"/>
    </row>
    <row r="132" spans="1:11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15.058999999999999</v>
      </c>
      <c r="F132" s="104">
        <v>15.218999999999999</v>
      </c>
      <c r="G132" s="72">
        <f t="shared" si="4"/>
        <v>0.13756800000000013</v>
      </c>
      <c r="H132" s="103">
        <f t="shared" si="5"/>
        <v>1.4845787726743064E-2</v>
      </c>
      <c r="I132" s="88">
        <f>G132+H132</f>
        <v>0.15241378772674319</v>
      </c>
      <c r="J132" s="25"/>
      <c r="K132" s="40"/>
    </row>
    <row r="133" spans="1:11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17.776</v>
      </c>
      <c r="F133" s="104">
        <v>17.948</v>
      </c>
      <c r="G133" s="72">
        <f t="shared" si="4"/>
        <v>0.14788560000000051</v>
      </c>
      <c r="H133" s="103">
        <f t="shared" si="5"/>
        <v>2.4284169327851237E-2</v>
      </c>
      <c r="I133" s="88">
        <f t="shared" si="3"/>
        <v>0.17216976932785175</v>
      </c>
      <c r="J133" s="25"/>
      <c r="K133" s="40"/>
    </row>
    <row r="134" spans="1:11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3.286</v>
      </c>
      <c r="F134" s="104">
        <v>3.286</v>
      </c>
      <c r="G134" s="72">
        <f t="shared" si="4"/>
        <v>0</v>
      </c>
      <c r="H134" s="103">
        <f t="shared" si="5"/>
        <v>1.5992813268544404E-2</v>
      </c>
      <c r="I134" s="88">
        <f>G134+H134</f>
        <v>1.5992813268544404E-2</v>
      </c>
      <c r="J134" s="25"/>
      <c r="K134" s="40"/>
    </row>
    <row r="135" spans="1:11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18.843</v>
      </c>
      <c r="F135" s="104">
        <v>18.843</v>
      </c>
      <c r="G135" s="72">
        <f t="shared" si="4"/>
        <v>0</v>
      </c>
      <c r="H135" s="103">
        <f t="shared" si="5"/>
        <v>3.2149487328774713E-2</v>
      </c>
      <c r="I135" s="88">
        <f>G135+H135</f>
        <v>3.2149487328774713E-2</v>
      </c>
      <c r="J135" s="25"/>
      <c r="K135" s="40"/>
    </row>
    <row r="136" spans="1:11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24.962</v>
      </c>
      <c r="F136" s="104">
        <v>25.196999999999999</v>
      </c>
      <c r="G136" s="72">
        <f t="shared" si="4"/>
        <v>0.20205299999999951</v>
      </c>
      <c r="H136" s="103">
        <f t="shared" si="5"/>
        <v>2.5169017602955129E-2</v>
      </c>
      <c r="I136" s="88">
        <f t="shared" si="3"/>
        <v>0.22722201760295463</v>
      </c>
      <c r="J136" s="25"/>
      <c r="K136" s="40"/>
    </row>
    <row r="137" spans="1:11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10.074</v>
      </c>
      <c r="F137" s="104">
        <v>10.218999999999999</v>
      </c>
      <c r="G137" s="72">
        <f t="shared" si="4"/>
        <v>0.12467099999999963</v>
      </c>
      <c r="H137" s="103">
        <f t="shared" si="5"/>
        <v>1.4714699093394339E-2</v>
      </c>
      <c r="I137" s="88">
        <f>G137+H137</f>
        <v>0.13938569909339396</v>
      </c>
      <c r="J137" s="25"/>
      <c r="K137" s="40"/>
    </row>
    <row r="138" spans="1:11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22.055</v>
      </c>
      <c r="F138" s="104">
        <v>22.344999999999999</v>
      </c>
      <c r="G138" s="72">
        <f t="shared" si="4"/>
        <v>0.24934199999999926</v>
      </c>
      <c r="H138" s="103">
        <f t="shared" si="5"/>
        <v>2.4054764219490973E-2</v>
      </c>
      <c r="I138" s="88">
        <f t="shared" si="3"/>
        <v>0.27339676421949022</v>
      </c>
      <c r="J138" s="25"/>
      <c r="K138" s="40"/>
    </row>
    <row r="139" spans="1:11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14.195</v>
      </c>
      <c r="F139" s="104">
        <v>14.282</v>
      </c>
      <c r="G139" s="72">
        <f t="shared" si="4"/>
        <v>7.4802599999999775E-2</v>
      </c>
      <c r="H139" s="103">
        <f t="shared" si="5"/>
        <v>1.5960041110207226E-2</v>
      </c>
      <c r="I139" s="88">
        <f t="shared" si="3"/>
        <v>9.0762641110207001E-2</v>
      </c>
      <c r="J139" s="25"/>
      <c r="K139" s="40"/>
    </row>
    <row r="140" spans="1:11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16.437000000000001</v>
      </c>
      <c r="F140" s="104">
        <v>16.484999999999999</v>
      </c>
      <c r="G140" s="72">
        <f t="shared" si="4"/>
        <v>4.1270399999998507E-2</v>
      </c>
      <c r="H140" s="103">
        <f t="shared" si="5"/>
        <v>3.2116715170437536E-2</v>
      </c>
      <c r="I140" s="88">
        <f>G140+H140</f>
        <v>7.3387115170436043E-2</v>
      </c>
      <c r="J140" s="25"/>
      <c r="K140" s="40"/>
    </row>
    <row r="141" spans="1:11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22.762</v>
      </c>
      <c r="F141" s="104">
        <v>23.013999999999999</v>
      </c>
      <c r="G141" s="72">
        <f t="shared" si="4"/>
        <v>0.21666959999999905</v>
      </c>
      <c r="H141" s="103">
        <f t="shared" si="5"/>
        <v>2.5103473286280764E-2</v>
      </c>
      <c r="I141" s="88">
        <f>G141+H141</f>
        <v>0.24177307328627981</v>
      </c>
      <c r="J141" s="25"/>
      <c r="K141" s="40"/>
    </row>
    <row r="142" spans="1:11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72">
        <f t="shared" si="4"/>
        <v>0</v>
      </c>
      <c r="H142" s="103">
        <f t="shared" si="5"/>
        <v>1.4681926935057158E-2</v>
      </c>
      <c r="I142" s="88">
        <f t="shared" si="3"/>
        <v>1.4681926935057158E-2</v>
      </c>
      <c r="J142" s="25"/>
      <c r="K142" s="40"/>
    </row>
    <row r="143" spans="1:11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22722</v>
      </c>
      <c r="F143" s="129">
        <v>22730</v>
      </c>
      <c r="G143" s="72">
        <f>(F143-E143)*0.00086</f>
        <v>6.8799999999999998E-3</v>
      </c>
      <c r="H143" s="103">
        <f t="shared" si="5"/>
        <v>2.4054764219490973E-2</v>
      </c>
      <c r="I143" s="88">
        <f>G143+H143</f>
        <v>3.0934764219490974E-2</v>
      </c>
      <c r="J143" s="25"/>
      <c r="K143" s="40"/>
    </row>
    <row r="144" spans="1:11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14.26</v>
      </c>
      <c r="F144" s="104">
        <v>14.477</v>
      </c>
      <c r="G144" s="72">
        <f t="shared" si="4"/>
        <v>0.18657660000000045</v>
      </c>
      <c r="H144" s="103">
        <f t="shared" si="5"/>
        <v>1.6123901901893129E-2</v>
      </c>
      <c r="I144" s="88">
        <f>G144+H144</f>
        <v>0.20270050190189359</v>
      </c>
      <c r="J144" s="25"/>
      <c r="K144" s="40"/>
    </row>
    <row r="145" spans="1:11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 t="shared" si="4"/>
        <v>0</v>
      </c>
      <c r="H145" s="103">
        <f t="shared" si="5"/>
        <v>3.2051170853763168E-2</v>
      </c>
      <c r="I145" s="88">
        <f t="shared" ref="I145:I208" si="6">G145+H145</f>
        <v>3.2051170853763168E-2</v>
      </c>
      <c r="J145" s="25"/>
      <c r="K145" s="40"/>
    </row>
    <row r="146" spans="1:11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15.856</v>
      </c>
      <c r="F146" s="104">
        <v>15.994</v>
      </c>
      <c r="G146" s="72">
        <f t="shared" si="4"/>
        <v>0.11865239999999992</v>
      </c>
      <c r="H146" s="103">
        <f t="shared" ref="H146:H209" si="7">$G$11/$C$303*C146</f>
        <v>2.5005156811269223E-2</v>
      </c>
      <c r="I146" s="88">
        <f t="shared" si="6"/>
        <v>0.14365755681126915</v>
      </c>
      <c r="J146" s="25"/>
      <c r="K146" s="40"/>
    </row>
    <row r="147" spans="1:11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14.935</v>
      </c>
      <c r="F147" s="104">
        <v>15.034000000000001</v>
      </c>
      <c r="G147" s="72">
        <f t="shared" si="4"/>
        <v>8.5120200000000174E-2</v>
      </c>
      <c r="H147" s="103">
        <f t="shared" si="7"/>
        <v>1.4485293985034073E-2</v>
      </c>
      <c r="I147" s="88">
        <f t="shared" si="6"/>
        <v>9.9605493985034252E-2</v>
      </c>
      <c r="J147" s="25"/>
      <c r="K147" s="40"/>
    </row>
    <row r="148" spans="1:11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9.86</v>
      </c>
      <c r="G148" s="72">
        <f t="shared" ref="G148:G211" si="8">(F148-E148)*0.8598</f>
        <v>0</v>
      </c>
      <c r="H148" s="103">
        <f t="shared" si="7"/>
        <v>2.4021992061153789E-2</v>
      </c>
      <c r="I148" s="88">
        <f t="shared" si="6"/>
        <v>2.4021992061153789E-2</v>
      </c>
      <c r="J148" s="215"/>
      <c r="K148" s="40"/>
    </row>
    <row r="149" spans="1:11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6.7850000000000001</v>
      </c>
      <c r="F149" s="104">
        <v>6.7850000000000001</v>
      </c>
      <c r="G149" s="72">
        <f t="shared" si="8"/>
        <v>0</v>
      </c>
      <c r="H149" s="103">
        <f t="shared" si="7"/>
        <v>1.6222218376904674E-2</v>
      </c>
      <c r="I149" s="88">
        <f>G149+H149</f>
        <v>1.6222218376904674E-2</v>
      </c>
      <c r="J149" s="215"/>
      <c r="K149" s="40"/>
    </row>
    <row r="150" spans="1:1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23.369</v>
      </c>
      <c r="F150" s="104">
        <v>23.369</v>
      </c>
      <c r="G150" s="72">
        <f t="shared" si="8"/>
        <v>0</v>
      </c>
      <c r="H150" s="103">
        <f t="shared" si="7"/>
        <v>3.1854537903740085E-2</v>
      </c>
      <c r="I150" s="88">
        <f t="shared" si="6"/>
        <v>3.1854537903740085E-2</v>
      </c>
      <c r="J150" s="215"/>
      <c r="K150" s="40"/>
    </row>
    <row r="151" spans="1:11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25.12</v>
      </c>
      <c r="F151" s="104">
        <v>25.120999999999999</v>
      </c>
      <c r="G151" s="72">
        <f t="shared" si="8"/>
        <v>8.5979999999799615E-4</v>
      </c>
      <c r="H151" s="103">
        <f t="shared" si="7"/>
        <v>2.5136245444617948E-2</v>
      </c>
      <c r="I151" s="88">
        <f t="shared" si="6"/>
        <v>2.5996045444615944E-2</v>
      </c>
      <c r="J151" s="215"/>
      <c r="K151" s="40"/>
    </row>
    <row r="152" spans="1:11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7.23</v>
      </c>
      <c r="G152" s="72">
        <f t="shared" si="8"/>
        <v>0</v>
      </c>
      <c r="H152" s="103">
        <f t="shared" si="7"/>
        <v>1.4550838301708434E-2</v>
      </c>
      <c r="I152" s="88">
        <f t="shared" si="6"/>
        <v>1.4550838301708434E-2</v>
      </c>
      <c r="J152" s="25"/>
      <c r="K152" s="40"/>
    </row>
    <row r="153" spans="1:11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30.856000000000002</v>
      </c>
      <c r="F153" s="104">
        <v>31.122</v>
      </c>
      <c r="G153" s="72">
        <f t="shared" si="8"/>
        <v>0.22870679999999849</v>
      </c>
      <c r="H153" s="103">
        <f t="shared" si="7"/>
        <v>2.3464865369421706E-2</v>
      </c>
      <c r="I153" s="88">
        <f t="shared" si="6"/>
        <v>0.25217166536942021</v>
      </c>
      <c r="J153" s="25"/>
      <c r="K153" s="40"/>
    </row>
    <row r="154" spans="1:11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3.9470000000000001</v>
      </c>
      <c r="G154" s="72">
        <f t="shared" si="8"/>
        <v>0</v>
      </c>
      <c r="H154" s="103">
        <f t="shared" si="7"/>
        <v>1.6091129743555949E-2</v>
      </c>
      <c r="I154" s="88">
        <f t="shared" si="6"/>
        <v>1.6091129743555949E-2</v>
      </c>
      <c r="J154" s="25"/>
      <c r="K154" s="40"/>
    </row>
    <row r="155" spans="1:11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22.622</v>
      </c>
      <c r="G155" s="72">
        <f t="shared" si="8"/>
        <v>0</v>
      </c>
      <c r="H155" s="103">
        <f t="shared" si="7"/>
        <v>3.1887310062077269E-2</v>
      </c>
      <c r="I155" s="88">
        <f t="shared" si="6"/>
        <v>3.1887310062077269E-2</v>
      </c>
      <c r="J155" s="25"/>
      <c r="K155" s="40"/>
    </row>
    <row r="156" spans="1:11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35.292999999999999</v>
      </c>
      <c r="F156" s="104">
        <v>35.398000000000003</v>
      </c>
      <c r="G156" s="72">
        <f t="shared" si="8"/>
        <v>9.0279000000003426E-2</v>
      </c>
      <c r="H156" s="103">
        <f t="shared" si="7"/>
        <v>2.5234561919629493E-2</v>
      </c>
      <c r="I156" s="88">
        <f t="shared" si="6"/>
        <v>0.11551356191963291</v>
      </c>
      <c r="J156" s="25"/>
      <c r="K156" s="40"/>
    </row>
    <row r="157" spans="1:11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12.628</v>
      </c>
      <c r="G157" s="72">
        <f t="shared" si="8"/>
        <v>0</v>
      </c>
      <c r="H157" s="103">
        <f t="shared" si="7"/>
        <v>1.4616382618382797E-2</v>
      </c>
      <c r="I157" s="88">
        <f t="shared" si="6"/>
        <v>1.4616382618382797E-2</v>
      </c>
      <c r="J157" s="25"/>
      <c r="K157" s="40"/>
    </row>
    <row r="158" spans="1:11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72">
        <f t="shared" si="8"/>
        <v>0</v>
      </c>
      <c r="H158" s="103">
        <f t="shared" si="7"/>
        <v>2.3759814794456338E-2</v>
      </c>
      <c r="I158" s="88">
        <f t="shared" si="6"/>
        <v>2.3759814794456338E-2</v>
      </c>
      <c r="J158" s="25"/>
      <c r="K158" s="40"/>
    </row>
    <row r="159" spans="1:11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17678</v>
      </c>
      <c r="F159" s="129">
        <v>17708</v>
      </c>
      <c r="G159" s="72">
        <f>(F159-E159)*0.00086</f>
        <v>2.58E-2</v>
      </c>
      <c r="H159" s="103">
        <f t="shared" si="7"/>
        <v>1.6058357585218768E-2</v>
      </c>
      <c r="I159" s="88">
        <f t="shared" si="6"/>
        <v>4.1858357585218768E-2</v>
      </c>
      <c r="J159" s="25"/>
      <c r="K159" s="40"/>
    </row>
    <row r="160" spans="1:11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42.768999999999998</v>
      </c>
      <c r="F160" s="104">
        <v>42.890999999999998</v>
      </c>
      <c r="G160" s="72">
        <f t="shared" si="8"/>
        <v>0.10489559999999991</v>
      </c>
      <c r="H160" s="103">
        <f t="shared" si="7"/>
        <v>3.1756221428728547E-2</v>
      </c>
      <c r="I160" s="88">
        <f>G160+H160</f>
        <v>0.13665182142872845</v>
      </c>
      <c r="J160" s="25"/>
      <c r="K160" s="40"/>
    </row>
    <row r="161" spans="1:11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32.823</v>
      </c>
      <c r="F161" s="104">
        <v>32.988999999999997</v>
      </c>
      <c r="G161" s="72">
        <f t="shared" si="8"/>
        <v>0.14272679999999727</v>
      </c>
      <c r="H161" s="103">
        <f t="shared" si="7"/>
        <v>3.5656108270853096E-2</v>
      </c>
      <c r="I161" s="88">
        <f t="shared" si="6"/>
        <v>0.17838290827085035</v>
      </c>
      <c r="J161" s="25"/>
      <c r="K161" s="40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22.22</v>
      </c>
      <c r="F162" s="104">
        <v>22.36</v>
      </c>
      <c r="G162" s="72">
        <f t="shared" si="8"/>
        <v>0.12037200000000049</v>
      </c>
      <c r="H162" s="103">
        <f t="shared" si="7"/>
        <v>1.4288661035010985E-2</v>
      </c>
      <c r="I162" s="88">
        <f t="shared" si="6"/>
        <v>0.13466066103501148</v>
      </c>
      <c r="J162" s="25"/>
      <c r="K162" s="40"/>
    </row>
    <row r="163" spans="1:11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39.232999999999997</v>
      </c>
      <c r="F163" s="104">
        <v>39.564</v>
      </c>
      <c r="G163" s="72">
        <f t="shared" si="8"/>
        <v>0.28459380000000262</v>
      </c>
      <c r="H163" s="103">
        <f t="shared" si="7"/>
        <v>2.1662396660876743E-2</v>
      </c>
      <c r="I163" s="88">
        <f>G163+H163</f>
        <v>0.30625619666087933</v>
      </c>
      <c r="J163" s="25"/>
      <c r="K163" s="40"/>
    </row>
    <row r="164" spans="1:11" x14ac:dyDescent="0.25">
      <c r="A164" s="44">
        <v>148</v>
      </c>
      <c r="B164" s="56" t="s">
        <v>191</v>
      </c>
      <c r="C164" s="51">
        <v>107</v>
      </c>
      <c r="D164" s="65" t="s">
        <v>358</v>
      </c>
      <c r="E164" s="104">
        <v>23.866</v>
      </c>
      <c r="F164" s="104">
        <v>23.920999999999999</v>
      </c>
      <c r="G164" s="72">
        <f t="shared" si="8"/>
        <v>4.7288999999999755E-2</v>
      </c>
      <c r="H164" s="103">
        <f t="shared" si="7"/>
        <v>3.5066209420783839E-2</v>
      </c>
      <c r="I164" s="88">
        <f t="shared" si="6"/>
        <v>8.2355209420783587E-2</v>
      </c>
      <c r="J164" s="25"/>
      <c r="K164" s="40"/>
    </row>
    <row r="165" spans="1:11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72">
        <f t="shared" si="8"/>
        <v>0</v>
      </c>
      <c r="H165" s="103">
        <f t="shared" si="7"/>
        <v>1.4386977510022528E-2</v>
      </c>
      <c r="I165" s="88">
        <f>G165+H165</f>
        <v>1.4386977510022528E-2</v>
      </c>
      <c r="J165" s="25"/>
      <c r="K165" s="40"/>
    </row>
    <row r="166" spans="1:11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13.356</v>
      </c>
      <c r="F166" s="104">
        <v>13.420999999999999</v>
      </c>
      <c r="G166" s="72">
        <f t="shared" si="8"/>
        <v>5.5886999999999576E-2</v>
      </c>
      <c r="H166" s="103">
        <f t="shared" si="7"/>
        <v>2.1498535869190837E-2</v>
      </c>
      <c r="I166" s="88">
        <f>G166+H166</f>
        <v>7.7385535869190419E-2</v>
      </c>
      <c r="J166" s="25"/>
      <c r="K166" s="40"/>
    </row>
    <row r="167" spans="1:11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35.905000000000001</v>
      </c>
      <c r="F167" s="104">
        <v>36.143999999999998</v>
      </c>
      <c r="G167" s="72">
        <f t="shared" si="8"/>
        <v>0.2054921999999976</v>
      </c>
      <c r="H167" s="103">
        <f t="shared" si="7"/>
        <v>3.5623336112515919E-2</v>
      </c>
      <c r="I167" s="88">
        <f t="shared" si="6"/>
        <v>0.24111553611251352</v>
      </c>
      <c r="J167" s="25"/>
      <c r="K167" s="40"/>
    </row>
    <row r="168" spans="1:11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10.223000000000001</v>
      </c>
      <c r="F168" s="104">
        <v>10.311</v>
      </c>
      <c r="G168" s="72">
        <f t="shared" si="8"/>
        <v>7.5662399999999311E-2</v>
      </c>
      <c r="H168" s="103">
        <f t="shared" si="7"/>
        <v>1.4255888876673804E-2</v>
      </c>
      <c r="I168" s="88">
        <f>G168+H168</f>
        <v>8.9918288876673108E-2</v>
      </c>
      <c r="J168" s="25"/>
      <c r="K168" s="40"/>
    </row>
    <row r="169" spans="1:11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14.087</v>
      </c>
      <c r="F169" s="104">
        <v>14.111000000000001</v>
      </c>
      <c r="G169" s="72">
        <f t="shared" si="8"/>
        <v>2.0635200000000783E-2</v>
      </c>
      <c r="H169" s="103">
        <f t="shared" si="7"/>
        <v>2.1564080185865201E-2</v>
      </c>
      <c r="I169" s="88">
        <f t="shared" si="6"/>
        <v>4.2199280185865981E-2</v>
      </c>
      <c r="J169" s="25"/>
      <c r="K169" s="40"/>
    </row>
    <row r="170" spans="1:11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47.615000000000002</v>
      </c>
      <c r="F170" s="104">
        <v>48.024000000000001</v>
      </c>
      <c r="G170" s="72">
        <f t="shared" si="8"/>
        <v>0.35165819999999909</v>
      </c>
      <c r="H170" s="103">
        <f t="shared" si="7"/>
        <v>3.5623336112515919E-2</v>
      </c>
      <c r="I170" s="88">
        <f t="shared" si="6"/>
        <v>0.38728153611251503</v>
      </c>
      <c r="J170" s="25"/>
      <c r="K170" s="40"/>
    </row>
    <row r="171" spans="1:11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24.632999999999999</v>
      </c>
      <c r="F171" s="104">
        <v>24.849</v>
      </c>
      <c r="G171" s="72">
        <f t="shared" si="8"/>
        <v>0.18571680000000093</v>
      </c>
      <c r="H171" s="103">
        <f t="shared" si="7"/>
        <v>1.4255888876673804E-2</v>
      </c>
      <c r="I171" s="88">
        <f t="shared" si="6"/>
        <v>0.19997268887667474</v>
      </c>
      <c r="J171" s="25"/>
      <c r="K171" s="40"/>
    </row>
    <row r="172" spans="1:11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4.5190000000000001</v>
      </c>
      <c r="G172" s="72">
        <f t="shared" si="8"/>
        <v>0</v>
      </c>
      <c r="H172" s="103">
        <f t="shared" si="7"/>
        <v>2.1662396660876743E-2</v>
      </c>
      <c r="I172" s="88">
        <f t="shared" si="6"/>
        <v>2.1662396660876743E-2</v>
      </c>
      <c r="J172" s="25"/>
      <c r="K172" s="40"/>
    </row>
    <row r="173" spans="1:11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8"/>
        <v>0</v>
      </c>
      <c r="H173" s="103">
        <f t="shared" si="7"/>
        <v>3.5656108270853096E-2</v>
      </c>
      <c r="I173" s="88">
        <f t="shared" si="6"/>
        <v>3.5656108270853096E-2</v>
      </c>
      <c r="J173" s="25"/>
      <c r="K173" s="40"/>
    </row>
    <row r="174" spans="1:11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12.422000000000001</v>
      </c>
      <c r="F174" s="104">
        <v>12.677</v>
      </c>
      <c r="G174" s="72">
        <f t="shared" si="8"/>
        <v>0.21924899999999914</v>
      </c>
      <c r="H174" s="103">
        <f t="shared" si="7"/>
        <v>1.412480024332508E-2</v>
      </c>
      <c r="I174" s="88">
        <f t="shared" si="6"/>
        <v>0.23337380024332421</v>
      </c>
      <c r="J174" s="25"/>
      <c r="K174" s="40"/>
    </row>
    <row r="175" spans="1:11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31.457999999999998</v>
      </c>
      <c r="F175" s="104">
        <v>31.67</v>
      </c>
      <c r="G175" s="72">
        <f t="shared" si="8"/>
        <v>0.18227760000000284</v>
      </c>
      <c r="H175" s="103">
        <f t="shared" si="7"/>
        <v>2.1662396660876743E-2</v>
      </c>
      <c r="I175" s="88">
        <f>G175+H175</f>
        <v>0.20393999666087959</v>
      </c>
      <c r="J175" s="25"/>
      <c r="K175" s="40"/>
    </row>
    <row r="176" spans="1:11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27.596</v>
      </c>
      <c r="F176" s="104">
        <v>27.741</v>
      </c>
      <c r="G176" s="72">
        <f t="shared" si="8"/>
        <v>0.12467099999999963</v>
      </c>
      <c r="H176" s="103">
        <f t="shared" si="7"/>
        <v>3.5754424745864641E-2</v>
      </c>
      <c r="I176" s="88">
        <f t="shared" si="6"/>
        <v>0.16042542474586427</v>
      </c>
      <c r="J176" s="25"/>
      <c r="K176" s="40"/>
    </row>
    <row r="177" spans="1:11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16.443999999999999</v>
      </c>
      <c r="G177" s="72">
        <f t="shared" si="8"/>
        <v>0</v>
      </c>
      <c r="H177" s="103">
        <f t="shared" si="7"/>
        <v>1.412480024332508E-2</v>
      </c>
      <c r="I177" s="88">
        <f t="shared" si="6"/>
        <v>1.412480024332508E-2</v>
      </c>
      <c r="J177" s="25"/>
      <c r="K177" s="40"/>
    </row>
    <row r="178" spans="1:11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11.375</v>
      </c>
      <c r="F178" s="104">
        <v>11.538</v>
      </c>
      <c r="G178" s="72">
        <f t="shared" si="8"/>
        <v>0.14014740000000023</v>
      </c>
      <c r="H178" s="103">
        <f t="shared" si="7"/>
        <v>2.1564080185865201E-2</v>
      </c>
      <c r="I178" s="88">
        <f>G178+H178</f>
        <v>0.16171148018586542</v>
      </c>
      <c r="J178" s="25"/>
      <c r="K178" s="40"/>
    </row>
    <row r="179" spans="1:11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26.413</v>
      </c>
      <c r="F179" s="104">
        <v>26.472999999999999</v>
      </c>
      <c r="G179" s="72">
        <f t="shared" si="8"/>
        <v>5.1587999999998899E-2</v>
      </c>
      <c r="H179" s="103">
        <f t="shared" si="7"/>
        <v>3.6016602012562092E-2</v>
      </c>
      <c r="I179" s="88">
        <f t="shared" si="6"/>
        <v>8.7604602012560984E-2</v>
      </c>
      <c r="J179" s="25"/>
      <c r="K179" s="40"/>
    </row>
    <row r="180" spans="1:11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16.068999999999999</v>
      </c>
      <c r="G180" s="72">
        <f t="shared" si="8"/>
        <v>0</v>
      </c>
      <c r="H180" s="103">
        <f t="shared" si="7"/>
        <v>1.4354205351685346E-2</v>
      </c>
      <c r="I180" s="88">
        <f t="shared" si="6"/>
        <v>1.4354205351685346E-2</v>
      </c>
      <c r="J180" s="25"/>
      <c r="K180" s="40"/>
    </row>
    <row r="181" spans="1:11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5.1769999999999996</v>
      </c>
      <c r="G181" s="72">
        <f t="shared" si="8"/>
        <v>0</v>
      </c>
      <c r="H181" s="103">
        <f t="shared" si="7"/>
        <v>2.1596852344202385E-2</v>
      </c>
      <c r="I181" s="88">
        <f t="shared" si="6"/>
        <v>2.1596852344202385E-2</v>
      </c>
      <c r="J181" s="25"/>
      <c r="K181" s="40"/>
    </row>
    <row r="182" spans="1:11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46.094999999999999</v>
      </c>
      <c r="F182" s="104">
        <v>46.262999999999998</v>
      </c>
      <c r="G182" s="72">
        <f t="shared" si="8"/>
        <v>0.14444639999999936</v>
      </c>
      <c r="H182" s="103">
        <f t="shared" si="7"/>
        <v>3.588551337921337E-2</v>
      </c>
      <c r="I182" s="88">
        <f t="shared" si="6"/>
        <v>0.18033191337921273</v>
      </c>
      <c r="J182" s="25"/>
      <c r="K182" s="40"/>
    </row>
    <row r="183" spans="1:11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6.149</v>
      </c>
      <c r="G183" s="72">
        <f t="shared" si="8"/>
        <v>6.8784000000000059E-3</v>
      </c>
      <c r="H183" s="103">
        <f t="shared" si="7"/>
        <v>1.412480024332508E-2</v>
      </c>
      <c r="I183" s="88">
        <f t="shared" si="6"/>
        <v>2.1003200243325085E-2</v>
      </c>
      <c r="J183" s="25"/>
      <c r="K183" s="40"/>
    </row>
    <row r="184" spans="1:11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22.407</v>
      </c>
      <c r="F184" s="104">
        <v>22.571999999999999</v>
      </c>
      <c r="G184" s="72">
        <f t="shared" si="8"/>
        <v>0.14186699999999927</v>
      </c>
      <c r="H184" s="103">
        <f t="shared" si="7"/>
        <v>2.1629624502539566E-2</v>
      </c>
      <c r="I184" s="88">
        <f>G184+H184</f>
        <v>0.16349662450253882</v>
      </c>
      <c r="J184" s="25"/>
      <c r="K184" s="40"/>
    </row>
    <row r="185" spans="1:11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17.356999999999999</v>
      </c>
      <c r="F185" s="104">
        <v>17.515999999999998</v>
      </c>
      <c r="G185" s="72">
        <f t="shared" si="8"/>
        <v>0.13670819999999909</v>
      </c>
      <c r="H185" s="103">
        <f t="shared" si="7"/>
        <v>3.5918285537550547E-2</v>
      </c>
      <c r="I185" s="88">
        <f>G185+H185</f>
        <v>0.17262648553754964</v>
      </c>
      <c r="J185" s="25"/>
      <c r="K185" s="40"/>
    </row>
    <row r="186" spans="1:11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24.469000000000001</v>
      </c>
      <c r="F186" s="104">
        <v>24.683</v>
      </c>
      <c r="G186" s="72">
        <f t="shared" si="8"/>
        <v>0.18399719999999883</v>
      </c>
      <c r="H186" s="103">
        <f t="shared" si="7"/>
        <v>1.4092028084987898E-2</v>
      </c>
      <c r="I186" s="88">
        <f t="shared" si="6"/>
        <v>0.19808922808498675</v>
      </c>
      <c r="J186" s="25"/>
      <c r="K186" s="40"/>
    </row>
    <row r="187" spans="1:11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25.635000000000002</v>
      </c>
      <c r="F187" s="104">
        <v>25.925999999999998</v>
      </c>
      <c r="G187" s="72">
        <f t="shared" si="8"/>
        <v>0.25020179999999725</v>
      </c>
      <c r="H187" s="103">
        <f t="shared" si="7"/>
        <v>2.1596852344202385E-2</v>
      </c>
      <c r="I187" s="88">
        <f t="shared" si="6"/>
        <v>0.27179865234419964</v>
      </c>
      <c r="J187" s="25"/>
      <c r="K187" s="40"/>
    </row>
    <row r="188" spans="1:11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28360</v>
      </c>
      <c r="F188" s="129">
        <v>28619</v>
      </c>
      <c r="G188" s="72">
        <f>(F188-E188)*0.00086</f>
        <v>0.22273999999999999</v>
      </c>
      <c r="H188" s="103">
        <f t="shared" si="7"/>
        <v>3.6049374170899276E-2</v>
      </c>
      <c r="I188" s="88">
        <f>G188+H188</f>
        <v>0.25878937417089926</v>
      </c>
      <c r="J188" s="25"/>
      <c r="K188" s="40"/>
    </row>
    <row r="189" spans="1:11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3711</v>
      </c>
      <c r="G189" s="72">
        <f t="shared" ref="G189:G204" si="9">(F189-E189)*0.00086</f>
        <v>0</v>
      </c>
      <c r="H189" s="103">
        <f t="shared" si="7"/>
        <v>1.4026483768313535E-2</v>
      </c>
      <c r="I189" s="88">
        <f>G189+H189</f>
        <v>1.4026483768313535E-2</v>
      </c>
      <c r="J189" s="25"/>
      <c r="K189" s="40"/>
    </row>
    <row r="190" spans="1:11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9462</v>
      </c>
      <c r="F190" s="129">
        <v>9480</v>
      </c>
      <c r="G190" s="72">
        <f t="shared" si="9"/>
        <v>1.5479999999999999E-2</v>
      </c>
      <c r="H190" s="103">
        <f t="shared" si="7"/>
        <v>2.1662396660876743E-2</v>
      </c>
      <c r="I190" s="103">
        <f t="shared" si="6"/>
        <v>3.7142396660876743E-2</v>
      </c>
      <c r="J190" s="483"/>
      <c r="K190" s="388"/>
    </row>
    <row r="191" spans="1:11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34964</v>
      </c>
      <c r="F191" s="129">
        <v>35198</v>
      </c>
      <c r="G191" s="72">
        <f t="shared" si="9"/>
        <v>0.20124</v>
      </c>
      <c r="H191" s="103">
        <f t="shared" si="7"/>
        <v>3.6016602012562092E-2</v>
      </c>
      <c r="I191" s="103">
        <f t="shared" si="6"/>
        <v>0.2372566020125621</v>
      </c>
      <c r="J191" s="484"/>
      <c r="K191" s="389"/>
    </row>
    <row r="192" spans="1:11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7021</v>
      </c>
      <c r="F192" s="129">
        <v>7021</v>
      </c>
      <c r="G192" s="72">
        <f t="shared" si="9"/>
        <v>0</v>
      </c>
      <c r="H192" s="103">
        <f t="shared" si="7"/>
        <v>1.412480024332508E-2</v>
      </c>
      <c r="I192" s="103">
        <f t="shared" si="6"/>
        <v>1.412480024332508E-2</v>
      </c>
      <c r="J192" s="484"/>
      <c r="K192" s="389"/>
    </row>
    <row r="193" spans="1:11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5885</v>
      </c>
      <c r="G193" s="72">
        <f t="shared" si="9"/>
        <v>0</v>
      </c>
      <c r="H193" s="103">
        <f t="shared" si="7"/>
        <v>2.1564080185865201E-2</v>
      </c>
      <c r="I193" s="103">
        <f t="shared" si="6"/>
        <v>2.1564080185865201E-2</v>
      </c>
      <c r="J193" s="484"/>
      <c r="K193" s="389"/>
    </row>
    <row r="194" spans="1:11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30755</v>
      </c>
      <c r="G194" s="72">
        <f t="shared" si="9"/>
        <v>0</v>
      </c>
      <c r="H194" s="103">
        <f t="shared" si="7"/>
        <v>3.5393931004155652E-2</v>
      </c>
      <c r="I194" s="103">
        <f t="shared" si="6"/>
        <v>3.5393931004155652E-2</v>
      </c>
      <c r="J194" s="484"/>
      <c r="K194" s="389"/>
    </row>
    <row r="195" spans="1:11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4777</v>
      </c>
      <c r="G195" s="72">
        <f t="shared" si="9"/>
        <v>0</v>
      </c>
      <c r="H195" s="103">
        <f t="shared" si="7"/>
        <v>1.4092028084987898E-2</v>
      </c>
      <c r="I195" s="103">
        <f>G195+H195</f>
        <v>1.4092028084987898E-2</v>
      </c>
      <c r="J195" s="484"/>
      <c r="K195" s="389"/>
    </row>
    <row r="196" spans="1:1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29">
        <v>24109</v>
      </c>
      <c r="F196" s="129">
        <v>24486</v>
      </c>
      <c r="G196" s="72">
        <f t="shared" si="9"/>
        <v>0.32422000000000001</v>
      </c>
      <c r="H196" s="103">
        <f t="shared" si="7"/>
        <v>2.1727940977551107E-2</v>
      </c>
      <c r="I196" s="103">
        <f>G196+H196</f>
        <v>0.3459479409775511</v>
      </c>
      <c r="J196" s="484"/>
      <c r="K196" s="389"/>
    </row>
    <row r="197" spans="1:11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9"/>
        <v>0</v>
      </c>
      <c r="H197" s="103">
        <f t="shared" si="7"/>
        <v>3.6344323595933904E-2</v>
      </c>
      <c r="I197" s="103">
        <f t="shared" si="6"/>
        <v>3.6344323595933904E-2</v>
      </c>
      <c r="J197" s="484"/>
      <c r="K197" s="389"/>
    </row>
    <row r="198" spans="1:11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21111</v>
      </c>
      <c r="F198" s="129">
        <v>21301</v>
      </c>
      <c r="G198" s="72">
        <f t="shared" si="9"/>
        <v>0.16339999999999999</v>
      </c>
      <c r="H198" s="103">
        <f t="shared" si="7"/>
        <v>1.3960939451639174E-2</v>
      </c>
      <c r="I198" s="103">
        <f>G198+H198</f>
        <v>0.17736093945163917</v>
      </c>
      <c r="J198" s="484"/>
      <c r="K198" s="389"/>
    </row>
    <row r="199" spans="1:11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19211</v>
      </c>
      <c r="F199" s="129">
        <v>19337</v>
      </c>
      <c r="G199" s="72">
        <f t="shared" si="9"/>
        <v>0.10836</v>
      </c>
      <c r="H199" s="103">
        <f t="shared" si="7"/>
        <v>2.1400219394179295E-2</v>
      </c>
      <c r="I199" s="103">
        <f t="shared" si="6"/>
        <v>0.12976021939417928</v>
      </c>
      <c r="J199" s="484"/>
      <c r="K199" s="389"/>
    </row>
    <row r="200" spans="1:11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41320</v>
      </c>
      <c r="F200" s="129">
        <v>41586</v>
      </c>
      <c r="G200" s="72">
        <f t="shared" si="9"/>
        <v>0.22875999999999999</v>
      </c>
      <c r="H200" s="103">
        <f t="shared" si="7"/>
        <v>3.6049374170899276E-2</v>
      </c>
      <c r="I200" s="103">
        <f t="shared" si="6"/>
        <v>0.26480937417089928</v>
      </c>
      <c r="J200" s="483"/>
      <c r="K200" s="388"/>
    </row>
    <row r="201" spans="1:11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12146</v>
      </c>
      <c r="F201" s="129">
        <v>12148</v>
      </c>
      <c r="G201" s="72">
        <f t="shared" si="9"/>
        <v>1.72E-3</v>
      </c>
      <c r="H201" s="103">
        <f t="shared" si="7"/>
        <v>1.3960939451639174E-2</v>
      </c>
      <c r="I201" s="88">
        <f>G201+H201</f>
        <v>1.5680939451639175E-2</v>
      </c>
      <c r="J201" s="25"/>
      <c r="K201" s="40"/>
    </row>
    <row r="202" spans="1:11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28908</v>
      </c>
      <c r="F202" s="129">
        <v>29041</v>
      </c>
      <c r="G202" s="72">
        <f t="shared" si="9"/>
        <v>0.11438</v>
      </c>
      <c r="H202" s="103">
        <f t="shared" si="7"/>
        <v>2.1400219394179295E-2</v>
      </c>
      <c r="I202" s="88">
        <f>G202+H202</f>
        <v>0.13578021939417928</v>
      </c>
      <c r="J202" s="25"/>
      <c r="K202" s="40"/>
    </row>
    <row r="203" spans="1:1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29">
        <v>38479</v>
      </c>
      <c r="F203" s="129">
        <v>38702</v>
      </c>
      <c r="G203" s="72">
        <f t="shared" si="9"/>
        <v>0.19178000000000001</v>
      </c>
      <c r="H203" s="103">
        <f t="shared" si="7"/>
        <v>3.6016602012562092E-2</v>
      </c>
      <c r="I203" s="88">
        <f>G203+H203</f>
        <v>0.2277966020125621</v>
      </c>
      <c r="J203" s="25"/>
      <c r="K203" s="40"/>
    </row>
    <row r="204" spans="1:11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29">
        <v>15969</v>
      </c>
      <c r="F204" s="129">
        <v>16045</v>
      </c>
      <c r="G204" s="72">
        <f t="shared" si="9"/>
        <v>6.5360000000000001E-2</v>
      </c>
      <c r="H204" s="103">
        <f t="shared" si="7"/>
        <v>1.4026483768313535E-2</v>
      </c>
      <c r="I204" s="88">
        <f>G204+H204</f>
        <v>7.9386483768313532E-2</v>
      </c>
      <c r="J204" s="25"/>
      <c r="K204" s="40"/>
    </row>
    <row r="205" spans="1:11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72">
        <f>(F205-E205)*0.00086</f>
        <v>0</v>
      </c>
      <c r="H205" s="103">
        <f t="shared" si="7"/>
        <v>2.1465763710853659E-2</v>
      </c>
      <c r="I205" s="88">
        <f t="shared" si="6"/>
        <v>2.1465763710853659E-2</v>
      </c>
      <c r="J205" s="215"/>
      <c r="K205" s="40"/>
    </row>
    <row r="206" spans="1:11" x14ac:dyDescent="0.25">
      <c r="A206" s="44">
        <v>190</v>
      </c>
      <c r="B206" s="58" t="s">
        <v>233</v>
      </c>
      <c r="C206" s="51">
        <v>109.5</v>
      </c>
      <c r="D206" s="65" t="s">
        <v>359</v>
      </c>
      <c r="E206" s="129">
        <v>29458</v>
      </c>
      <c r="F206" s="129">
        <v>29721</v>
      </c>
      <c r="G206" s="72">
        <f>(F206-E206)*0.00086</f>
        <v>0.22617999999999999</v>
      </c>
      <c r="H206" s="103">
        <f t="shared" si="7"/>
        <v>3.588551337921337E-2</v>
      </c>
      <c r="I206" s="88">
        <f t="shared" si="6"/>
        <v>0.26206551337921336</v>
      </c>
      <c r="J206" s="215"/>
      <c r="K206" s="40"/>
    </row>
    <row r="207" spans="1:1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16596</v>
      </c>
      <c r="F207" s="129">
        <v>16756</v>
      </c>
      <c r="G207" s="72">
        <f t="shared" ref="G207:G208" si="10">(F207-E207)*0.00086</f>
        <v>0.1376</v>
      </c>
      <c r="H207" s="103">
        <f t="shared" si="7"/>
        <v>1.4092028084987898E-2</v>
      </c>
      <c r="I207" s="88">
        <f t="shared" si="6"/>
        <v>0.15169202808498788</v>
      </c>
      <c r="J207" s="215"/>
      <c r="K207" s="40"/>
    </row>
    <row r="208" spans="1:1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29094</v>
      </c>
      <c r="F208" s="129">
        <v>29556</v>
      </c>
      <c r="G208" s="72">
        <f t="shared" si="10"/>
        <v>0.39732000000000001</v>
      </c>
      <c r="H208" s="103">
        <f t="shared" si="7"/>
        <v>2.1400219394179295E-2</v>
      </c>
      <c r="I208" s="88">
        <f t="shared" si="6"/>
        <v>0.4187202193941793</v>
      </c>
      <c r="J208" s="215"/>
      <c r="K208" s="40"/>
    </row>
    <row r="209" spans="1:11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13.183</v>
      </c>
      <c r="F209" s="104">
        <v>13.345000000000001</v>
      </c>
      <c r="G209" s="72">
        <f t="shared" si="8"/>
        <v>0.13928760000000071</v>
      </c>
      <c r="H209" s="103">
        <f t="shared" si="7"/>
        <v>1.7303699602031649E-2</v>
      </c>
      <c r="I209" s="88">
        <f t="shared" ref="I209:I272" si="11">G209+H209</f>
        <v>0.15659129960203236</v>
      </c>
      <c r="J209" s="215"/>
      <c r="K209" s="40"/>
    </row>
    <row r="210" spans="1:11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22.065000000000001</v>
      </c>
      <c r="F210" s="104">
        <v>22.265000000000001</v>
      </c>
      <c r="G210" s="72">
        <f t="shared" si="8"/>
        <v>0.17195999999999939</v>
      </c>
      <c r="H210" s="103">
        <f t="shared" ref="H210:H273" si="12">$G$11/$C$303*C210</f>
        <v>1.6779345068636754E-2</v>
      </c>
      <c r="I210" s="88">
        <f t="shared" si="11"/>
        <v>0.18873934506863616</v>
      </c>
      <c r="J210" s="25"/>
      <c r="K210" s="40"/>
    </row>
    <row r="211" spans="1:11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66.869</v>
      </c>
      <c r="F211" s="104">
        <v>67.778999999999996</v>
      </c>
      <c r="G211" s="72">
        <f t="shared" si="8"/>
        <v>0.78241799999999706</v>
      </c>
      <c r="H211" s="103">
        <f t="shared" si="12"/>
        <v>3.7229171871037796E-2</v>
      </c>
      <c r="I211" s="88">
        <f t="shared" si="11"/>
        <v>0.81964717187103486</v>
      </c>
      <c r="J211" s="25"/>
      <c r="K211" s="40"/>
    </row>
    <row r="212" spans="1:11" x14ac:dyDescent="0.25">
      <c r="A212" s="44">
        <v>199</v>
      </c>
      <c r="B212" s="56" t="s">
        <v>239</v>
      </c>
      <c r="C212" s="51">
        <v>106.7</v>
      </c>
      <c r="D212" s="65" t="s">
        <v>358</v>
      </c>
      <c r="E212" s="104">
        <v>39.082999999999998</v>
      </c>
      <c r="F212" s="104">
        <v>39.326999999999998</v>
      </c>
      <c r="G212" s="72">
        <f t="shared" ref="G212:G275" si="13">(F212-E212)*0.8598</f>
        <v>0.20979119999999982</v>
      </c>
      <c r="H212" s="103">
        <f t="shared" si="12"/>
        <v>3.4967892945772294E-2</v>
      </c>
      <c r="I212" s="88">
        <f t="shared" si="11"/>
        <v>0.24475909294577211</v>
      </c>
      <c r="J212" s="25"/>
      <c r="K212" s="40"/>
    </row>
    <row r="213" spans="1:11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15.742000000000001</v>
      </c>
      <c r="F213" s="104">
        <v>15.939</v>
      </c>
      <c r="G213" s="72">
        <f t="shared" si="13"/>
        <v>0.1693805999999993</v>
      </c>
      <c r="H213" s="103">
        <f t="shared" si="12"/>
        <v>3.0379790778566933E-2</v>
      </c>
      <c r="I213" s="88">
        <f t="shared" si="11"/>
        <v>0.19976039077856622</v>
      </c>
      <c r="J213" s="25"/>
      <c r="K213" s="40"/>
    </row>
    <row r="214" spans="1:11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36.027000000000001</v>
      </c>
      <c r="F214" s="104">
        <v>36.356000000000002</v>
      </c>
      <c r="G214" s="72">
        <f t="shared" si="13"/>
        <v>0.28287420000000052</v>
      </c>
      <c r="H214" s="103">
        <f t="shared" si="12"/>
        <v>2.6807625519814186E-2</v>
      </c>
      <c r="I214" s="88">
        <f t="shared" si="11"/>
        <v>0.30968182551981471</v>
      </c>
      <c r="J214" s="25"/>
      <c r="K214" s="40"/>
    </row>
    <row r="215" spans="1:11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10.095000000000001</v>
      </c>
      <c r="F215" s="104">
        <v>10.238</v>
      </c>
      <c r="G215" s="72">
        <f t="shared" si="13"/>
        <v>0.12295139999999906</v>
      </c>
      <c r="H215" s="103">
        <f t="shared" si="12"/>
        <v>1.7139838810345746E-2</v>
      </c>
      <c r="I215" s="88">
        <f t="shared" si="11"/>
        <v>0.1400912388103448</v>
      </c>
      <c r="J215" s="25"/>
      <c r="K215" s="40"/>
    </row>
    <row r="216" spans="1:11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18.795000000000002</v>
      </c>
      <c r="F216" s="104">
        <v>18.795999999999999</v>
      </c>
      <c r="G216" s="72">
        <f t="shared" si="13"/>
        <v>8.5979999999799615E-4</v>
      </c>
      <c r="H216" s="103">
        <f t="shared" si="12"/>
        <v>1.6812117226973934E-2</v>
      </c>
      <c r="I216" s="88">
        <f t="shared" si="11"/>
        <v>1.767191722697193E-2</v>
      </c>
      <c r="J216" s="25"/>
      <c r="K216" s="40"/>
    </row>
    <row r="217" spans="1:11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69.176000000000002</v>
      </c>
      <c r="F217" s="104">
        <v>69.772000000000006</v>
      </c>
      <c r="G217" s="72">
        <f t="shared" si="13"/>
        <v>0.51244080000000314</v>
      </c>
      <c r="H217" s="103">
        <f t="shared" si="12"/>
        <v>3.726194402937498E-2</v>
      </c>
      <c r="I217" s="88">
        <f t="shared" si="11"/>
        <v>0.54970274402937813</v>
      </c>
      <c r="J217" s="25"/>
      <c r="K217" s="40"/>
    </row>
    <row r="218" spans="1:11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23.099</v>
      </c>
      <c r="G218" s="72">
        <f t="shared" si="13"/>
        <v>0</v>
      </c>
      <c r="H218" s="103">
        <f t="shared" si="12"/>
        <v>3.5066209420783839E-2</v>
      </c>
      <c r="I218" s="88">
        <f t="shared" si="11"/>
        <v>3.5066209420783839E-2</v>
      </c>
      <c r="J218" s="25"/>
      <c r="K218" s="40"/>
    </row>
    <row r="219" spans="1:11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26.913</v>
      </c>
      <c r="G219" s="72">
        <f t="shared" si="13"/>
        <v>0</v>
      </c>
      <c r="H219" s="103">
        <f t="shared" si="12"/>
        <v>3.0379790778566933E-2</v>
      </c>
      <c r="I219" s="88">
        <f t="shared" si="11"/>
        <v>3.0379790778566933E-2</v>
      </c>
      <c r="J219" s="25"/>
      <c r="K219" s="40"/>
    </row>
    <row r="220" spans="1:11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32.984999999999999</v>
      </c>
      <c r="F220" s="104">
        <v>33.276000000000003</v>
      </c>
      <c r="G220" s="72">
        <f t="shared" si="13"/>
        <v>0.25020180000000336</v>
      </c>
      <c r="H220" s="103">
        <f t="shared" si="12"/>
        <v>2.6545448253116739E-2</v>
      </c>
      <c r="I220" s="88">
        <f t="shared" si="11"/>
        <v>0.27674724825312008</v>
      </c>
      <c r="J220" s="25"/>
      <c r="K220" s="40"/>
    </row>
    <row r="221" spans="1:11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11.786</v>
      </c>
      <c r="F221" s="104">
        <v>11.872999999999999</v>
      </c>
      <c r="G221" s="72">
        <f t="shared" si="13"/>
        <v>7.4802599999999775E-2</v>
      </c>
      <c r="H221" s="103">
        <f t="shared" si="12"/>
        <v>1.7434788235380378E-2</v>
      </c>
      <c r="I221" s="88">
        <f t="shared" si="11"/>
        <v>9.2237388235380149E-2</v>
      </c>
      <c r="J221" s="25"/>
      <c r="K221" s="40"/>
    </row>
    <row r="222" spans="1:11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32.759</v>
      </c>
      <c r="F222" s="104">
        <v>33.070999999999998</v>
      </c>
      <c r="G222" s="72">
        <f t="shared" si="13"/>
        <v>0.26825759999999793</v>
      </c>
      <c r="H222" s="103">
        <f t="shared" si="12"/>
        <v>1.6746572910299573E-2</v>
      </c>
      <c r="I222" s="88">
        <f t="shared" si="11"/>
        <v>0.2850041729102975</v>
      </c>
      <c r="J222" s="25"/>
      <c r="K222" s="40"/>
    </row>
    <row r="223" spans="1:11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43.051000000000002</v>
      </c>
      <c r="F223" s="104">
        <v>43.304000000000002</v>
      </c>
      <c r="G223" s="72">
        <f t="shared" si="13"/>
        <v>0.21752940000000009</v>
      </c>
      <c r="H223" s="103">
        <f t="shared" si="12"/>
        <v>3.7294716187712157E-2</v>
      </c>
      <c r="I223" s="88">
        <f t="shared" si="11"/>
        <v>0.25482411618771228</v>
      </c>
      <c r="J223" s="25"/>
      <c r="K223" s="40"/>
    </row>
    <row r="224" spans="1:11" x14ac:dyDescent="0.25">
      <c r="A224" s="44">
        <v>211</v>
      </c>
      <c r="B224" s="56" t="s">
        <v>251</v>
      </c>
      <c r="C224" s="51">
        <v>106.9</v>
      </c>
      <c r="D224" s="65" t="s">
        <v>358</v>
      </c>
      <c r="E224" s="104">
        <v>8.9269999999999996</v>
      </c>
      <c r="F224" s="104">
        <v>8.923</v>
      </c>
      <c r="G224" s="72">
        <f t="shared" si="13"/>
        <v>-3.4391999999996213E-3</v>
      </c>
      <c r="H224" s="103">
        <f t="shared" si="12"/>
        <v>3.5033437262446662E-2</v>
      </c>
      <c r="I224" s="88">
        <f t="shared" si="11"/>
        <v>3.1594237262447041E-2</v>
      </c>
      <c r="J224" s="25"/>
      <c r="K224" s="40"/>
    </row>
    <row r="225" spans="1:11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28.815999999999999</v>
      </c>
      <c r="F225" s="104">
        <v>28.823</v>
      </c>
      <c r="G225" s="72">
        <f t="shared" si="13"/>
        <v>6.0186000000012462E-3</v>
      </c>
      <c r="H225" s="103">
        <f t="shared" si="12"/>
        <v>3.054365157025284E-2</v>
      </c>
      <c r="I225" s="88">
        <f t="shared" si="11"/>
        <v>3.6562251570254084E-2</v>
      </c>
      <c r="J225" s="25"/>
      <c r="K225" s="40"/>
    </row>
    <row r="226" spans="1:11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7.2720000000000002</v>
      </c>
      <c r="G226" s="72">
        <f t="shared" si="13"/>
        <v>0</v>
      </c>
      <c r="H226" s="103">
        <f t="shared" si="12"/>
        <v>2.6447131778105197E-2</v>
      </c>
      <c r="I226" s="88">
        <f t="shared" si="11"/>
        <v>2.6447131778105197E-2</v>
      </c>
      <c r="J226" s="25"/>
      <c r="K226" s="40"/>
    </row>
    <row r="227" spans="1:11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19.209</v>
      </c>
      <c r="F227" s="104">
        <v>19.475000000000001</v>
      </c>
      <c r="G227" s="72">
        <f t="shared" si="13"/>
        <v>0.22870680000000154</v>
      </c>
      <c r="H227" s="103">
        <f t="shared" si="12"/>
        <v>1.7205383127020107E-2</v>
      </c>
      <c r="I227" s="88">
        <f t="shared" si="11"/>
        <v>0.24591218312702165</v>
      </c>
      <c r="J227" s="25"/>
      <c r="K227" s="40"/>
    </row>
    <row r="228" spans="1:11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0.57199999999999995</v>
      </c>
      <c r="G228" s="72">
        <f t="shared" si="13"/>
        <v>0</v>
      </c>
      <c r="H228" s="103">
        <f t="shared" si="12"/>
        <v>1.6713800751962389E-2</v>
      </c>
      <c r="I228" s="88">
        <f t="shared" si="11"/>
        <v>1.6713800751962389E-2</v>
      </c>
      <c r="J228" s="40"/>
      <c r="K228" s="40"/>
    </row>
    <row r="229" spans="1:11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79.632000000000005</v>
      </c>
      <c r="F229" s="104">
        <v>80.171000000000006</v>
      </c>
      <c r="G229" s="72">
        <f t="shared" si="13"/>
        <v>0.46343220000000129</v>
      </c>
      <c r="H229" s="103">
        <f t="shared" si="12"/>
        <v>3.7327488346049341E-2</v>
      </c>
      <c r="I229" s="88">
        <f t="shared" si="11"/>
        <v>0.50075968834605067</v>
      </c>
      <c r="J229" s="25"/>
      <c r="K229" s="40"/>
    </row>
    <row r="230" spans="1:11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17.648</v>
      </c>
      <c r="G230" s="72">
        <f t="shared" si="13"/>
        <v>0</v>
      </c>
      <c r="H230" s="103">
        <f t="shared" si="12"/>
        <v>3.4902348629097933E-2</v>
      </c>
      <c r="I230" s="88">
        <f t="shared" si="11"/>
        <v>3.4902348629097933E-2</v>
      </c>
      <c r="J230" s="25"/>
      <c r="K230" s="40"/>
    </row>
    <row r="231" spans="1:11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28.992999999999999</v>
      </c>
      <c r="F231" s="104">
        <v>29.001999999999999</v>
      </c>
      <c r="G231" s="72">
        <f t="shared" si="13"/>
        <v>7.7382000000002929E-3</v>
      </c>
      <c r="H231" s="103">
        <f t="shared" si="12"/>
        <v>3.0347018620229749E-2</v>
      </c>
      <c r="I231" s="88">
        <f t="shared" si="11"/>
        <v>3.8085218620230045E-2</v>
      </c>
      <c r="J231" s="25"/>
      <c r="K231" s="40"/>
    </row>
    <row r="232" spans="1:11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24.946999999999999</v>
      </c>
      <c r="F232" s="104">
        <v>25.039000000000001</v>
      </c>
      <c r="G232" s="72">
        <f t="shared" si="13"/>
        <v>7.9101600000001979E-2</v>
      </c>
      <c r="H232" s="103">
        <f t="shared" si="12"/>
        <v>2.6676536886465464E-2</v>
      </c>
      <c r="I232" s="88">
        <f t="shared" si="11"/>
        <v>0.10577813688646745</v>
      </c>
      <c r="J232" s="25"/>
      <c r="K232" s="40"/>
    </row>
    <row r="233" spans="1:11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12.851000000000001</v>
      </c>
      <c r="F233" s="104">
        <v>12.853999999999999</v>
      </c>
      <c r="G233" s="72">
        <f t="shared" si="13"/>
        <v>2.5793999999985705E-3</v>
      </c>
      <c r="H233" s="103">
        <f t="shared" si="12"/>
        <v>1.7336471760368833E-2</v>
      </c>
      <c r="I233" s="88">
        <f t="shared" si="11"/>
        <v>1.9915871760367403E-2</v>
      </c>
      <c r="J233" s="25"/>
      <c r="K233" s="40"/>
    </row>
    <row r="234" spans="1:11" x14ac:dyDescent="0.25">
      <c r="A234" s="44">
        <v>221</v>
      </c>
      <c r="B234" s="56" t="s">
        <v>261</v>
      </c>
      <c r="C234" s="51">
        <v>51.4</v>
      </c>
      <c r="D234" s="65" t="s">
        <v>358</v>
      </c>
      <c r="E234" s="104">
        <v>23.350999999999999</v>
      </c>
      <c r="F234" s="104">
        <v>23.484000000000002</v>
      </c>
      <c r="G234" s="72">
        <f t="shared" si="13"/>
        <v>0.1143534000000023</v>
      </c>
      <c r="H234" s="103">
        <f t="shared" si="12"/>
        <v>1.6844889385311115E-2</v>
      </c>
      <c r="I234" s="88">
        <f t="shared" si="11"/>
        <v>0.13119828938531342</v>
      </c>
      <c r="J234" s="25"/>
      <c r="K234" s="40"/>
    </row>
    <row r="235" spans="1:11" x14ac:dyDescent="0.25">
      <c r="A235" s="44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72">
        <f t="shared" si="13"/>
        <v>0</v>
      </c>
      <c r="H235" s="103">
        <f t="shared" si="12"/>
        <v>3.768798208775833E-2</v>
      </c>
      <c r="I235" s="88">
        <f t="shared" si="11"/>
        <v>3.768798208775833E-2</v>
      </c>
      <c r="J235" s="215"/>
      <c r="K235" s="40"/>
    </row>
    <row r="236" spans="1:11" x14ac:dyDescent="0.25">
      <c r="A236" s="44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22.268999999999998</v>
      </c>
      <c r="G236" s="72">
        <f t="shared" si="13"/>
        <v>0</v>
      </c>
      <c r="H236" s="103">
        <f t="shared" si="12"/>
        <v>3.4967892945772294E-2</v>
      </c>
      <c r="I236" s="88">
        <f t="shared" si="11"/>
        <v>3.4967892945772294E-2</v>
      </c>
      <c r="J236" s="215"/>
      <c r="K236" s="227"/>
    </row>
    <row r="237" spans="1:11" x14ac:dyDescent="0.25">
      <c r="A237" s="44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72">
        <f t="shared" si="13"/>
        <v>0</v>
      </c>
      <c r="H237" s="103">
        <f t="shared" si="12"/>
        <v>3.0281474303555392E-2</v>
      </c>
      <c r="I237" s="88">
        <f t="shared" si="11"/>
        <v>3.0281474303555392E-2</v>
      </c>
      <c r="J237" s="215"/>
      <c r="K237" s="227"/>
    </row>
    <row r="238" spans="1:11" x14ac:dyDescent="0.25">
      <c r="A238" s="44">
        <v>225</v>
      </c>
      <c r="B238" s="56" t="s">
        <v>265</v>
      </c>
      <c r="C238" s="51">
        <v>81.2</v>
      </c>
      <c r="D238" s="65" t="s">
        <v>358</v>
      </c>
      <c r="E238" s="104">
        <v>23.678000000000001</v>
      </c>
      <c r="F238" s="104">
        <v>23.960999999999999</v>
      </c>
      <c r="G238" s="72">
        <f t="shared" si="13"/>
        <v>0.24332339999999802</v>
      </c>
      <c r="H238" s="103">
        <f t="shared" si="12"/>
        <v>2.66109925697911E-2</v>
      </c>
      <c r="I238" s="88">
        <f t="shared" si="11"/>
        <v>0.26993439256978913</v>
      </c>
      <c r="J238" s="215"/>
      <c r="K238" s="227"/>
    </row>
    <row r="239" spans="1:11" x14ac:dyDescent="0.25">
      <c r="A239" s="44">
        <v>226</v>
      </c>
      <c r="B239" s="56" t="s">
        <v>266</v>
      </c>
      <c r="C239" s="51">
        <v>52.7</v>
      </c>
      <c r="D239" s="65" t="s">
        <v>358</v>
      </c>
      <c r="E239" s="104">
        <v>11.366</v>
      </c>
      <c r="F239" s="104">
        <v>11.438000000000001</v>
      </c>
      <c r="G239" s="72">
        <f t="shared" si="13"/>
        <v>6.1905600000000817E-2</v>
      </c>
      <c r="H239" s="103">
        <f t="shared" si="12"/>
        <v>1.7270927443694472E-2</v>
      </c>
      <c r="I239" s="88">
        <f t="shared" si="11"/>
        <v>7.9176527443695285E-2</v>
      </c>
      <c r="J239" s="215"/>
      <c r="K239" s="40"/>
    </row>
    <row r="240" spans="1:11" x14ac:dyDescent="0.25">
      <c r="A240" s="44">
        <v>227</v>
      </c>
      <c r="B240" s="56" t="s">
        <v>267</v>
      </c>
      <c r="C240" s="51">
        <v>51.5</v>
      </c>
      <c r="D240" s="65" t="s">
        <v>358</v>
      </c>
      <c r="E240" s="104">
        <v>15.256</v>
      </c>
      <c r="F240" s="104">
        <v>15.414</v>
      </c>
      <c r="G240" s="72">
        <f t="shared" si="13"/>
        <v>0.13584839999999954</v>
      </c>
      <c r="H240" s="103">
        <f t="shared" si="12"/>
        <v>1.6877661543648295E-2</v>
      </c>
      <c r="I240" s="88">
        <f t="shared" si="11"/>
        <v>0.15272606154364782</v>
      </c>
      <c r="J240" s="215"/>
      <c r="K240" s="40"/>
    </row>
    <row r="241" spans="1:11" x14ac:dyDescent="0.25">
      <c r="A241" s="44">
        <v>228</v>
      </c>
      <c r="B241" s="56" t="s">
        <v>268</v>
      </c>
      <c r="C241" s="51">
        <v>113.5</v>
      </c>
      <c r="D241" s="65" t="s">
        <v>358</v>
      </c>
      <c r="E241" s="104">
        <v>64.441999999999993</v>
      </c>
      <c r="F241" s="104">
        <v>64.918999999999997</v>
      </c>
      <c r="G241" s="72">
        <f t="shared" si="13"/>
        <v>0.41012460000000334</v>
      </c>
      <c r="H241" s="103">
        <f t="shared" si="12"/>
        <v>3.7196399712700612E-2</v>
      </c>
      <c r="I241" s="88">
        <f t="shared" si="11"/>
        <v>0.44732099971270395</v>
      </c>
      <c r="J241" s="215"/>
      <c r="K241" s="40"/>
    </row>
    <row r="242" spans="1:11" x14ac:dyDescent="0.25">
      <c r="A242" s="44">
        <v>229</v>
      </c>
      <c r="B242" s="56" t="s">
        <v>269</v>
      </c>
      <c r="C242" s="51">
        <v>107.4</v>
      </c>
      <c r="D242" s="65" t="s">
        <v>358</v>
      </c>
      <c r="E242" s="104">
        <v>30.986000000000001</v>
      </c>
      <c r="F242" s="104">
        <v>31.151</v>
      </c>
      <c r="G242" s="72">
        <f t="shared" si="13"/>
        <v>0.14186699999999927</v>
      </c>
      <c r="H242" s="103">
        <f t="shared" si="12"/>
        <v>3.5197298054132568E-2</v>
      </c>
      <c r="I242" s="88">
        <f t="shared" si="11"/>
        <v>0.17706429805413185</v>
      </c>
      <c r="J242" s="215"/>
      <c r="K242" s="40"/>
    </row>
    <row r="243" spans="1:11" x14ac:dyDescent="0.25">
      <c r="A243" s="44">
        <v>230</v>
      </c>
      <c r="B243" s="56" t="s">
        <v>270</v>
      </c>
      <c r="C243" s="51">
        <v>93</v>
      </c>
      <c r="D243" s="65" t="s">
        <v>358</v>
      </c>
      <c r="E243" s="104">
        <v>19.428000000000001</v>
      </c>
      <c r="F243" s="104">
        <v>19.466000000000001</v>
      </c>
      <c r="G243" s="72">
        <f t="shared" si="13"/>
        <v>3.2672400000000219E-2</v>
      </c>
      <c r="H243" s="103">
        <f t="shared" si="12"/>
        <v>3.0478107253578478E-2</v>
      </c>
      <c r="I243" s="88">
        <f t="shared" si="11"/>
        <v>6.3150507253578694E-2</v>
      </c>
      <c r="J243" s="25"/>
      <c r="K243" s="40"/>
    </row>
    <row r="244" spans="1:11" x14ac:dyDescent="0.25">
      <c r="A244" s="44">
        <v>231</v>
      </c>
      <c r="B244" s="56" t="s">
        <v>271</v>
      </c>
      <c r="C244" s="51">
        <v>80.900000000000006</v>
      </c>
      <c r="D244" s="65" t="s">
        <v>358</v>
      </c>
      <c r="E244" s="104">
        <v>31.831</v>
      </c>
      <c r="F244" s="104">
        <v>31.831</v>
      </c>
      <c r="G244" s="72">
        <f t="shared" si="13"/>
        <v>0</v>
      </c>
      <c r="H244" s="103">
        <f t="shared" si="12"/>
        <v>2.6512676094779558E-2</v>
      </c>
      <c r="I244" s="88">
        <f t="shared" si="11"/>
        <v>2.6512676094779558E-2</v>
      </c>
      <c r="J244" s="25"/>
      <c r="K244" s="40"/>
    </row>
    <row r="245" spans="1:11" x14ac:dyDescent="0.25">
      <c r="A245" s="44">
        <v>232</v>
      </c>
      <c r="B245" s="56" t="s">
        <v>272</v>
      </c>
      <c r="C245" s="51">
        <v>52.5</v>
      </c>
      <c r="D245" s="65" t="s">
        <v>358</v>
      </c>
      <c r="E245" s="104">
        <v>22.29</v>
      </c>
      <c r="F245" s="104">
        <v>22.391999999999999</v>
      </c>
      <c r="G245" s="72">
        <f t="shared" si="13"/>
        <v>8.7699600000000266E-2</v>
      </c>
      <c r="H245" s="103">
        <f t="shared" si="12"/>
        <v>1.7205383127020107E-2</v>
      </c>
      <c r="I245" s="88">
        <f t="shared" si="11"/>
        <v>0.10490498312702037</v>
      </c>
      <c r="J245" s="25"/>
      <c r="K245" s="40"/>
    </row>
    <row r="246" spans="1:11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23.547000000000001</v>
      </c>
      <c r="F246" s="104">
        <v>23.657</v>
      </c>
      <c r="G246" s="72">
        <f t="shared" si="13"/>
        <v>9.457799999999951E-2</v>
      </c>
      <c r="H246" s="103">
        <f t="shared" si="12"/>
        <v>1.6615484276950847E-2</v>
      </c>
      <c r="I246" s="88">
        <f t="shared" si="11"/>
        <v>0.11119348427695036</v>
      </c>
      <c r="J246" s="25"/>
      <c r="K246" s="40"/>
    </row>
    <row r="247" spans="1:11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37.902000000000001</v>
      </c>
      <c r="F247" s="104">
        <v>37.902000000000001</v>
      </c>
      <c r="G247" s="72">
        <f t="shared" si="13"/>
        <v>0</v>
      </c>
      <c r="H247" s="103">
        <f t="shared" si="12"/>
        <v>3.7294716187712157E-2</v>
      </c>
      <c r="I247" s="88">
        <f t="shared" si="11"/>
        <v>3.7294716187712157E-2</v>
      </c>
      <c r="J247" s="25"/>
      <c r="K247" s="40"/>
    </row>
    <row r="248" spans="1:11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27.645</v>
      </c>
      <c r="F248" s="104">
        <v>27.648</v>
      </c>
      <c r="G248" s="72">
        <f t="shared" si="13"/>
        <v>2.5794000000000979E-3</v>
      </c>
      <c r="H248" s="103">
        <f t="shared" si="12"/>
        <v>3.4869576470760756E-2</v>
      </c>
      <c r="I248" s="88">
        <f t="shared" si="11"/>
        <v>3.7448976470760856E-2</v>
      </c>
      <c r="J248" s="25"/>
      <c r="K248" s="40"/>
    </row>
    <row r="249" spans="1:11" x14ac:dyDescent="0.25">
      <c r="A249" s="44">
        <v>236</v>
      </c>
      <c r="B249" s="56" t="s">
        <v>276</v>
      </c>
      <c r="C249" s="51">
        <v>94.4</v>
      </c>
      <c r="D249" s="65" t="s">
        <v>358</v>
      </c>
      <c r="E249" s="104">
        <v>28.196000000000002</v>
      </c>
      <c r="F249" s="104">
        <v>28.457999999999998</v>
      </c>
      <c r="G249" s="72">
        <f t="shared" si="13"/>
        <v>0.22526759999999735</v>
      </c>
      <c r="H249" s="103">
        <f t="shared" si="12"/>
        <v>3.0936917470299016E-2</v>
      </c>
      <c r="I249" s="88">
        <f t="shared" si="11"/>
        <v>0.25620451747029638</v>
      </c>
      <c r="J249" s="25"/>
      <c r="K249" s="40"/>
    </row>
    <row r="250" spans="1:11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11.292</v>
      </c>
      <c r="F250" s="104">
        <v>11.4</v>
      </c>
      <c r="G250" s="72">
        <f t="shared" si="13"/>
        <v>9.2858400000000466E-2</v>
      </c>
      <c r="H250" s="103">
        <f t="shared" si="12"/>
        <v>2.6316043144756468E-2</v>
      </c>
      <c r="I250" s="88">
        <f t="shared" si="11"/>
        <v>0.11917444314475693</v>
      </c>
      <c r="J250" s="25"/>
      <c r="K250" s="40"/>
    </row>
    <row r="251" spans="1:11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11.532</v>
      </c>
      <c r="G251" s="72">
        <f t="shared" si="13"/>
        <v>0</v>
      </c>
      <c r="H251" s="103">
        <f t="shared" si="12"/>
        <v>1.7172610968682927E-2</v>
      </c>
      <c r="I251" s="88">
        <f t="shared" si="11"/>
        <v>1.7172610968682927E-2</v>
      </c>
      <c r="J251" s="25"/>
      <c r="K251" s="40"/>
    </row>
    <row r="252" spans="1:11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23.937000000000001</v>
      </c>
      <c r="F252" s="104">
        <v>24.004000000000001</v>
      </c>
      <c r="G252" s="72">
        <f t="shared" si="13"/>
        <v>5.7606600000000147E-2</v>
      </c>
      <c r="H252" s="103">
        <f t="shared" si="12"/>
        <v>1.6681028593625209E-2</v>
      </c>
      <c r="I252" s="88">
        <f t="shared" si="11"/>
        <v>7.4287628593625352E-2</v>
      </c>
      <c r="J252" s="25"/>
      <c r="K252" s="40"/>
    </row>
    <row r="253" spans="1:11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62.360999999999997</v>
      </c>
      <c r="F253" s="104">
        <v>62.731999999999999</v>
      </c>
      <c r="G253" s="72">
        <f t="shared" si="13"/>
        <v>0.31898580000000193</v>
      </c>
      <c r="H253" s="103">
        <f t="shared" si="12"/>
        <v>3.7524121296072424E-2</v>
      </c>
      <c r="I253" s="88">
        <f t="shared" si="11"/>
        <v>0.35650992129607434</v>
      </c>
      <c r="J253" s="215"/>
      <c r="K253" s="40"/>
    </row>
    <row r="254" spans="1:11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04">
        <v>17.641999999999999</v>
      </c>
      <c r="F254" s="104">
        <v>17.652999999999999</v>
      </c>
      <c r="G254" s="72">
        <f t="shared" si="13"/>
        <v>9.4577999999993397E-3</v>
      </c>
      <c r="H254" s="103">
        <f t="shared" si="12"/>
        <v>3.4902348629097933E-2</v>
      </c>
      <c r="I254" s="88">
        <f t="shared" si="11"/>
        <v>4.4360148629097276E-2</v>
      </c>
      <c r="J254" s="215"/>
      <c r="K254" s="40"/>
    </row>
    <row r="255" spans="1:11" x14ac:dyDescent="0.25">
      <c r="A255" s="44">
        <v>242</v>
      </c>
      <c r="B255" s="56" t="s">
        <v>282</v>
      </c>
      <c r="C255" s="51">
        <v>93.3</v>
      </c>
      <c r="D255" s="65" t="s">
        <v>358</v>
      </c>
      <c r="E255" s="104">
        <v>35.084000000000003</v>
      </c>
      <c r="F255" s="104">
        <v>35.33</v>
      </c>
      <c r="G255" s="72">
        <f t="shared" si="13"/>
        <v>0.21151079999999581</v>
      </c>
      <c r="H255" s="103">
        <f t="shared" si="12"/>
        <v>3.057642372859002E-2</v>
      </c>
      <c r="I255" s="88">
        <f t="shared" si="11"/>
        <v>0.24208722372858582</v>
      </c>
      <c r="J255" s="215"/>
      <c r="K255" s="40"/>
    </row>
    <row r="256" spans="1:11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8.9329999999999998</v>
      </c>
      <c r="G256" s="72">
        <f t="shared" si="13"/>
        <v>0</v>
      </c>
      <c r="H256" s="103">
        <f t="shared" si="12"/>
        <v>2.6381587461430833E-2</v>
      </c>
      <c r="I256" s="88">
        <f t="shared" si="11"/>
        <v>2.6381587461430833E-2</v>
      </c>
      <c r="J256" s="215"/>
      <c r="K256" s="40"/>
    </row>
    <row r="257" spans="1:11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04">
        <v>12.465999999999999</v>
      </c>
      <c r="F257" s="104">
        <v>12.539</v>
      </c>
      <c r="G257" s="72">
        <f t="shared" si="13"/>
        <v>6.2765400000000346E-2</v>
      </c>
      <c r="H257" s="103">
        <f t="shared" si="12"/>
        <v>1.7270927443694472E-2</v>
      </c>
      <c r="I257" s="88">
        <f t="shared" si="11"/>
        <v>8.0036327443694821E-2</v>
      </c>
      <c r="J257" s="215"/>
      <c r="K257" s="40"/>
    </row>
    <row r="258" spans="1:11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72">
        <f t="shared" si="13"/>
        <v>0</v>
      </c>
      <c r="H258" s="103">
        <f t="shared" si="12"/>
        <v>1.6484395643602122E-2</v>
      </c>
      <c r="I258" s="88">
        <f t="shared" si="11"/>
        <v>1.6484395643602122E-2</v>
      </c>
      <c r="J258" s="215"/>
      <c r="K258" s="40"/>
    </row>
    <row r="259" spans="1:11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41.421999999999997</v>
      </c>
      <c r="G259" s="72">
        <f t="shared" si="13"/>
        <v>0</v>
      </c>
      <c r="H259" s="103">
        <f t="shared" si="12"/>
        <v>3.7327488346049341E-2</v>
      </c>
      <c r="I259" s="88">
        <f t="shared" si="11"/>
        <v>3.7327488346049341E-2</v>
      </c>
      <c r="J259" s="215"/>
      <c r="K259" s="40"/>
    </row>
    <row r="260" spans="1:11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28.567</v>
      </c>
      <c r="F260" s="104">
        <v>28.707999999999998</v>
      </c>
      <c r="G260" s="72">
        <f t="shared" si="13"/>
        <v>0.12123179999999849</v>
      </c>
      <c r="H260" s="103">
        <f t="shared" si="12"/>
        <v>3.4836804312423572E-2</v>
      </c>
      <c r="I260" s="88">
        <f t="shared" si="11"/>
        <v>0.15606860431242206</v>
      </c>
      <c r="J260" s="25"/>
      <c r="K260" s="40"/>
    </row>
    <row r="261" spans="1:11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30.722000000000001</v>
      </c>
      <c r="F261" s="104">
        <v>30.93</v>
      </c>
      <c r="G261" s="72">
        <f t="shared" si="13"/>
        <v>0.17883839999999862</v>
      </c>
      <c r="H261" s="103">
        <f t="shared" si="12"/>
        <v>3.0314246461892572E-2</v>
      </c>
      <c r="I261" s="88">
        <f t="shared" si="11"/>
        <v>0.20915264646189119</v>
      </c>
      <c r="J261" s="25"/>
      <c r="K261" s="40"/>
    </row>
    <row r="262" spans="1:11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16.521000000000001</v>
      </c>
      <c r="G262" s="72">
        <f t="shared" si="13"/>
        <v>0</v>
      </c>
      <c r="H262" s="103">
        <f t="shared" si="12"/>
        <v>2.7889106744941165E-2</v>
      </c>
      <c r="I262" s="88">
        <f t="shared" si="11"/>
        <v>2.7889106744941165E-2</v>
      </c>
      <c r="J262" s="25"/>
      <c r="K262" s="40"/>
    </row>
    <row r="263" spans="1:11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27.239000000000001</v>
      </c>
      <c r="F263" s="104">
        <v>27.390999999999998</v>
      </c>
      <c r="G263" s="72">
        <f t="shared" si="13"/>
        <v>0.13068959999999782</v>
      </c>
      <c r="H263" s="103">
        <f t="shared" si="12"/>
        <v>1.7172610968682927E-2</v>
      </c>
      <c r="I263" s="88">
        <f t="shared" si="11"/>
        <v>0.14786221096868074</v>
      </c>
      <c r="J263" s="25"/>
      <c r="K263" s="40"/>
    </row>
    <row r="264" spans="1:11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28.907</v>
      </c>
      <c r="F264" s="104">
        <v>29.242999999999999</v>
      </c>
      <c r="G264" s="72">
        <f t="shared" si="13"/>
        <v>0.28889279999999873</v>
      </c>
      <c r="H264" s="103">
        <f t="shared" si="12"/>
        <v>1.6681028593625209E-2</v>
      </c>
      <c r="I264" s="88">
        <f t="shared" si="11"/>
        <v>0.30557382859362392</v>
      </c>
      <c r="J264" s="25"/>
      <c r="K264" s="40"/>
    </row>
    <row r="265" spans="1:11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39.636000000000003</v>
      </c>
      <c r="F265" s="104">
        <v>39.880000000000003</v>
      </c>
      <c r="G265" s="72">
        <f t="shared" si="13"/>
        <v>0.20979119999999982</v>
      </c>
      <c r="H265" s="103">
        <f t="shared" si="12"/>
        <v>3.7327488346049341E-2</v>
      </c>
      <c r="I265" s="88">
        <f t="shared" si="11"/>
        <v>0.24711868834604916</v>
      </c>
      <c r="J265" s="25"/>
      <c r="K265" s="40"/>
    </row>
    <row r="266" spans="1:11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10.173</v>
      </c>
      <c r="F266" s="104">
        <v>10.327</v>
      </c>
      <c r="G266" s="72">
        <f t="shared" si="13"/>
        <v>0.13240919999999992</v>
      </c>
      <c r="H266" s="103">
        <f t="shared" si="12"/>
        <v>3.5000665104109478E-2</v>
      </c>
      <c r="I266" s="88">
        <f t="shared" si="11"/>
        <v>0.16740986510410941</v>
      </c>
      <c r="J266" s="25"/>
      <c r="K266" s="40"/>
    </row>
    <row r="267" spans="1:11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72">
        <f t="shared" si="13"/>
        <v>0</v>
      </c>
      <c r="H267" s="103">
        <f t="shared" si="12"/>
        <v>3.0314246461892572E-2</v>
      </c>
      <c r="I267" s="88">
        <f t="shared" si="11"/>
        <v>3.0314246461892572E-2</v>
      </c>
      <c r="J267" s="25"/>
      <c r="K267" s="40"/>
    </row>
    <row r="268" spans="1:11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16.75</v>
      </c>
      <c r="F268" s="104">
        <v>16.788</v>
      </c>
      <c r="G268" s="72">
        <f t="shared" si="13"/>
        <v>3.2672400000000219E-2</v>
      </c>
      <c r="H268" s="103">
        <f t="shared" si="12"/>
        <v>2.6545448253116739E-2</v>
      </c>
      <c r="I268" s="88">
        <f t="shared" si="11"/>
        <v>5.9217848253116961E-2</v>
      </c>
      <c r="J268" s="25"/>
      <c r="K268" s="40"/>
    </row>
    <row r="269" spans="1:11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14.239000000000001</v>
      </c>
      <c r="F269" s="104">
        <v>14.305999999999999</v>
      </c>
      <c r="G269" s="72">
        <f t="shared" si="13"/>
        <v>5.760659999999862E-2</v>
      </c>
      <c r="H269" s="103">
        <f t="shared" si="12"/>
        <v>1.7107066652008566E-2</v>
      </c>
      <c r="I269" s="88">
        <f t="shared" si="11"/>
        <v>7.4713666652007182E-2</v>
      </c>
      <c r="J269" s="25"/>
      <c r="K269" s="40"/>
    </row>
    <row r="270" spans="1:11" x14ac:dyDescent="0.25">
      <c r="A270" s="44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72">
        <f t="shared" si="13"/>
        <v>0</v>
      </c>
      <c r="H270" s="103">
        <f t="shared" si="12"/>
        <v>1.6582712118613667E-2</v>
      </c>
      <c r="I270" s="88">
        <f t="shared" si="11"/>
        <v>1.6582712118613667E-2</v>
      </c>
      <c r="J270" s="25"/>
      <c r="K270" s="40"/>
    </row>
    <row r="271" spans="1:11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36.878</v>
      </c>
      <c r="F271" s="104">
        <v>37.021000000000001</v>
      </c>
      <c r="G271" s="72">
        <f t="shared" si="13"/>
        <v>0.12295140000000059</v>
      </c>
      <c r="H271" s="103">
        <f t="shared" si="12"/>
        <v>3.7327488346049341E-2</v>
      </c>
      <c r="I271" s="88">
        <f t="shared" si="11"/>
        <v>0.16027888834604992</v>
      </c>
      <c r="J271" s="25"/>
      <c r="K271" s="40"/>
    </row>
    <row r="272" spans="1:11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11.051</v>
      </c>
      <c r="F272" s="104">
        <v>11.297000000000001</v>
      </c>
      <c r="G272" s="72">
        <f t="shared" si="13"/>
        <v>0.21151080000000039</v>
      </c>
      <c r="H272" s="103">
        <f t="shared" si="12"/>
        <v>3.5033437262446662E-2</v>
      </c>
      <c r="I272" s="88">
        <f t="shared" si="11"/>
        <v>0.24654423726244706</v>
      </c>
      <c r="J272" s="25"/>
      <c r="K272" s="40"/>
    </row>
    <row r="273" spans="1:11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14.209</v>
      </c>
      <c r="F273" s="104">
        <v>14.393000000000001</v>
      </c>
      <c r="G273" s="72">
        <f t="shared" si="13"/>
        <v>0.1582032000000009</v>
      </c>
      <c r="H273" s="103">
        <f t="shared" si="12"/>
        <v>3.0314246461892572E-2</v>
      </c>
      <c r="I273" s="88">
        <f t="shared" ref="I273:I280" si="14">G273+H273</f>
        <v>0.18851744646189347</v>
      </c>
      <c r="J273" s="25"/>
      <c r="K273" s="40"/>
    </row>
    <row r="274" spans="1:11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37.320999999999998</v>
      </c>
      <c r="F274" s="104">
        <v>37.549999999999997</v>
      </c>
      <c r="G274" s="72">
        <f t="shared" si="13"/>
        <v>0.19689419999999933</v>
      </c>
      <c r="H274" s="103">
        <f t="shared" ref="H274:H301" si="15">$G$11/$C$303*C274</f>
        <v>2.6512676094779558E-2</v>
      </c>
      <c r="I274" s="88">
        <f t="shared" si="14"/>
        <v>0.22340687609477888</v>
      </c>
      <c r="J274" s="25"/>
      <c r="K274" s="40"/>
    </row>
    <row r="275" spans="1:1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72">
        <f t="shared" si="13"/>
        <v>0</v>
      </c>
      <c r="H275" s="103">
        <f t="shared" si="15"/>
        <v>1.7074294493671385E-2</v>
      </c>
      <c r="I275" s="88">
        <f t="shared" si="14"/>
        <v>1.7074294493671385E-2</v>
      </c>
      <c r="J275" s="25"/>
      <c r="K275" s="40"/>
    </row>
    <row r="276" spans="1:11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4.3639999999999999</v>
      </c>
      <c r="F276" s="104">
        <v>4.3730000000000002</v>
      </c>
      <c r="G276" s="72">
        <f t="shared" ref="G276:G302" si="16">(F276-E276)*0.8598</f>
        <v>7.7382000000002929E-3</v>
      </c>
      <c r="H276" s="103">
        <f t="shared" si="15"/>
        <v>1.6582712118613667E-2</v>
      </c>
      <c r="I276" s="88">
        <f t="shared" si="14"/>
        <v>2.4320912118613959E-2</v>
      </c>
      <c r="J276" s="25"/>
      <c r="K276" s="40"/>
    </row>
    <row r="277" spans="1:11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52.165999999999997</v>
      </c>
      <c r="F277" s="104">
        <v>52.622</v>
      </c>
      <c r="G277" s="72">
        <f t="shared" si="16"/>
        <v>0.39206880000000266</v>
      </c>
      <c r="H277" s="103">
        <f t="shared" si="15"/>
        <v>3.7458576979398063E-2</v>
      </c>
      <c r="I277" s="88">
        <f t="shared" si="14"/>
        <v>0.42952737697940074</v>
      </c>
      <c r="J277" s="25"/>
      <c r="K277" s="40"/>
    </row>
    <row r="278" spans="1:11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29.806000000000001</v>
      </c>
      <c r="F278" s="104">
        <v>29.82</v>
      </c>
      <c r="G278" s="72">
        <f t="shared" si="16"/>
        <v>1.2037199999999438E-2</v>
      </c>
      <c r="H278" s="103">
        <f t="shared" si="15"/>
        <v>3.5066209420783839E-2</v>
      </c>
      <c r="I278" s="88">
        <f t="shared" si="14"/>
        <v>4.7103409420783275E-2</v>
      </c>
      <c r="J278" s="25"/>
      <c r="K278" s="40"/>
    </row>
    <row r="279" spans="1:11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33.432000000000002</v>
      </c>
      <c r="F279" s="104">
        <v>37.725999999999999</v>
      </c>
      <c r="G279" s="72">
        <f t="shared" si="16"/>
        <v>3.6919811999999972</v>
      </c>
      <c r="H279" s="103">
        <f t="shared" si="15"/>
        <v>3.0412562936904114E-2</v>
      </c>
      <c r="I279" s="88">
        <f t="shared" si="14"/>
        <v>3.7223937629369015</v>
      </c>
      <c r="J279" s="25"/>
      <c r="K279" s="40"/>
    </row>
    <row r="280" spans="1:11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19.163</v>
      </c>
      <c r="F280" s="104">
        <v>19.306999999999999</v>
      </c>
      <c r="G280" s="72">
        <f t="shared" si="16"/>
        <v>0.12381119999999858</v>
      </c>
      <c r="H280" s="103">
        <f t="shared" si="15"/>
        <v>2.6316043144756468E-2</v>
      </c>
      <c r="I280" s="88">
        <f t="shared" si="14"/>
        <v>0.15012724314475506</v>
      </c>
      <c r="J280" s="25"/>
      <c r="K280" s="40"/>
    </row>
    <row r="281" spans="1:11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9.5299999999999994</v>
      </c>
      <c r="F281" s="104">
        <v>9.6340000000000003</v>
      </c>
      <c r="G281" s="72">
        <f t="shared" si="16"/>
        <v>8.9419200000000851E-2</v>
      </c>
      <c r="H281" s="103">
        <f t="shared" si="15"/>
        <v>1.7041522335334201E-2</v>
      </c>
      <c r="I281" s="88">
        <f>G281+H281</f>
        <v>0.10646072233533505</v>
      </c>
      <c r="J281" s="40"/>
      <c r="K281" s="25"/>
    </row>
    <row r="282" spans="1:11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12.874000000000001</v>
      </c>
      <c r="F282" s="104">
        <v>12.989000000000001</v>
      </c>
      <c r="G282" s="72">
        <f t="shared" si="16"/>
        <v>9.8877000000000187E-2</v>
      </c>
      <c r="H282" s="103">
        <f t="shared" si="15"/>
        <v>1.6517167801939302E-2</v>
      </c>
      <c r="I282" s="88">
        <f t="shared" ref="I282:I301" si="17">G282+H282</f>
        <v>0.11539416780193949</v>
      </c>
      <c r="J282" s="25"/>
      <c r="K282" s="40"/>
    </row>
    <row r="283" spans="1:11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26.911000000000001</v>
      </c>
      <c r="G283" s="72">
        <f t="shared" si="16"/>
        <v>0</v>
      </c>
      <c r="H283" s="103">
        <f t="shared" si="15"/>
        <v>3.7163627554363435E-2</v>
      </c>
      <c r="I283" s="88">
        <f t="shared" si="17"/>
        <v>3.7163627554363435E-2</v>
      </c>
      <c r="J283" s="25"/>
      <c r="K283" s="40"/>
    </row>
    <row r="284" spans="1:11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13.747999999999999</v>
      </c>
      <c r="F284" s="104">
        <v>13.798</v>
      </c>
      <c r="G284" s="72">
        <f t="shared" si="16"/>
        <v>4.2990000000000611E-2</v>
      </c>
      <c r="H284" s="103">
        <f t="shared" si="15"/>
        <v>3.4804032154086388E-2</v>
      </c>
      <c r="I284" s="88">
        <f t="shared" si="17"/>
        <v>7.7794032154087006E-2</v>
      </c>
      <c r="J284" s="25"/>
      <c r="K284" s="40"/>
    </row>
    <row r="285" spans="1:11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14.494999999999999</v>
      </c>
      <c r="G285" s="72">
        <f t="shared" si="16"/>
        <v>0</v>
      </c>
      <c r="H285" s="103">
        <f t="shared" si="15"/>
        <v>3.0379790778566933E-2</v>
      </c>
      <c r="I285" s="88">
        <f t="shared" si="17"/>
        <v>3.0379790778566933E-2</v>
      </c>
      <c r="J285" s="25"/>
      <c r="K285" s="40"/>
    </row>
    <row r="286" spans="1:11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31.204000000000001</v>
      </c>
      <c r="F286" s="104">
        <v>31.526</v>
      </c>
      <c r="G286" s="72">
        <f t="shared" si="16"/>
        <v>0.27685559999999931</v>
      </c>
      <c r="H286" s="103">
        <f t="shared" si="15"/>
        <v>2.6709309044802645E-2</v>
      </c>
      <c r="I286" s="88">
        <f t="shared" si="17"/>
        <v>0.30356490904480193</v>
      </c>
      <c r="J286" s="25"/>
      <c r="K286" s="40"/>
    </row>
    <row r="287" spans="1:11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27.381</v>
      </c>
      <c r="F287" s="104">
        <v>27.527999999999999</v>
      </c>
      <c r="G287" s="72">
        <f t="shared" si="16"/>
        <v>0.12639059999999869</v>
      </c>
      <c r="H287" s="103">
        <f t="shared" si="15"/>
        <v>1.7041522335334201E-2</v>
      </c>
      <c r="I287" s="88">
        <f t="shared" si="17"/>
        <v>0.1434321223353329</v>
      </c>
      <c r="J287" s="25"/>
      <c r="K287" s="40"/>
    </row>
    <row r="288" spans="1:11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28.297999999999998</v>
      </c>
      <c r="F288" s="104">
        <v>28.306000000000001</v>
      </c>
      <c r="G288" s="72">
        <f t="shared" si="16"/>
        <v>6.8784000000022974E-3</v>
      </c>
      <c r="H288" s="103">
        <f t="shared" si="15"/>
        <v>1.6418851326927761E-2</v>
      </c>
      <c r="I288" s="88">
        <f t="shared" si="17"/>
        <v>2.3297251326930057E-2</v>
      </c>
      <c r="J288" s="25"/>
      <c r="K288" s="40"/>
    </row>
    <row r="289" spans="1:11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49.591999999999999</v>
      </c>
      <c r="F289" s="104">
        <v>50.039000000000001</v>
      </c>
      <c r="G289" s="72">
        <f t="shared" si="16"/>
        <v>0.38433060000000235</v>
      </c>
      <c r="H289" s="103">
        <f t="shared" si="15"/>
        <v>3.7327488346049341E-2</v>
      </c>
      <c r="I289" s="88">
        <f t="shared" si="17"/>
        <v>0.42165808834605167</v>
      </c>
      <c r="J289" s="25"/>
      <c r="K289" s="40"/>
    </row>
    <row r="290" spans="1:11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43.517000000000003</v>
      </c>
      <c r="F290" s="104">
        <v>43.698</v>
      </c>
      <c r="G290" s="72">
        <f t="shared" si="16"/>
        <v>0.15562379999999776</v>
      </c>
      <c r="H290" s="103">
        <f t="shared" si="15"/>
        <v>3.5197298054132568E-2</v>
      </c>
      <c r="I290" s="88">
        <f t="shared" si="17"/>
        <v>0.19082109805413033</v>
      </c>
      <c r="J290" s="25"/>
      <c r="K290" s="40"/>
    </row>
    <row r="291" spans="1:11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9.5596898503527949</v>
      </c>
      <c r="F291" s="104">
        <v>9.5596898503527949</v>
      </c>
      <c r="G291" s="72">
        <f t="shared" si="16"/>
        <v>0</v>
      </c>
      <c r="H291" s="103">
        <f t="shared" si="15"/>
        <v>3.0347018620229749E-2</v>
      </c>
      <c r="I291" s="88">
        <f t="shared" si="17"/>
        <v>3.0347018620229749E-2</v>
      </c>
      <c r="J291" s="25"/>
      <c r="K291" s="40"/>
    </row>
    <row r="292" spans="1:11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15.331672326897728</v>
      </c>
      <c r="G292" s="72">
        <f t="shared" si="16"/>
        <v>0</v>
      </c>
      <c r="H292" s="103">
        <f t="shared" si="15"/>
        <v>2.6381587461430833E-2</v>
      </c>
      <c r="I292" s="88">
        <f t="shared" si="17"/>
        <v>2.6381587461430833E-2</v>
      </c>
      <c r="J292" s="25"/>
      <c r="K292" s="40"/>
    </row>
    <row r="293" spans="1:11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14.641999999999999</v>
      </c>
      <c r="F293" s="104">
        <v>14.766</v>
      </c>
      <c r="G293" s="72">
        <f t="shared" si="16"/>
        <v>0.10661520000000048</v>
      </c>
      <c r="H293" s="103">
        <f t="shared" si="15"/>
        <v>1.7041522335334201E-2</v>
      </c>
      <c r="I293" s="88">
        <f t="shared" si="17"/>
        <v>0.12365672233533467</v>
      </c>
      <c r="J293" s="25"/>
      <c r="K293" s="40"/>
    </row>
    <row r="294" spans="1:11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22.97</v>
      </c>
      <c r="F294" s="104">
        <v>22.97</v>
      </c>
      <c r="G294" s="72">
        <f t="shared" si="16"/>
        <v>0</v>
      </c>
      <c r="H294" s="103">
        <f t="shared" si="15"/>
        <v>1.6517167801939302E-2</v>
      </c>
      <c r="I294" s="88">
        <f t="shared" si="17"/>
        <v>1.6517167801939302E-2</v>
      </c>
      <c r="J294" s="25"/>
      <c r="K294" s="40"/>
    </row>
    <row r="295" spans="1:11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56.936999999999998</v>
      </c>
      <c r="F295" s="104">
        <v>57.125999999999998</v>
      </c>
      <c r="G295" s="72">
        <f t="shared" si="16"/>
        <v>0.16250220000000004</v>
      </c>
      <c r="H295" s="103">
        <f>$G$11/$C$303*C295</f>
        <v>3.726194402937498E-2</v>
      </c>
      <c r="I295" s="88">
        <f t="shared" si="17"/>
        <v>0.19976414402937503</v>
      </c>
      <c r="J295" s="25"/>
      <c r="K295" s="40"/>
    </row>
    <row r="296" spans="1:11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72">
        <f t="shared" si="16"/>
        <v>0</v>
      </c>
      <c r="H296" s="103">
        <f t="shared" si="15"/>
        <v>3.4804032154086388E-2</v>
      </c>
      <c r="I296" s="88">
        <f t="shared" si="17"/>
        <v>3.4804032154086388E-2</v>
      </c>
      <c r="J296" s="25"/>
      <c r="K296" s="40"/>
    </row>
    <row r="297" spans="1:11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6"/>
        <v>0</v>
      </c>
      <c r="H297" s="103">
        <f t="shared" si="15"/>
        <v>3.0150385670206666E-2</v>
      </c>
      <c r="I297" s="88">
        <f t="shared" si="17"/>
        <v>3.0150385670206666E-2</v>
      </c>
      <c r="J297" s="25"/>
      <c r="K297" s="40"/>
    </row>
    <row r="298" spans="1:11" x14ac:dyDescent="0.25">
      <c r="A298" s="44">
        <v>285</v>
      </c>
      <c r="B298" s="56" t="s">
        <v>325</v>
      </c>
      <c r="C298" s="51">
        <v>79.900000000000006</v>
      </c>
      <c r="D298" s="65" t="s">
        <v>358</v>
      </c>
      <c r="E298" s="104">
        <v>27.640999999999998</v>
      </c>
      <c r="F298" s="104">
        <v>27.648</v>
      </c>
      <c r="G298" s="72">
        <f t="shared" si="16"/>
        <v>6.0186000000012462E-3</v>
      </c>
      <c r="H298" s="103">
        <f>$G$11/$C$303*C298</f>
        <v>2.6184954511407746E-2</v>
      </c>
      <c r="I298" s="88">
        <f t="shared" si="17"/>
        <v>3.2203554511408994E-2</v>
      </c>
      <c r="J298" s="25"/>
      <c r="K298" s="40"/>
    </row>
    <row r="299" spans="1:11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10.817</v>
      </c>
      <c r="G299" s="72">
        <f t="shared" si="16"/>
        <v>0</v>
      </c>
      <c r="H299" s="103">
        <f t="shared" si="15"/>
        <v>1.6844889385311115E-2</v>
      </c>
      <c r="I299" s="88">
        <f>G299+H299</f>
        <v>1.6844889385311115E-2</v>
      </c>
      <c r="J299" s="25"/>
      <c r="K299" s="40"/>
    </row>
    <row r="300" spans="1:11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14.465999999999999</v>
      </c>
      <c r="G300" s="72">
        <f t="shared" si="16"/>
        <v>0</v>
      </c>
      <c r="H300" s="103">
        <f t="shared" si="15"/>
        <v>1.6484395643602122E-2</v>
      </c>
      <c r="I300" s="88">
        <f t="shared" si="17"/>
        <v>1.6484395643602122E-2</v>
      </c>
      <c r="J300" s="25"/>
      <c r="K300" s="40"/>
    </row>
    <row r="301" spans="1:11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72">
        <f t="shared" si="16"/>
        <v>0</v>
      </c>
      <c r="H301" s="103">
        <f t="shared" si="15"/>
        <v>3.7622437771083969E-2</v>
      </c>
      <c r="I301" s="88">
        <f t="shared" si="17"/>
        <v>3.7622437771083969E-2</v>
      </c>
      <c r="J301" s="25"/>
      <c r="K301" s="40"/>
    </row>
    <row r="302" spans="1:11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04">
        <v>80.658000000000001</v>
      </c>
      <c r="F302" s="104">
        <v>80.658000000000001</v>
      </c>
      <c r="G302" s="72">
        <f t="shared" si="16"/>
        <v>0</v>
      </c>
      <c r="H302" s="103">
        <f>$G$11/$C$303*C302</f>
        <v>9.728415202392228E-2</v>
      </c>
      <c r="I302" s="88">
        <f>G302+H302</f>
        <v>9.728415202392228E-2</v>
      </c>
      <c r="J302" s="25"/>
      <c r="K302" s="40"/>
    </row>
    <row r="303" spans="1:11" x14ac:dyDescent="0.25">
      <c r="A303" s="710" t="s">
        <v>3</v>
      </c>
      <c r="B303" s="711"/>
      <c r="C303" s="112">
        <f>SUM(C17:C302)</f>
        <v>20466.450000000008</v>
      </c>
      <c r="D303" s="54"/>
      <c r="E303" s="129"/>
      <c r="F303" s="129"/>
      <c r="G303" s="88">
        <f>SUM(G17:G302)</f>
        <v>33.974702599999986</v>
      </c>
      <c r="H303" s="88">
        <f>SUM(H17:H302)</f>
        <v>6.7072974000000132</v>
      </c>
      <c r="I303" s="88">
        <f>SUM(I17:I302)</f>
        <v>40.681999999999981</v>
      </c>
      <c r="J303" s="25"/>
      <c r="K303" s="40"/>
    </row>
  </sheetData>
  <mergeCells count="22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3"/>
  <sheetViews>
    <sheetView workbookViewId="0">
      <selection activeCell="T10" sqref="T10"/>
    </sheetView>
  </sheetViews>
  <sheetFormatPr defaultRowHeight="15" x14ac:dyDescent="0.25"/>
  <cols>
    <col min="1" max="1" width="8" style="433" customWidth="1"/>
    <col min="2" max="2" width="15.140625" style="433" customWidth="1"/>
    <col min="3" max="4" width="9.140625" style="433"/>
    <col min="5" max="5" width="11" style="433" customWidth="1"/>
    <col min="6" max="6" width="11.42578125" style="433" customWidth="1"/>
    <col min="7" max="7" width="10.140625" style="433" customWidth="1"/>
    <col min="8" max="8" width="10.5703125" style="433" customWidth="1"/>
    <col min="9" max="9" width="11.140625" style="433" customWidth="1"/>
    <col min="10" max="10" width="11" style="433" customWidth="1"/>
    <col min="11" max="16384" width="9.140625" style="433"/>
  </cols>
  <sheetData>
    <row r="1" spans="1:11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431"/>
    </row>
    <row r="2" spans="1:11" ht="9" customHeight="1" x14ac:dyDescent="0.3">
      <c r="A2" s="435"/>
      <c r="B2" s="481"/>
      <c r="C2" s="481"/>
      <c r="D2" s="481"/>
      <c r="E2" s="481"/>
      <c r="F2" s="481"/>
      <c r="G2" s="394"/>
      <c r="H2" s="395"/>
      <c r="I2" s="481"/>
      <c r="J2" s="436"/>
      <c r="K2" s="481"/>
    </row>
    <row r="3" spans="1:11" ht="33.75" customHeight="1" x14ac:dyDescent="0.25">
      <c r="A3" s="687" t="s">
        <v>546</v>
      </c>
      <c r="B3" s="687"/>
      <c r="C3" s="687"/>
      <c r="D3" s="687"/>
      <c r="E3" s="687"/>
      <c r="F3" s="687"/>
      <c r="G3" s="687"/>
      <c r="H3" s="687"/>
      <c r="I3" s="687"/>
      <c r="J3" s="687"/>
      <c r="K3" s="397"/>
    </row>
    <row r="4" spans="1:11" ht="18.75" x14ac:dyDescent="0.25">
      <c r="A4" s="399"/>
      <c r="B4" s="399"/>
      <c r="C4" s="399"/>
      <c r="D4" s="399"/>
      <c r="E4" s="399"/>
      <c r="F4" s="399"/>
      <c r="G4" s="400"/>
      <c r="H4" s="399"/>
      <c r="I4" s="399"/>
      <c r="J4" s="438"/>
      <c r="K4" s="399"/>
    </row>
    <row r="5" spans="1:11" ht="18.75" x14ac:dyDescent="0.25">
      <c r="A5" s="713" t="s">
        <v>11</v>
      </c>
      <c r="B5" s="717"/>
      <c r="C5" s="717"/>
      <c r="D5" s="717"/>
      <c r="E5" s="717"/>
      <c r="F5" s="717"/>
      <c r="G5" s="714"/>
      <c r="H5" s="402"/>
      <c r="I5" s="718" t="s">
        <v>15</v>
      </c>
      <c r="J5" s="719"/>
      <c r="K5" s="399"/>
    </row>
    <row r="6" spans="1:11" ht="60" x14ac:dyDescent="0.25">
      <c r="A6" s="712" t="s">
        <v>4</v>
      </c>
      <c r="B6" s="712"/>
      <c r="C6" s="712"/>
      <c r="D6" s="712"/>
      <c r="E6" s="712" t="s">
        <v>5</v>
      </c>
      <c r="F6" s="712"/>
      <c r="G6" s="403" t="s">
        <v>547</v>
      </c>
      <c r="H6" s="482"/>
      <c r="I6" s="720"/>
      <c r="J6" s="721"/>
      <c r="K6" s="399"/>
    </row>
    <row r="7" spans="1:11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7"/>
      <c r="H7" s="405"/>
      <c r="I7" s="720"/>
      <c r="J7" s="721"/>
      <c r="K7" s="399"/>
    </row>
    <row r="8" spans="1:11" ht="18.75" x14ac:dyDescent="0.25">
      <c r="A8" s="699" t="s">
        <v>7</v>
      </c>
      <c r="B8" s="700"/>
      <c r="C8" s="700"/>
      <c r="D8" s="701"/>
      <c r="E8" s="712"/>
      <c r="F8" s="712"/>
      <c r="G8" s="47"/>
      <c r="H8" s="405"/>
      <c r="I8" s="720"/>
      <c r="J8" s="721"/>
      <c r="K8" s="399"/>
    </row>
    <row r="9" spans="1:11" ht="18.75" x14ac:dyDescent="0.25">
      <c r="A9" s="698" t="s">
        <v>39</v>
      </c>
      <c r="B9" s="698"/>
      <c r="C9" s="698"/>
      <c r="D9" s="698"/>
      <c r="E9" s="712" t="s">
        <v>8</v>
      </c>
      <c r="F9" s="712"/>
      <c r="G9" s="47">
        <v>217.52099999999999</v>
      </c>
      <c r="H9" s="405"/>
      <c r="I9" s="722"/>
      <c r="J9" s="723"/>
      <c r="K9" s="399"/>
    </row>
    <row r="10" spans="1:11" ht="18.75" x14ac:dyDescent="0.25">
      <c r="A10" s="702" t="s">
        <v>7</v>
      </c>
      <c r="B10" s="703"/>
      <c r="C10" s="703"/>
      <c r="D10" s="704"/>
      <c r="E10" s="712" t="s">
        <v>12</v>
      </c>
      <c r="F10" s="712"/>
      <c r="G10" s="406">
        <f>G303</f>
        <v>163.87761533333338</v>
      </c>
      <c r="H10" s="405"/>
      <c r="I10" s="440"/>
      <c r="J10" s="441"/>
      <c r="K10" s="399"/>
    </row>
    <row r="11" spans="1:11" ht="18.75" x14ac:dyDescent="0.25">
      <c r="A11" s="705"/>
      <c r="B11" s="706"/>
      <c r="C11" s="706"/>
      <c r="D11" s="707"/>
      <c r="E11" s="712" t="s">
        <v>13</v>
      </c>
      <c r="F11" s="712"/>
      <c r="G11" s="406">
        <f>G9-G10</f>
        <v>53.643384666666606</v>
      </c>
      <c r="H11" s="405"/>
      <c r="I11" s="442" t="s">
        <v>363</v>
      </c>
      <c r="J11" s="441"/>
      <c r="K11" s="399"/>
    </row>
    <row r="12" spans="1:11" ht="18.75" x14ac:dyDescent="0.25">
      <c r="A12" s="698" t="s">
        <v>42</v>
      </c>
      <c r="B12" s="698"/>
      <c r="C12" s="698"/>
      <c r="D12" s="698"/>
      <c r="E12" s="713" t="s">
        <v>40</v>
      </c>
      <c r="F12" s="714"/>
      <c r="G12" s="410"/>
      <c r="H12" s="405"/>
      <c r="I12" s="442" t="s">
        <v>362</v>
      </c>
      <c r="J12" s="441"/>
      <c r="K12" s="399"/>
    </row>
    <row r="13" spans="1:11" x14ac:dyDescent="0.25">
      <c r="A13" s="698" t="s">
        <v>43</v>
      </c>
      <c r="B13" s="698"/>
      <c r="C13" s="698"/>
      <c r="D13" s="698"/>
      <c r="E13" s="713" t="s">
        <v>41</v>
      </c>
      <c r="F13" s="714"/>
      <c r="G13" s="411"/>
      <c r="H13" s="412"/>
      <c r="I13" s="25"/>
      <c r="J13" s="443"/>
      <c r="K13" s="25"/>
    </row>
    <row r="14" spans="1:11" x14ac:dyDescent="0.25">
      <c r="A14" s="698"/>
      <c r="B14" s="698"/>
      <c r="C14" s="698"/>
      <c r="D14" s="698"/>
      <c r="E14" s="712" t="s">
        <v>14</v>
      </c>
      <c r="F14" s="712"/>
      <c r="G14" s="47"/>
      <c r="H14" s="405"/>
      <c r="I14" s="442" t="s">
        <v>548</v>
      </c>
      <c r="J14" s="442"/>
      <c r="K14" s="442"/>
    </row>
    <row r="15" spans="1:11" x14ac:dyDescent="0.25">
      <c r="A15" s="446"/>
      <c r="B15" s="25"/>
      <c r="C15" s="25"/>
      <c r="D15" s="25"/>
      <c r="E15" s="25"/>
      <c r="F15" s="25"/>
      <c r="G15" s="415"/>
      <c r="H15" s="25"/>
      <c r="I15" s="25"/>
      <c r="J15" s="443"/>
      <c r="K15" s="25"/>
    </row>
    <row r="16" spans="1:11" ht="36" x14ac:dyDescent="0.25">
      <c r="A16" s="118" t="s">
        <v>0</v>
      </c>
      <c r="B16" s="119" t="s">
        <v>1</v>
      </c>
      <c r="C16" s="118" t="s">
        <v>2</v>
      </c>
      <c r="D16" s="118" t="s">
        <v>357</v>
      </c>
      <c r="E16" s="22" t="s">
        <v>545</v>
      </c>
      <c r="F16" s="22" t="s">
        <v>545</v>
      </c>
      <c r="G16" s="71" t="s">
        <v>23</v>
      </c>
      <c r="H16" s="417" t="s">
        <v>9</v>
      </c>
      <c r="I16" s="418" t="s">
        <v>26</v>
      </c>
      <c r="J16" s="25"/>
      <c r="K16" s="443"/>
    </row>
    <row r="17" spans="1:11" x14ac:dyDescent="0.25">
      <c r="A17" s="120">
        <v>1</v>
      </c>
      <c r="B17" s="56" t="s">
        <v>44</v>
      </c>
      <c r="C17" s="51">
        <v>64.3</v>
      </c>
      <c r="D17" s="65" t="s">
        <v>358</v>
      </c>
      <c r="E17" s="104">
        <v>20.225000000000001</v>
      </c>
      <c r="F17" s="104">
        <v>21.834</v>
      </c>
      <c r="G17" s="88">
        <f>(F17-E17)*0.8598</f>
        <v>1.3834181999999984</v>
      </c>
      <c r="H17" s="103">
        <f>$G$11/$C$303*C17</f>
        <v>0.16853287375517795</v>
      </c>
      <c r="I17" s="88">
        <f t="shared" ref="I17:I80" si="0">G17+H17</f>
        <v>1.5519510737551763</v>
      </c>
      <c r="J17" s="25"/>
      <c r="K17" s="443"/>
    </row>
    <row r="18" spans="1:11" x14ac:dyDescent="0.25">
      <c r="A18" s="120">
        <v>2</v>
      </c>
      <c r="B18" s="56" t="s">
        <v>45</v>
      </c>
      <c r="C18" s="57">
        <v>43.1</v>
      </c>
      <c r="D18" s="65" t="s">
        <v>358</v>
      </c>
      <c r="E18" s="104">
        <v>38.128</v>
      </c>
      <c r="F18" s="104">
        <v>39.877000000000002</v>
      </c>
      <c r="G18" s="88">
        <f t="shared" ref="G18:G80" si="1">(F18-E18)*0.8598</f>
        <v>1.5037902000000021</v>
      </c>
      <c r="H18" s="103">
        <f t="shared" ref="H18:H81" si="2">$G$11/$C$303*C18</f>
        <v>0.11296682517648786</v>
      </c>
      <c r="I18" s="88">
        <f t="shared" si="0"/>
        <v>1.61675702517649</v>
      </c>
      <c r="J18" s="25"/>
      <c r="K18" s="443"/>
    </row>
    <row r="19" spans="1:11" x14ac:dyDescent="0.25">
      <c r="A19" s="120">
        <v>3</v>
      </c>
      <c r="B19" s="56" t="s">
        <v>46</v>
      </c>
      <c r="C19" s="57">
        <v>45.1</v>
      </c>
      <c r="D19" s="65" t="s">
        <v>358</v>
      </c>
      <c r="E19" s="104">
        <v>30.686</v>
      </c>
      <c r="F19" s="104">
        <v>32.073</v>
      </c>
      <c r="G19" s="88">
        <f t="shared" si="1"/>
        <v>1.1925426000000003</v>
      </c>
      <c r="H19" s="103">
        <f t="shared" si="2"/>
        <v>0.11820890523108127</v>
      </c>
      <c r="I19" s="88">
        <f t="shared" si="0"/>
        <v>1.3107515052310816</v>
      </c>
      <c r="J19" s="25"/>
      <c r="K19" s="443"/>
    </row>
    <row r="20" spans="1:11" x14ac:dyDescent="0.25">
      <c r="A20" s="120">
        <v>4</v>
      </c>
      <c r="B20" s="56" t="s">
        <v>47</v>
      </c>
      <c r="C20" s="57">
        <v>69.900000000000006</v>
      </c>
      <c r="D20" s="65" t="s">
        <v>358</v>
      </c>
      <c r="E20" s="104">
        <v>71.435000000000002</v>
      </c>
      <c r="F20" s="104">
        <v>73.741</v>
      </c>
      <c r="G20" s="88">
        <f>(F20-E20)*0.8598</f>
        <v>1.9826987999999979</v>
      </c>
      <c r="H20" s="103">
        <f t="shared" si="2"/>
        <v>0.18321069790803948</v>
      </c>
      <c r="I20" s="88">
        <f t="shared" si="0"/>
        <v>2.1659094979080376</v>
      </c>
      <c r="J20" s="25"/>
      <c r="K20" s="443"/>
    </row>
    <row r="21" spans="1:11" x14ac:dyDescent="0.25">
      <c r="A21" s="120">
        <v>5</v>
      </c>
      <c r="B21" s="56" t="s">
        <v>48</v>
      </c>
      <c r="C21" s="51">
        <v>64.400000000000006</v>
      </c>
      <c r="D21" s="65" t="s">
        <v>358</v>
      </c>
      <c r="E21" s="104">
        <v>32.223999999999997</v>
      </c>
      <c r="F21" s="104">
        <v>33.076000000000001</v>
      </c>
      <c r="G21" s="88">
        <f t="shared" si="1"/>
        <v>0.73254960000000335</v>
      </c>
      <c r="H21" s="103">
        <f t="shared" si="2"/>
        <v>0.16879497775790764</v>
      </c>
      <c r="I21" s="88">
        <f t="shared" si="0"/>
        <v>0.90134457775791099</v>
      </c>
      <c r="J21" s="25"/>
      <c r="K21" s="443"/>
    </row>
    <row r="22" spans="1:11" x14ac:dyDescent="0.25">
      <c r="A22" s="120">
        <v>6</v>
      </c>
      <c r="B22" s="56" t="s">
        <v>49</v>
      </c>
      <c r="C22" s="51">
        <v>42.9</v>
      </c>
      <c r="D22" s="65" t="s">
        <v>358</v>
      </c>
      <c r="E22" s="104">
        <v>12.792999999999999</v>
      </c>
      <c r="F22" s="104">
        <v>13.007</v>
      </c>
      <c r="G22" s="88">
        <f t="shared" si="1"/>
        <v>0.18399720000000036</v>
      </c>
      <c r="H22" s="103">
        <f t="shared" si="2"/>
        <v>0.11244261717102852</v>
      </c>
      <c r="I22" s="88">
        <f t="shared" si="0"/>
        <v>0.29643981717102885</v>
      </c>
      <c r="J22" s="25"/>
      <c r="K22" s="443"/>
    </row>
    <row r="23" spans="1:11" x14ac:dyDescent="0.25">
      <c r="A23" s="120">
        <v>7</v>
      </c>
      <c r="B23" s="56" t="s">
        <v>50</v>
      </c>
      <c r="C23" s="51">
        <v>44.6</v>
      </c>
      <c r="D23" s="65" t="s">
        <v>358</v>
      </c>
      <c r="E23" s="104">
        <v>19.882000000000001</v>
      </c>
      <c r="F23" s="104">
        <v>20.728000000000002</v>
      </c>
      <c r="G23" s="88">
        <f t="shared" si="1"/>
        <v>0.72739080000000012</v>
      </c>
      <c r="H23" s="103">
        <f t="shared" si="2"/>
        <v>0.11689838521743291</v>
      </c>
      <c r="I23" s="88">
        <f t="shared" si="0"/>
        <v>0.84428918521743301</v>
      </c>
      <c r="J23" s="25"/>
      <c r="K23" s="443"/>
    </row>
    <row r="24" spans="1:11" x14ac:dyDescent="0.25">
      <c r="A24" s="120">
        <v>8</v>
      </c>
      <c r="B24" s="56" t="s">
        <v>51</v>
      </c>
      <c r="C24" s="51">
        <v>69.900000000000006</v>
      </c>
      <c r="D24" s="65" t="s">
        <v>358</v>
      </c>
      <c r="E24" s="104">
        <v>18.177</v>
      </c>
      <c r="F24" s="104">
        <v>18.574999999999999</v>
      </c>
      <c r="G24" s="88">
        <f t="shared" si="1"/>
        <v>0.34220039999999974</v>
      </c>
      <c r="H24" s="103">
        <f t="shared" si="2"/>
        <v>0.18321069790803948</v>
      </c>
      <c r="I24" s="88">
        <f t="shared" si="0"/>
        <v>0.52541109790803919</v>
      </c>
      <c r="J24" s="25"/>
      <c r="K24" s="443"/>
    </row>
    <row r="25" spans="1:11" x14ac:dyDescent="0.25">
      <c r="A25" s="120">
        <v>9</v>
      </c>
      <c r="B25" s="56" t="s">
        <v>52</v>
      </c>
      <c r="C25" s="51">
        <v>64.2</v>
      </c>
      <c r="D25" s="65" t="s">
        <v>358</v>
      </c>
      <c r="E25" s="104">
        <v>24.007999999999999</v>
      </c>
      <c r="F25" s="104">
        <v>25.167000000000002</v>
      </c>
      <c r="G25" s="88">
        <f t="shared" si="1"/>
        <v>0.99650820000000218</v>
      </c>
      <c r="H25" s="103">
        <f t="shared" si="2"/>
        <v>0.16827076975244828</v>
      </c>
      <c r="I25" s="88">
        <f t="shared" si="0"/>
        <v>1.1647789697524504</v>
      </c>
      <c r="J25" s="25"/>
      <c r="K25" s="443"/>
    </row>
    <row r="26" spans="1:11" x14ac:dyDescent="0.25">
      <c r="A26" s="120">
        <v>10</v>
      </c>
      <c r="B26" s="56" t="s">
        <v>53</v>
      </c>
      <c r="C26" s="51">
        <v>42.6</v>
      </c>
      <c r="D26" s="65" t="s">
        <v>358</v>
      </c>
      <c r="E26" s="104">
        <v>19.077000000000002</v>
      </c>
      <c r="F26" s="104">
        <v>19.077000000000002</v>
      </c>
      <c r="G26" s="88">
        <f t="shared" si="1"/>
        <v>0</v>
      </c>
      <c r="H26" s="103">
        <f t="shared" si="2"/>
        <v>0.11165630516283952</v>
      </c>
      <c r="I26" s="88">
        <f t="shared" si="0"/>
        <v>0.11165630516283952</v>
      </c>
      <c r="J26" s="25"/>
      <c r="K26" s="443"/>
    </row>
    <row r="27" spans="1:11" x14ac:dyDescent="0.25">
      <c r="A27" s="120">
        <v>11</v>
      </c>
      <c r="B27" s="56" t="s">
        <v>54</v>
      </c>
      <c r="C27" s="51">
        <v>44.6</v>
      </c>
      <c r="D27" s="65" t="s">
        <v>358</v>
      </c>
      <c r="E27" s="104">
        <v>26.433</v>
      </c>
      <c r="F27" s="104">
        <v>26.433</v>
      </c>
      <c r="G27" s="88">
        <f t="shared" si="1"/>
        <v>0</v>
      </c>
      <c r="H27" s="103">
        <f t="shared" si="2"/>
        <v>0.11689838521743291</v>
      </c>
      <c r="I27" s="88">
        <f t="shared" si="0"/>
        <v>0.11689838521743291</v>
      </c>
      <c r="J27" s="25"/>
      <c r="K27" s="443"/>
    </row>
    <row r="28" spans="1:11" x14ac:dyDescent="0.25">
      <c r="A28" s="120">
        <v>12</v>
      </c>
      <c r="B28" s="56" t="s">
        <v>55</v>
      </c>
      <c r="C28" s="51">
        <v>69.900000000000006</v>
      </c>
      <c r="D28" s="65" t="s">
        <v>358</v>
      </c>
      <c r="E28" s="104">
        <v>35.034999999999997</v>
      </c>
      <c r="F28" s="104">
        <v>35.034999999999997</v>
      </c>
      <c r="G28" s="88">
        <f t="shared" si="1"/>
        <v>0</v>
      </c>
      <c r="H28" s="103">
        <f t="shared" si="2"/>
        <v>0.18321069790803948</v>
      </c>
      <c r="I28" s="88">
        <f t="shared" si="0"/>
        <v>0.18321069790803948</v>
      </c>
      <c r="J28" s="25"/>
      <c r="K28" s="443"/>
    </row>
    <row r="29" spans="1:11" x14ac:dyDescent="0.25">
      <c r="A29" s="120">
        <v>13</v>
      </c>
      <c r="B29" s="56" t="s">
        <v>56</v>
      </c>
      <c r="C29" s="51">
        <v>64.3</v>
      </c>
      <c r="D29" s="65" t="s">
        <v>358</v>
      </c>
      <c r="E29" s="104">
        <v>31.588999999999999</v>
      </c>
      <c r="F29" s="104">
        <v>32.069000000000003</v>
      </c>
      <c r="G29" s="88">
        <f t="shared" si="1"/>
        <v>0.4127040000000034</v>
      </c>
      <c r="H29" s="103">
        <f t="shared" si="2"/>
        <v>0.16853287375517795</v>
      </c>
      <c r="I29" s="88">
        <f t="shared" si="0"/>
        <v>0.5812368737551814</v>
      </c>
      <c r="J29" s="25"/>
      <c r="K29" s="443"/>
    </row>
    <row r="30" spans="1:11" x14ac:dyDescent="0.25">
      <c r="A30" s="120">
        <v>14</v>
      </c>
      <c r="B30" s="56" t="s">
        <v>57</v>
      </c>
      <c r="C30" s="51">
        <v>42.4</v>
      </c>
      <c r="D30" s="65" t="s">
        <v>358</v>
      </c>
      <c r="E30" s="104">
        <v>13.856</v>
      </c>
      <c r="F30" s="104">
        <v>14.214</v>
      </c>
      <c r="G30" s="88">
        <f t="shared" si="1"/>
        <v>0.30780840000000048</v>
      </c>
      <c r="H30" s="103">
        <f t="shared" si="2"/>
        <v>0.11113209715738016</v>
      </c>
      <c r="I30" s="88">
        <f t="shared" si="0"/>
        <v>0.41894049715738063</v>
      </c>
      <c r="J30" s="25"/>
      <c r="K30" s="443"/>
    </row>
    <row r="31" spans="1:11" x14ac:dyDescent="0.25">
      <c r="A31" s="120">
        <v>15</v>
      </c>
      <c r="B31" s="56" t="s">
        <v>58</v>
      </c>
      <c r="C31" s="51">
        <v>45</v>
      </c>
      <c r="D31" s="65" t="s">
        <v>358</v>
      </c>
      <c r="E31" s="104">
        <v>12.164</v>
      </c>
      <c r="F31" s="104">
        <v>12.519</v>
      </c>
      <c r="G31" s="88">
        <f t="shared" si="1"/>
        <v>0.30522900000000036</v>
      </c>
      <c r="H31" s="103">
        <f t="shared" si="2"/>
        <v>0.11794680122835159</v>
      </c>
      <c r="I31" s="88">
        <f t="shared" si="0"/>
        <v>0.42317580122835197</v>
      </c>
      <c r="J31" s="25"/>
      <c r="K31" s="443"/>
    </row>
    <row r="32" spans="1:11" x14ac:dyDescent="0.25">
      <c r="A32" s="120">
        <v>16</v>
      </c>
      <c r="B32" s="56" t="s">
        <v>59</v>
      </c>
      <c r="C32" s="51">
        <v>70</v>
      </c>
      <c r="D32" s="65" t="s">
        <v>358</v>
      </c>
      <c r="E32" s="104">
        <v>31.483000000000001</v>
      </c>
      <c r="F32" s="104">
        <v>33.152000000000001</v>
      </c>
      <c r="G32" s="88">
        <f t="shared" si="1"/>
        <v>1.4350062000000003</v>
      </c>
      <c r="H32" s="103">
        <f t="shared" si="2"/>
        <v>0.18347280191076915</v>
      </c>
      <c r="I32" s="88">
        <f t="shared" si="0"/>
        <v>1.6184790019107695</v>
      </c>
      <c r="J32" s="25"/>
      <c r="K32" s="443"/>
    </row>
    <row r="33" spans="1:11" x14ac:dyDescent="0.25">
      <c r="A33" s="120">
        <v>17</v>
      </c>
      <c r="B33" s="56" t="s">
        <v>60</v>
      </c>
      <c r="C33" s="51">
        <v>64.599999999999994</v>
      </c>
      <c r="D33" s="65" t="s">
        <v>358</v>
      </c>
      <c r="E33" s="104">
        <v>32.314</v>
      </c>
      <c r="F33" s="104">
        <v>33.540999999999997</v>
      </c>
      <c r="G33" s="88">
        <f t="shared" si="1"/>
        <v>1.0549745999999973</v>
      </c>
      <c r="H33" s="103">
        <f t="shared" si="2"/>
        <v>0.16931918576336694</v>
      </c>
      <c r="I33" s="88">
        <f t="shared" si="0"/>
        <v>1.2242937857633642</v>
      </c>
      <c r="J33" s="25"/>
      <c r="K33" s="443"/>
    </row>
    <row r="34" spans="1:11" x14ac:dyDescent="0.25">
      <c r="A34" s="120">
        <v>18</v>
      </c>
      <c r="B34" s="56" t="s">
        <v>61</v>
      </c>
      <c r="C34" s="51">
        <v>42.5</v>
      </c>
      <c r="D34" s="65" t="s">
        <v>358</v>
      </c>
      <c r="E34" s="104">
        <v>20.954000000000001</v>
      </c>
      <c r="F34" s="104">
        <v>22.163</v>
      </c>
      <c r="G34" s="88">
        <f t="shared" si="1"/>
        <v>1.0394981999999997</v>
      </c>
      <c r="H34" s="103">
        <f t="shared" si="2"/>
        <v>0.11139420116010984</v>
      </c>
      <c r="I34" s="88">
        <f t="shared" si="0"/>
        <v>1.1508924011601096</v>
      </c>
      <c r="J34" s="25"/>
      <c r="K34" s="443"/>
    </row>
    <row r="35" spans="1:11" x14ac:dyDescent="0.25">
      <c r="A35" s="120">
        <v>19</v>
      </c>
      <c r="B35" s="56" t="s">
        <v>62</v>
      </c>
      <c r="C35" s="51">
        <v>44.6</v>
      </c>
      <c r="D35" s="65" t="s">
        <v>358</v>
      </c>
      <c r="E35" s="104">
        <v>8.0640000000000001</v>
      </c>
      <c r="F35" s="104">
        <v>8.27</v>
      </c>
      <c r="G35" s="88">
        <f t="shared" si="1"/>
        <v>0.17711879999999958</v>
      </c>
      <c r="H35" s="103">
        <f t="shared" si="2"/>
        <v>0.11689838521743291</v>
      </c>
      <c r="I35" s="88">
        <f t="shared" si="0"/>
        <v>0.29401718521743248</v>
      </c>
      <c r="J35" s="25"/>
      <c r="K35" s="443"/>
    </row>
    <row r="36" spans="1:11" x14ac:dyDescent="0.25">
      <c r="A36" s="120">
        <v>20</v>
      </c>
      <c r="B36" s="56" t="s">
        <v>63</v>
      </c>
      <c r="C36" s="51">
        <v>69.7</v>
      </c>
      <c r="D36" s="65" t="s">
        <v>358</v>
      </c>
      <c r="E36" s="104">
        <v>22.853000000000002</v>
      </c>
      <c r="F36" s="104">
        <v>23.695</v>
      </c>
      <c r="G36" s="88">
        <f t="shared" si="1"/>
        <v>0.72395159999999892</v>
      </c>
      <c r="H36" s="103">
        <f t="shared" si="2"/>
        <v>0.18268648990258013</v>
      </c>
      <c r="I36" s="88">
        <f t="shared" si="0"/>
        <v>0.90663808990257899</v>
      </c>
      <c r="J36" s="25"/>
      <c r="K36" s="443"/>
    </row>
    <row r="37" spans="1:11" x14ac:dyDescent="0.25">
      <c r="A37" s="120">
        <v>21</v>
      </c>
      <c r="B37" s="56" t="s">
        <v>64</v>
      </c>
      <c r="C37" s="51">
        <v>64.2</v>
      </c>
      <c r="D37" s="65" t="s">
        <v>358</v>
      </c>
      <c r="E37" s="104">
        <v>43.048999999999999</v>
      </c>
      <c r="F37" s="104">
        <v>45.332999999999998</v>
      </c>
      <c r="G37" s="88">
        <f t="shared" si="1"/>
        <v>1.9637831999999991</v>
      </c>
      <c r="H37" s="103">
        <f t="shared" si="2"/>
        <v>0.16827076975244828</v>
      </c>
      <c r="I37" s="88">
        <f t="shared" si="0"/>
        <v>2.1320539697524472</v>
      </c>
      <c r="J37" s="25"/>
      <c r="K37" s="443"/>
    </row>
    <row r="38" spans="1:11" x14ac:dyDescent="0.25">
      <c r="A38" s="120">
        <v>22</v>
      </c>
      <c r="B38" s="56" t="s">
        <v>65</v>
      </c>
      <c r="C38" s="51">
        <v>42.3</v>
      </c>
      <c r="D38" s="65" t="s">
        <v>358</v>
      </c>
      <c r="E38" s="104">
        <v>15.618</v>
      </c>
      <c r="F38" s="104">
        <v>15.635</v>
      </c>
      <c r="G38" s="88">
        <f t="shared" si="1"/>
        <v>1.4616599999999536E-2</v>
      </c>
      <c r="H38" s="103">
        <f t="shared" si="2"/>
        <v>0.11086999315465049</v>
      </c>
      <c r="I38" s="88">
        <f t="shared" si="0"/>
        <v>0.12548659315465002</v>
      </c>
      <c r="J38" s="25"/>
      <c r="K38" s="443"/>
    </row>
    <row r="39" spans="1:11" x14ac:dyDescent="0.25">
      <c r="A39" s="120">
        <v>23</v>
      </c>
      <c r="B39" s="56" t="s">
        <v>66</v>
      </c>
      <c r="C39" s="51">
        <v>44.5</v>
      </c>
      <c r="D39" s="65" t="s">
        <v>358</v>
      </c>
      <c r="E39" s="104">
        <v>16.058</v>
      </c>
      <c r="F39" s="104">
        <v>16.058</v>
      </c>
      <c r="G39" s="88">
        <f t="shared" si="1"/>
        <v>0</v>
      </c>
      <c r="H39" s="103">
        <f t="shared" si="2"/>
        <v>0.11663628121470324</v>
      </c>
      <c r="I39" s="88">
        <f t="shared" si="0"/>
        <v>0.11663628121470324</v>
      </c>
      <c r="J39" s="443"/>
      <c r="K39" s="25"/>
    </row>
    <row r="40" spans="1:11" x14ac:dyDescent="0.25">
      <c r="A40" s="120">
        <v>24</v>
      </c>
      <c r="B40" s="56" t="s">
        <v>67</v>
      </c>
      <c r="C40" s="51">
        <v>69.400000000000006</v>
      </c>
      <c r="D40" s="65" t="s">
        <v>358</v>
      </c>
      <c r="E40" s="104">
        <v>30.724</v>
      </c>
      <c r="F40" s="104">
        <v>31.853000000000002</v>
      </c>
      <c r="G40" s="88">
        <f t="shared" si="1"/>
        <v>0.97071420000000119</v>
      </c>
      <c r="H40" s="103">
        <f t="shared" si="2"/>
        <v>0.18190017789439114</v>
      </c>
      <c r="I40" s="88">
        <f t="shared" si="0"/>
        <v>1.1526143778943923</v>
      </c>
      <c r="J40" s="25"/>
      <c r="K40" s="443"/>
    </row>
    <row r="41" spans="1:11" x14ac:dyDescent="0.25">
      <c r="A41" s="120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88">
        <f t="shared" si="1"/>
        <v>0</v>
      </c>
      <c r="H41" s="103">
        <f t="shared" si="2"/>
        <v>0.16853287375517795</v>
      </c>
      <c r="I41" s="88">
        <f t="shared" si="0"/>
        <v>0.16853287375517795</v>
      </c>
      <c r="J41" s="25"/>
      <c r="K41" s="443"/>
    </row>
    <row r="42" spans="1:11" x14ac:dyDescent="0.25">
      <c r="A42" s="120">
        <v>26</v>
      </c>
      <c r="B42" s="56" t="s">
        <v>69</v>
      </c>
      <c r="C42" s="51">
        <v>42.8</v>
      </c>
      <c r="D42" s="65" t="s">
        <v>358</v>
      </c>
      <c r="E42" s="104">
        <v>17.675999999999998</v>
      </c>
      <c r="F42" s="104">
        <v>18.294</v>
      </c>
      <c r="G42" s="88">
        <f t="shared" si="1"/>
        <v>0.53135640000000184</v>
      </c>
      <c r="H42" s="103">
        <f t="shared" si="2"/>
        <v>0.11218051316829884</v>
      </c>
      <c r="I42" s="88">
        <f t="shared" si="0"/>
        <v>0.64353691316830064</v>
      </c>
      <c r="J42" s="25"/>
      <c r="K42" s="443"/>
    </row>
    <row r="43" spans="1:11" x14ac:dyDescent="0.25">
      <c r="A43" s="120">
        <v>27</v>
      </c>
      <c r="B43" s="56" t="s">
        <v>70</v>
      </c>
      <c r="C43" s="51">
        <v>45.3</v>
      </c>
      <c r="D43" s="65" t="s">
        <v>358</v>
      </c>
      <c r="E43" s="104">
        <v>14.612</v>
      </c>
      <c r="F43" s="104">
        <v>15.007999999999999</v>
      </c>
      <c r="G43" s="88">
        <f t="shared" si="1"/>
        <v>0.34048079999999914</v>
      </c>
      <c r="H43" s="103">
        <f t="shared" si="2"/>
        <v>0.11873311323654059</v>
      </c>
      <c r="I43" s="88">
        <f t="shared" si="0"/>
        <v>0.45921391323653971</v>
      </c>
      <c r="J43" s="25"/>
      <c r="K43" s="443"/>
    </row>
    <row r="44" spans="1:11" x14ac:dyDescent="0.25">
      <c r="A44" s="120">
        <v>28</v>
      </c>
      <c r="B44" s="56" t="s">
        <v>71</v>
      </c>
      <c r="C44" s="51">
        <v>69.599999999999994</v>
      </c>
      <c r="D44" s="65" t="s">
        <v>358</v>
      </c>
      <c r="E44" s="104">
        <v>34.802999999999997</v>
      </c>
      <c r="F44" s="104">
        <v>35.908000000000001</v>
      </c>
      <c r="G44" s="88">
        <f t="shared" si="1"/>
        <v>0.95007900000000345</v>
      </c>
      <c r="H44" s="103">
        <f t="shared" si="2"/>
        <v>0.18242438589985044</v>
      </c>
      <c r="I44" s="88">
        <f t="shared" si="0"/>
        <v>1.1325033858998539</v>
      </c>
      <c r="J44" s="25"/>
      <c r="K44" s="443"/>
    </row>
    <row r="45" spans="1:11" x14ac:dyDescent="0.25">
      <c r="A45" s="120">
        <v>29</v>
      </c>
      <c r="B45" s="56" t="s">
        <v>72</v>
      </c>
      <c r="C45" s="51">
        <v>63.3</v>
      </c>
      <c r="D45" s="65" t="s">
        <v>358</v>
      </c>
      <c r="E45" s="104">
        <v>9.6489999999999991</v>
      </c>
      <c r="F45" s="104">
        <v>10.757999999999999</v>
      </c>
      <c r="G45" s="88">
        <f t="shared" si="1"/>
        <v>0.95351819999999998</v>
      </c>
      <c r="H45" s="103">
        <f t="shared" si="2"/>
        <v>0.16591183372788124</v>
      </c>
      <c r="I45" s="88">
        <f t="shared" si="0"/>
        <v>1.1194300337278813</v>
      </c>
      <c r="J45" s="25"/>
      <c r="K45" s="443"/>
    </row>
    <row r="46" spans="1:11" x14ac:dyDescent="0.25">
      <c r="A46" s="120">
        <v>30</v>
      </c>
      <c r="B46" s="56" t="s">
        <v>73</v>
      </c>
      <c r="C46" s="51">
        <v>42.5</v>
      </c>
      <c r="D46" s="65" t="s">
        <v>358</v>
      </c>
      <c r="E46" s="104">
        <v>9.7189999999999994</v>
      </c>
      <c r="F46" s="104">
        <v>10.067</v>
      </c>
      <c r="G46" s="88">
        <f t="shared" si="1"/>
        <v>0.29921040000000065</v>
      </c>
      <c r="H46" s="103">
        <f t="shared" si="2"/>
        <v>0.11139420116010984</v>
      </c>
      <c r="I46" s="88">
        <f t="shared" si="0"/>
        <v>0.41060460116011049</v>
      </c>
      <c r="J46" s="25"/>
      <c r="K46" s="443"/>
    </row>
    <row r="47" spans="1:11" x14ac:dyDescent="0.25">
      <c r="A47" s="120">
        <v>31</v>
      </c>
      <c r="B47" s="56" t="s">
        <v>74</v>
      </c>
      <c r="C47" s="51">
        <v>44.5</v>
      </c>
      <c r="D47" s="65" t="s">
        <v>358</v>
      </c>
      <c r="E47" s="104">
        <v>17.344999999999999</v>
      </c>
      <c r="F47" s="104">
        <v>17.82</v>
      </c>
      <c r="G47" s="88">
        <f t="shared" si="1"/>
        <v>0.40840500000000124</v>
      </c>
      <c r="H47" s="103">
        <f t="shared" si="2"/>
        <v>0.11663628121470324</v>
      </c>
      <c r="I47" s="88">
        <f t="shared" si="0"/>
        <v>0.5250412812147045</v>
      </c>
      <c r="J47" s="25"/>
      <c r="K47" s="443"/>
    </row>
    <row r="48" spans="1:11" x14ac:dyDescent="0.25">
      <c r="A48" s="120">
        <v>32</v>
      </c>
      <c r="B48" s="56" t="s">
        <v>75</v>
      </c>
      <c r="C48" s="51">
        <v>69.900000000000006</v>
      </c>
      <c r="D48" s="65" t="s">
        <v>358</v>
      </c>
      <c r="E48" s="104">
        <v>3.1909999999999998</v>
      </c>
      <c r="F48" s="104">
        <v>3.694</v>
      </c>
      <c r="G48" s="88">
        <f t="shared" si="1"/>
        <v>0.43247940000000012</v>
      </c>
      <c r="H48" s="103">
        <f t="shared" si="2"/>
        <v>0.18321069790803948</v>
      </c>
      <c r="I48" s="88">
        <f t="shared" si="0"/>
        <v>0.61569009790803964</v>
      </c>
      <c r="J48" s="25"/>
      <c r="K48" s="443"/>
    </row>
    <row r="49" spans="1:11" x14ac:dyDescent="0.25">
      <c r="A49" s="120">
        <v>33</v>
      </c>
      <c r="B49" s="56" t="s">
        <v>76</v>
      </c>
      <c r="C49" s="51">
        <v>64.8</v>
      </c>
      <c r="D49" s="65" t="s">
        <v>358</v>
      </c>
      <c r="E49" s="104">
        <v>30.332000000000001</v>
      </c>
      <c r="F49" s="104">
        <v>31.83</v>
      </c>
      <c r="G49" s="88">
        <f t="shared" si="1"/>
        <v>1.2879803999999979</v>
      </c>
      <c r="H49" s="103">
        <f t="shared" si="2"/>
        <v>0.16984339376882629</v>
      </c>
      <c r="I49" s="88">
        <f t="shared" si="0"/>
        <v>1.4578237937688243</v>
      </c>
      <c r="J49" s="25"/>
      <c r="K49" s="443"/>
    </row>
    <row r="50" spans="1:11" x14ac:dyDescent="0.25">
      <c r="A50" s="120">
        <v>34</v>
      </c>
      <c r="B50" s="56" t="s">
        <v>367</v>
      </c>
      <c r="C50" s="51">
        <v>42.7</v>
      </c>
      <c r="D50" s="65" t="s">
        <v>358</v>
      </c>
      <c r="E50" s="104">
        <v>6.9580000000000002</v>
      </c>
      <c r="F50" s="104">
        <v>7.0419999999999998</v>
      </c>
      <c r="G50" s="88">
        <f>(F50-E50)*0.8598</f>
        <v>7.2223199999999682E-2</v>
      </c>
      <c r="H50" s="103">
        <f t="shared" si="2"/>
        <v>0.11191840916556918</v>
      </c>
      <c r="I50" s="88">
        <f t="shared" si="0"/>
        <v>0.18414160916556888</v>
      </c>
      <c r="J50" s="25"/>
      <c r="K50" s="443"/>
    </row>
    <row r="51" spans="1:11" x14ac:dyDescent="0.25">
      <c r="A51" s="120">
        <v>35</v>
      </c>
      <c r="B51" s="56" t="s">
        <v>78</v>
      </c>
      <c r="C51" s="51">
        <v>44.4</v>
      </c>
      <c r="D51" s="65" t="s">
        <v>358</v>
      </c>
      <c r="E51" s="104">
        <v>22.004000000000001</v>
      </c>
      <c r="F51" s="104">
        <v>22.33</v>
      </c>
      <c r="G51" s="88">
        <f>(F51-E51)*0.8598</f>
        <v>0.2802947999999974</v>
      </c>
      <c r="H51" s="103">
        <f t="shared" si="2"/>
        <v>0.11637417721197357</v>
      </c>
      <c r="I51" s="88">
        <f t="shared" si="0"/>
        <v>0.39666897721197097</v>
      </c>
      <c r="J51" s="443"/>
      <c r="K51" s="25"/>
    </row>
    <row r="52" spans="1:11" x14ac:dyDescent="0.25">
      <c r="A52" s="120">
        <v>36</v>
      </c>
      <c r="B52" s="56" t="s">
        <v>79</v>
      </c>
      <c r="C52" s="51">
        <v>69</v>
      </c>
      <c r="D52" s="65" t="s">
        <v>358</v>
      </c>
      <c r="E52" s="104">
        <v>17.768999999999998</v>
      </c>
      <c r="F52" s="104">
        <v>17.992999999999999</v>
      </c>
      <c r="G52" s="88">
        <f t="shared" si="1"/>
        <v>0.19259520000000016</v>
      </c>
      <c r="H52" s="103">
        <f t="shared" si="2"/>
        <v>0.18085176188347243</v>
      </c>
      <c r="I52" s="88">
        <f t="shared" si="0"/>
        <v>0.37344696188347259</v>
      </c>
      <c r="J52" s="25"/>
      <c r="K52" s="443"/>
    </row>
    <row r="53" spans="1:11" x14ac:dyDescent="0.25">
      <c r="A53" s="120">
        <v>37</v>
      </c>
      <c r="B53" s="56" t="s">
        <v>80</v>
      </c>
      <c r="C53" s="51">
        <v>64.5</v>
      </c>
      <c r="D53" s="65" t="s">
        <v>358</v>
      </c>
      <c r="E53" s="104">
        <v>20.372</v>
      </c>
      <c r="F53" s="104">
        <v>20.440000000000001</v>
      </c>
      <c r="G53" s="88">
        <f t="shared" si="1"/>
        <v>5.8466400000001195E-2</v>
      </c>
      <c r="H53" s="103">
        <f t="shared" si="2"/>
        <v>0.16905708176063727</v>
      </c>
      <c r="I53" s="88">
        <f t="shared" si="0"/>
        <v>0.22752348176063847</v>
      </c>
      <c r="J53" s="25"/>
      <c r="K53" s="443"/>
    </row>
    <row r="54" spans="1:11" x14ac:dyDescent="0.25">
      <c r="A54" s="120">
        <v>38</v>
      </c>
      <c r="B54" s="56" t="s">
        <v>81</v>
      </c>
      <c r="C54" s="51">
        <v>42</v>
      </c>
      <c r="D54" s="65" t="s">
        <v>358</v>
      </c>
      <c r="E54" s="104">
        <v>27.963999999999999</v>
      </c>
      <c r="F54" s="104">
        <v>29.003</v>
      </c>
      <c r="G54" s="88">
        <f t="shared" si="1"/>
        <v>0.89333220000000124</v>
      </c>
      <c r="H54" s="103">
        <f t="shared" si="2"/>
        <v>0.11008368114646148</v>
      </c>
      <c r="I54" s="88">
        <f t="shared" si="0"/>
        <v>1.0034158811464626</v>
      </c>
      <c r="J54" s="25"/>
      <c r="K54" s="443"/>
    </row>
    <row r="55" spans="1:11" x14ac:dyDescent="0.25">
      <c r="A55" s="120">
        <v>39</v>
      </c>
      <c r="B55" s="56" t="s">
        <v>82</v>
      </c>
      <c r="C55" s="51">
        <v>44.4</v>
      </c>
      <c r="D55" s="65" t="s">
        <v>358</v>
      </c>
      <c r="E55" s="104">
        <v>6.5430000000000001</v>
      </c>
      <c r="F55" s="104">
        <v>6.5430000000000001</v>
      </c>
      <c r="G55" s="88">
        <f t="shared" si="1"/>
        <v>0</v>
      </c>
      <c r="H55" s="103">
        <f t="shared" si="2"/>
        <v>0.11637417721197357</v>
      </c>
      <c r="I55" s="88">
        <f t="shared" si="0"/>
        <v>0.11637417721197357</v>
      </c>
      <c r="J55" s="25"/>
      <c r="K55" s="443"/>
    </row>
    <row r="56" spans="1:11" x14ac:dyDescent="0.25">
      <c r="A56" s="120">
        <v>40</v>
      </c>
      <c r="B56" s="56" t="s">
        <v>83</v>
      </c>
      <c r="C56" s="51">
        <v>69.2</v>
      </c>
      <c r="D56" s="65" t="s">
        <v>358</v>
      </c>
      <c r="E56" s="104">
        <v>31.408000000000001</v>
      </c>
      <c r="F56" s="104">
        <v>33.223999999999997</v>
      </c>
      <c r="G56" s="88">
        <f t="shared" si="1"/>
        <v>1.561396799999996</v>
      </c>
      <c r="H56" s="103">
        <f t="shared" si="2"/>
        <v>0.18137596988893179</v>
      </c>
      <c r="I56" s="88">
        <f t="shared" si="0"/>
        <v>1.7427727698889277</v>
      </c>
      <c r="J56" s="25"/>
      <c r="K56" s="443"/>
    </row>
    <row r="57" spans="1:11" x14ac:dyDescent="0.25">
      <c r="A57" s="120">
        <v>41</v>
      </c>
      <c r="B57" s="56" t="s">
        <v>84</v>
      </c>
      <c r="C57" s="51">
        <v>64.7</v>
      </c>
      <c r="D57" s="65" t="s">
        <v>358</v>
      </c>
      <c r="E57" s="104">
        <v>29.576000000000001</v>
      </c>
      <c r="F57" s="104">
        <v>30.853999999999999</v>
      </c>
      <c r="G57" s="88">
        <f t="shared" si="1"/>
        <v>1.0988243999999989</v>
      </c>
      <c r="H57" s="103">
        <f t="shared" si="2"/>
        <v>0.16958128976609663</v>
      </c>
      <c r="I57" s="88">
        <f t="shared" si="0"/>
        <v>1.2684056897660956</v>
      </c>
      <c r="J57" s="25"/>
      <c r="K57" s="443"/>
    </row>
    <row r="58" spans="1:11" x14ac:dyDescent="0.25">
      <c r="A58" s="120">
        <v>42</v>
      </c>
      <c r="B58" s="56" t="s">
        <v>85</v>
      </c>
      <c r="C58" s="51">
        <v>42.5</v>
      </c>
      <c r="D58" s="65" t="s">
        <v>358</v>
      </c>
      <c r="E58" s="104">
        <v>3.0379999999999998</v>
      </c>
      <c r="F58" s="104">
        <v>3.19</v>
      </c>
      <c r="G58" s="88">
        <f t="shared" si="1"/>
        <v>0.13068960000000013</v>
      </c>
      <c r="H58" s="103">
        <f t="shared" si="2"/>
        <v>0.11139420116010984</v>
      </c>
      <c r="I58" s="88">
        <f t="shared" si="0"/>
        <v>0.24208380116010997</v>
      </c>
      <c r="J58" s="25"/>
      <c r="K58" s="443"/>
    </row>
    <row r="59" spans="1:11" x14ac:dyDescent="0.25">
      <c r="A59" s="120">
        <v>43</v>
      </c>
      <c r="B59" s="56" t="s">
        <v>86</v>
      </c>
      <c r="C59" s="51">
        <v>44.5</v>
      </c>
      <c r="D59" s="65" t="s">
        <v>358</v>
      </c>
      <c r="E59" s="104">
        <v>25.81</v>
      </c>
      <c r="F59" s="104">
        <v>26.763999999999999</v>
      </c>
      <c r="G59" s="88">
        <f t="shared" si="1"/>
        <v>0.82024920000000057</v>
      </c>
      <c r="H59" s="103">
        <f t="shared" si="2"/>
        <v>0.11663628121470324</v>
      </c>
      <c r="I59" s="88">
        <f t="shared" si="0"/>
        <v>0.93688548121470383</v>
      </c>
      <c r="J59" s="25"/>
      <c r="K59" s="443"/>
    </row>
    <row r="60" spans="1:11" x14ac:dyDescent="0.25">
      <c r="A60" s="120">
        <v>44</v>
      </c>
      <c r="B60" s="56" t="s">
        <v>87</v>
      </c>
      <c r="C60" s="51">
        <v>69.599999999999994</v>
      </c>
      <c r="D60" s="65" t="s">
        <v>358</v>
      </c>
      <c r="E60" s="104">
        <v>21.318999999999999</v>
      </c>
      <c r="F60" s="104">
        <v>22.178000000000001</v>
      </c>
      <c r="G60" s="88">
        <f t="shared" si="1"/>
        <v>0.73856820000000156</v>
      </c>
      <c r="H60" s="103">
        <f t="shared" si="2"/>
        <v>0.18242438589985044</v>
      </c>
      <c r="I60" s="88">
        <f t="shared" si="0"/>
        <v>0.920992585899852</v>
      </c>
      <c r="J60" s="25"/>
      <c r="K60" s="443"/>
    </row>
    <row r="61" spans="1:11" x14ac:dyDescent="0.25">
      <c r="A61" s="120">
        <v>45</v>
      </c>
      <c r="B61" s="56" t="s">
        <v>88</v>
      </c>
      <c r="C61" s="51">
        <v>64.8</v>
      </c>
      <c r="D61" s="65" t="s">
        <v>358</v>
      </c>
      <c r="E61" s="104">
        <v>26.125</v>
      </c>
      <c r="F61" s="104">
        <v>26.748999999999999</v>
      </c>
      <c r="G61" s="88">
        <f t="shared" si="1"/>
        <v>0.53651519999999897</v>
      </c>
      <c r="H61" s="103">
        <f t="shared" si="2"/>
        <v>0.16984339376882629</v>
      </c>
      <c r="I61" s="88">
        <f t="shared" si="0"/>
        <v>0.70635859376882526</v>
      </c>
      <c r="J61" s="443"/>
      <c r="K61" s="25"/>
    </row>
    <row r="62" spans="1:11" x14ac:dyDescent="0.25">
      <c r="A62" s="120">
        <v>46</v>
      </c>
      <c r="B62" s="56" t="s">
        <v>89</v>
      </c>
      <c r="C62" s="51">
        <v>42.6</v>
      </c>
      <c r="D62" s="65" t="s">
        <v>358</v>
      </c>
      <c r="E62" s="104">
        <v>9.9269999999999996</v>
      </c>
      <c r="F62" s="104">
        <v>10.214</v>
      </c>
      <c r="G62" s="88">
        <f t="shared" si="1"/>
        <v>0.24676260000000069</v>
      </c>
      <c r="H62" s="103">
        <f t="shared" si="2"/>
        <v>0.11165630516283952</v>
      </c>
      <c r="I62" s="88">
        <f t="shared" si="0"/>
        <v>0.3584189051628402</v>
      </c>
      <c r="J62" s="443"/>
      <c r="K62" s="25"/>
    </row>
    <row r="63" spans="1:11" x14ac:dyDescent="0.25">
      <c r="A63" s="120">
        <v>47</v>
      </c>
      <c r="B63" s="56" t="s">
        <v>90</v>
      </c>
      <c r="C63" s="51">
        <v>44.2</v>
      </c>
      <c r="D63" s="65" t="s">
        <v>358</v>
      </c>
      <c r="E63" s="104">
        <v>14.379</v>
      </c>
      <c r="F63" s="104">
        <v>14.775</v>
      </c>
      <c r="G63" s="88">
        <f t="shared" si="1"/>
        <v>0.34048080000000069</v>
      </c>
      <c r="H63" s="103">
        <f t="shared" si="2"/>
        <v>0.11584996920651423</v>
      </c>
      <c r="I63" s="88">
        <f t="shared" si="0"/>
        <v>0.45633076920651494</v>
      </c>
      <c r="J63" s="443"/>
      <c r="K63" s="25"/>
    </row>
    <row r="64" spans="1:11" x14ac:dyDescent="0.25">
      <c r="A64" s="120">
        <v>48</v>
      </c>
      <c r="B64" s="56" t="s">
        <v>91</v>
      </c>
      <c r="C64" s="51">
        <v>69.2</v>
      </c>
      <c r="D64" s="65" t="s">
        <v>358</v>
      </c>
      <c r="E64" s="104">
        <v>31.853000000000002</v>
      </c>
      <c r="F64" s="104">
        <v>33.168999999999997</v>
      </c>
      <c r="G64" s="88">
        <f t="shared" si="1"/>
        <v>1.1314967999999961</v>
      </c>
      <c r="H64" s="103">
        <f t="shared" si="2"/>
        <v>0.18137596988893179</v>
      </c>
      <c r="I64" s="88">
        <f t="shared" si="0"/>
        <v>1.3128727698889278</v>
      </c>
      <c r="J64" s="443"/>
      <c r="K64" s="25"/>
    </row>
    <row r="65" spans="1:11" x14ac:dyDescent="0.25">
      <c r="A65" s="120">
        <v>49</v>
      </c>
      <c r="B65" s="56" t="s">
        <v>92</v>
      </c>
      <c r="C65" s="51">
        <v>64.3</v>
      </c>
      <c r="D65" s="65" t="s">
        <v>358</v>
      </c>
      <c r="E65" s="104">
        <v>17.757000000000001</v>
      </c>
      <c r="F65" s="104">
        <v>17.852</v>
      </c>
      <c r="G65" s="88">
        <f t="shared" si="1"/>
        <v>8.1680999999999018E-2</v>
      </c>
      <c r="H65" s="103">
        <f t="shared" si="2"/>
        <v>0.16853287375517795</v>
      </c>
      <c r="I65" s="88">
        <f t="shared" si="0"/>
        <v>0.25021387375517695</v>
      </c>
      <c r="J65" s="25"/>
      <c r="K65" s="443"/>
    </row>
    <row r="66" spans="1:11" x14ac:dyDescent="0.25">
      <c r="A66" s="120">
        <v>50</v>
      </c>
      <c r="B66" s="56" t="s">
        <v>93</v>
      </c>
      <c r="C66" s="51">
        <v>42.5</v>
      </c>
      <c r="D66" s="65" t="s">
        <v>358</v>
      </c>
      <c r="E66" s="104">
        <v>13.747</v>
      </c>
      <c r="F66" s="104">
        <v>14.212</v>
      </c>
      <c r="G66" s="88">
        <f t="shared" si="1"/>
        <v>0.39980699999999986</v>
      </c>
      <c r="H66" s="103">
        <f t="shared" si="2"/>
        <v>0.11139420116010984</v>
      </c>
      <c r="I66" s="88">
        <f t="shared" si="0"/>
        <v>0.5112012011601097</v>
      </c>
      <c r="J66" s="25"/>
      <c r="K66" s="443"/>
    </row>
    <row r="67" spans="1:11" x14ac:dyDescent="0.25">
      <c r="A67" s="120">
        <v>51</v>
      </c>
      <c r="B67" s="56" t="s">
        <v>94</v>
      </c>
      <c r="C67" s="51">
        <v>43.8</v>
      </c>
      <c r="D67" s="65" t="s">
        <v>358</v>
      </c>
      <c r="E67" s="104">
        <v>6.2530000000000001</v>
      </c>
      <c r="F67" s="104">
        <v>6.444</v>
      </c>
      <c r="G67" s="88">
        <f t="shared" si="1"/>
        <v>0.16422179999999986</v>
      </c>
      <c r="H67" s="103">
        <f t="shared" si="2"/>
        <v>0.11480155319559554</v>
      </c>
      <c r="I67" s="88">
        <f t="shared" si="0"/>
        <v>0.2790233531955954</v>
      </c>
      <c r="J67" s="25"/>
      <c r="K67" s="443"/>
    </row>
    <row r="68" spans="1:11" x14ac:dyDescent="0.25">
      <c r="A68" s="120">
        <v>52</v>
      </c>
      <c r="B68" s="56" t="s">
        <v>95</v>
      </c>
      <c r="C68" s="51">
        <v>69.3</v>
      </c>
      <c r="D68" s="65" t="s">
        <v>358</v>
      </c>
      <c r="E68" s="104">
        <v>26.494</v>
      </c>
      <c r="F68" s="104">
        <v>27.582999999999998</v>
      </c>
      <c r="G68" s="88">
        <f t="shared" si="1"/>
        <v>0.93632219999999888</v>
      </c>
      <c r="H68" s="103">
        <f t="shared" si="2"/>
        <v>0.18163807389166145</v>
      </c>
      <c r="I68" s="88">
        <f t="shared" si="0"/>
        <v>1.1179602738916603</v>
      </c>
      <c r="J68" s="25"/>
      <c r="K68" s="443"/>
    </row>
    <row r="69" spans="1:11" x14ac:dyDescent="0.25">
      <c r="A69" s="120">
        <v>53</v>
      </c>
      <c r="B69" s="56" t="s">
        <v>96</v>
      </c>
      <c r="C69" s="51">
        <v>63.7</v>
      </c>
      <c r="D69" s="65" t="s">
        <v>358</v>
      </c>
      <c r="E69" s="104">
        <v>27.065999999999999</v>
      </c>
      <c r="F69" s="104">
        <v>28.172999999999998</v>
      </c>
      <c r="G69" s="88">
        <f t="shared" si="1"/>
        <v>0.95179859999999938</v>
      </c>
      <c r="H69" s="103">
        <f t="shared" si="2"/>
        <v>0.16696024973879992</v>
      </c>
      <c r="I69" s="88">
        <f t="shared" si="0"/>
        <v>1.1187588497387992</v>
      </c>
      <c r="J69" s="25"/>
      <c r="K69" s="443"/>
    </row>
    <row r="70" spans="1:11" x14ac:dyDescent="0.25">
      <c r="A70" s="120">
        <v>54</v>
      </c>
      <c r="B70" s="56" t="s">
        <v>97</v>
      </c>
      <c r="C70" s="51">
        <v>42.4</v>
      </c>
      <c r="D70" s="65" t="s">
        <v>358</v>
      </c>
      <c r="E70" s="104">
        <v>24.3</v>
      </c>
      <c r="F70" s="104">
        <v>25.210999999999999</v>
      </c>
      <c r="G70" s="88">
        <f t="shared" si="1"/>
        <v>0.78327779999999814</v>
      </c>
      <c r="H70" s="103">
        <f t="shared" si="2"/>
        <v>0.11113209715738016</v>
      </c>
      <c r="I70" s="88">
        <f t="shared" si="0"/>
        <v>0.89440989715737829</v>
      </c>
      <c r="J70" s="25"/>
      <c r="K70" s="443"/>
    </row>
    <row r="71" spans="1:11" x14ac:dyDescent="0.25">
      <c r="A71" s="120">
        <v>55</v>
      </c>
      <c r="B71" s="56" t="s">
        <v>98</v>
      </c>
      <c r="C71" s="51">
        <v>44</v>
      </c>
      <c r="D71" s="65" t="s">
        <v>358</v>
      </c>
      <c r="E71" s="104">
        <v>25.716999999999999</v>
      </c>
      <c r="F71" s="104">
        <v>26.83</v>
      </c>
      <c r="G71" s="88">
        <f t="shared" si="1"/>
        <v>0.95695739999999962</v>
      </c>
      <c r="H71" s="103">
        <f t="shared" si="2"/>
        <v>0.11532576120105489</v>
      </c>
      <c r="I71" s="88">
        <f t="shared" si="0"/>
        <v>1.0722831612010546</v>
      </c>
      <c r="J71" s="25"/>
      <c r="K71" s="443"/>
    </row>
    <row r="72" spans="1:11" x14ac:dyDescent="0.25">
      <c r="A72" s="120">
        <v>56</v>
      </c>
      <c r="B72" s="56" t="s">
        <v>99</v>
      </c>
      <c r="C72" s="51">
        <v>69.5</v>
      </c>
      <c r="D72" s="65" t="s">
        <v>358</v>
      </c>
      <c r="E72" s="104">
        <v>20.138999999999999</v>
      </c>
      <c r="F72" s="104">
        <v>20.434000000000001</v>
      </c>
      <c r="G72" s="88">
        <f t="shared" si="1"/>
        <v>0.25364100000000145</v>
      </c>
      <c r="H72" s="103">
        <f t="shared" si="2"/>
        <v>0.1821622818971208</v>
      </c>
      <c r="I72" s="88">
        <f t="shared" si="0"/>
        <v>0.43580328189712225</v>
      </c>
      <c r="J72" s="25"/>
      <c r="K72" s="443"/>
    </row>
    <row r="73" spans="1:11" x14ac:dyDescent="0.25">
      <c r="A73" s="120">
        <v>57</v>
      </c>
      <c r="B73" s="56" t="s">
        <v>100</v>
      </c>
      <c r="C73" s="51">
        <v>63.6</v>
      </c>
      <c r="D73" s="65" t="s">
        <v>358</v>
      </c>
      <c r="E73" s="104">
        <v>11.472</v>
      </c>
      <c r="F73" s="104">
        <v>12.331</v>
      </c>
      <c r="G73" s="88">
        <f t="shared" si="1"/>
        <v>0.73856820000000001</v>
      </c>
      <c r="H73" s="103">
        <f t="shared" si="2"/>
        <v>0.16669814573607025</v>
      </c>
      <c r="I73" s="88">
        <f t="shared" si="0"/>
        <v>0.90526634573607023</v>
      </c>
      <c r="J73" s="25"/>
      <c r="K73" s="443"/>
    </row>
    <row r="74" spans="1:11" x14ac:dyDescent="0.25">
      <c r="A74" s="120">
        <v>58</v>
      </c>
      <c r="B74" s="56" t="s">
        <v>101</v>
      </c>
      <c r="C74" s="51">
        <v>42.6</v>
      </c>
      <c r="D74" s="65" t="s">
        <v>358</v>
      </c>
      <c r="E74" s="104">
        <v>20.364999999999998</v>
      </c>
      <c r="F74" s="104">
        <v>21.550999999999998</v>
      </c>
      <c r="G74" s="88">
        <f t="shared" si="1"/>
        <v>1.0197228</v>
      </c>
      <c r="H74" s="103">
        <f t="shared" si="2"/>
        <v>0.11165630516283952</v>
      </c>
      <c r="I74" s="88">
        <f t="shared" si="0"/>
        <v>1.1313791051628395</v>
      </c>
      <c r="J74" s="25"/>
      <c r="K74" s="443"/>
    </row>
    <row r="75" spans="1:11" x14ac:dyDescent="0.25">
      <c r="A75" s="120">
        <v>59</v>
      </c>
      <c r="B75" s="56" t="s">
        <v>102</v>
      </c>
      <c r="C75" s="51">
        <v>43.9</v>
      </c>
      <c r="D75" s="65" t="s">
        <v>358</v>
      </c>
      <c r="E75" s="104">
        <v>26.343</v>
      </c>
      <c r="F75" s="104">
        <v>27.913</v>
      </c>
      <c r="G75" s="88">
        <f t="shared" si="1"/>
        <v>1.3498860000000004</v>
      </c>
      <c r="H75" s="103">
        <f t="shared" si="2"/>
        <v>0.11506365719832522</v>
      </c>
      <c r="I75" s="88">
        <f t="shared" si="0"/>
        <v>1.4649496571983256</v>
      </c>
      <c r="J75" s="25"/>
      <c r="K75" s="443"/>
    </row>
    <row r="76" spans="1:11" x14ac:dyDescent="0.25">
      <c r="A76" s="120">
        <v>60</v>
      </c>
      <c r="B76" s="56" t="s">
        <v>103</v>
      </c>
      <c r="C76" s="51">
        <v>68.900000000000006</v>
      </c>
      <c r="D76" s="65" t="s">
        <v>358</v>
      </c>
      <c r="E76" s="104">
        <v>3.7559999999999998</v>
      </c>
      <c r="F76" s="104">
        <v>4.327</v>
      </c>
      <c r="G76" s="88">
        <f t="shared" si="1"/>
        <v>0.49094580000000015</v>
      </c>
      <c r="H76" s="103">
        <f t="shared" si="2"/>
        <v>0.1805896578807428</v>
      </c>
      <c r="I76" s="88">
        <f t="shared" si="0"/>
        <v>0.67153545788074298</v>
      </c>
      <c r="J76" s="25"/>
      <c r="K76" s="443"/>
    </row>
    <row r="77" spans="1:11" x14ac:dyDescent="0.25">
      <c r="A77" s="120">
        <v>61</v>
      </c>
      <c r="B77" s="56" t="s">
        <v>104</v>
      </c>
      <c r="C77" s="51">
        <v>63.7</v>
      </c>
      <c r="D77" s="65" t="s">
        <v>358</v>
      </c>
      <c r="E77" s="104">
        <v>43.805999999999997</v>
      </c>
      <c r="F77" s="104">
        <v>43.805999999999997</v>
      </c>
      <c r="G77" s="88">
        <f t="shared" si="1"/>
        <v>0</v>
      </c>
      <c r="H77" s="103">
        <f t="shared" si="2"/>
        <v>0.16696024973879992</v>
      </c>
      <c r="I77" s="88">
        <f t="shared" si="0"/>
        <v>0.16696024973879992</v>
      </c>
      <c r="J77" s="25"/>
      <c r="K77" s="443"/>
    </row>
    <row r="78" spans="1:11" x14ac:dyDescent="0.25">
      <c r="A78" s="120">
        <v>62</v>
      </c>
      <c r="B78" s="56" t="s">
        <v>105</v>
      </c>
      <c r="C78" s="51">
        <v>42.8</v>
      </c>
      <c r="D78" s="65" t="s">
        <v>358</v>
      </c>
      <c r="E78" s="104">
        <v>31.800999999999998</v>
      </c>
      <c r="F78" s="104">
        <v>31.800999999999998</v>
      </c>
      <c r="G78" s="88">
        <f t="shared" si="1"/>
        <v>0</v>
      </c>
      <c r="H78" s="103">
        <f t="shared" si="2"/>
        <v>0.11218051316829884</v>
      </c>
      <c r="I78" s="88">
        <f t="shared" si="0"/>
        <v>0.11218051316829884</v>
      </c>
      <c r="J78" s="25"/>
      <c r="K78" s="443"/>
    </row>
    <row r="79" spans="1:11" x14ac:dyDescent="0.25">
      <c r="A79" s="120">
        <v>63</v>
      </c>
      <c r="B79" s="56" t="s">
        <v>106</v>
      </c>
      <c r="C79" s="51">
        <v>44.3</v>
      </c>
      <c r="D79" s="65" t="s">
        <v>358</v>
      </c>
      <c r="E79" s="104">
        <v>22.613</v>
      </c>
      <c r="F79" s="104">
        <v>22.613</v>
      </c>
      <c r="G79" s="88">
        <f t="shared" si="1"/>
        <v>0</v>
      </c>
      <c r="H79" s="103">
        <f t="shared" si="2"/>
        <v>0.1161120732092439</v>
      </c>
      <c r="I79" s="88">
        <f t="shared" si="0"/>
        <v>0.1161120732092439</v>
      </c>
      <c r="J79" s="25"/>
      <c r="K79" s="443"/>
    </row>
    <row r="80" spans="1:11" x14ac:dyDescent="0.25">
      <c r="A80" s="120">
        <v>64</v>
      </c>
      <c r="B80" s="56" t="s">
        <v>107</v>
      </c>
      <c r="C80" s="51">
        <v>69</v>
      </c>
      <c r="D80" s="65" t="s">
        <v>358</v>
      </c>
      <c r="E80" s="104">
        <v>25.065999999999999</v>
      </c>
      <c r="F80" s="104">
        <v>25.065999999999999</v>
      </c>
      <c r="G80" s="88">
        <f t="shared" si="1"/>
        <v>0</v>
      </c>
      <c r="H80" s="103">
        <f t="shared" si="2"/>
        <v>0.18085176188347243</v>
      </c>
      <c r="I80" s="88">
        <f t="shared" si="0"/>
        <v>0.18085176188347243</v>
      </c>
      <c r="J80" s="25"/>
      <c r="K80" s="443"/>
    </row>
    <row r="81" spans="1:11" x14ac:dyDescent="0.25">
      <c r="A81" s="120">
        <v>65</v>
      </c>
      <c r="B81" s="56" t="s">
        <v>109</v>
      </c>
      <c r="C81" s="51">
        <v>78</v>
      </c>
      <c r="D81" s="65" t="s">
        <v>358</v>
      </c>
      <c r="E81" s="104">
        <v>24.047000000000001</v>
      </c>
      <c r="F81" s="104">
        <v>24.725000000000001</v>
      </c>
      <c r="G81" s="88">
        <f>(F81-E81)*0.8598</f>
        <v>0.5829444000000007</v>
      </c>
      <c r="H81" s="103">
        <f t="shared" si="2"/>
        <v>0.20444112212914275</v>
      </c>
      <c r="I81" s="88">
        <f t="shared" ref="I81:I142" si="3">G81+H81</f>
        <v>0.78738552212914348</v>
      </c>
      <c r="J81" s="25"/>
      <c r="K81" s="443"/>
    </row>
    <row r="82" spans="1:11" x14ac:dyDescent="0.25">
      <c r="A82" s="120">
        <v>66</v>
      </c>
      <c r="B82" s="56" t="s">
        <v>108</v>
      </c>
      <c r="C82" s="51">
        <v>45.4</v>
      </c>
      <c r="D82" s="65" t="s">
        <v>358</v>
      </c>
      <c r="E82" s="104">
        <v>18.439</v>
      </c>
      <c r="F82" s="104">
        <v>18.960999999999999</v>
      </c>
      <c r="G82" s="88">
        <f t="shared" ref="G82:G147" si="4">(F82-E82)*0.8598</f>
        <v>0.4488155999999987</v>
      </c>
      <c r="H82" s="103">
        <f t="shared" ref="H82:H145" si="5">$G$11/$C$303*C82</f>
        <v>0.11899521723927027</v>
      </c>
      <c r="I82" s="88">
        <f t="shared" si="3"/>
        <v>0.56781081723926896</v>
      </c>
      <c r="J82" s="25"/>
      <c r="K82" s="443"/>
    </row>
    <row r="83" spans="1:11" x14ac:dyDescent="0.25">
      <c r="A83" s="120">
        <v>67</v>
      </c>
      <c r="B83" s="56" t="s">
        <v>110</v>
      </c>
      <c r="C83" s="51">
        <v>73.599999999999994</v>
      </c>
      <c r="D83" s="65" t="s">
        <v>358</v>
      </c>
      <c r="E83" s="104">
        <v>28.036000000000001</v>
      </c>
      <c r="F83" s="104">
        <v>29.257000000000001</v>
      </c>
      <c r="G83" s="88">
        <f t="shared" si="4"/>
        <v>1.0498158000000002</v>
      </c>
      <c r="H83" s="103">
        <f t="shared" si="5"/>
        <v>0.19290854600903726</v>
      </c>
      <c r="I83" s="88">
        <f t="shared" si="3"/>
        <v>1.2427243460090374</v>
      </c>
      <c r="J83" s="25"/>
      <c r="K83" s="443"/>
    </row>
    <row r="84" spans="1:11" x14ac:dyDescent="0.25">
      <c r="A84" s="120">
        <v>68</v>
      </c>
      <c r="B84" s="56" t="s">
        <v>111</v>
      </c>
      <c r="C84" s="51">
        <v>49.5</v>
      </c>
      <c r="D84" s="65" t="s">
        <v>358</v>
      </c>
      <c r="E84" s="104">
        <v>8.859</v>
      </c>
      <c r="F84" s="104">
        <v>8.859</v>
      </c>
      <c r="G84" s="88">
        <f t="shared" si="4"/>
        <v>0</v>
      </c>
      <c r="H84" s="103">
        <f t="shared" si="5"/>
        <v>0.12974148135118674</v>
      </c>
      <c r="I84" s="88">
        <f t="shared" si="3"/>
        <v>0.12974148135118674</v>
      </c>
      <c r="J84" s="25"/>
      <c r="K84" s="443"/>
    </row>
    <row r="85" spans="1:11" x14ac:dyDescent="0.25">
      <c r="A85" s="120">
        <v>69</v>
      </c>
      <c r="B85" s="56" t="s">
        <v>112</v>
      </c>
      <c r="C85" s="51">
        <v>96.3</v>
      </c>
      <c r="D85" s="65" t="s">
        <v>358</v>
      </c>
      <c r="E85" s="104">
        <v>50.555</v>
      </c>
      <c r="F85" s="104">
        <v>52.54</v>
      </c>
      <c r="G85" s="88">
        <f t="shared" si="4"/>
        <v>1.7067029999999996</v>
      </c>
      <c r="H85" s="103">
        <f t="shared" si="5"/>
        <v>0.25240615462867239</v>
      </c>
      <c r="I85" s="88">
        <f t="shared" si="3"/>
        <v>1.9591091546286721</v>
      </c>
      <c r="J85" s="25"/>
      <c r="K85" s="443"/>
    </row>
    <row r="86" spans="1:11" x14ac:dyDescent="0.25">
      <c r="A86" s="120">
        <v>70</v>
      </c>
      <c r="B86" s="56" t="s">
        <v>113</v>
      </c>
      <c r="C86" s="51">
        <v>77.900000000000006</v>
      </c>
      <c r="D86" s="65" t="s">
        <v>358</v>
      </c>
      <c r="E86" s="104">
        <v>9.4060000000000006</v>
      </c>
      <c r="F86" s="104">
        <v>9.4060000000000006</v>
      </c>
      <c r="G86" s="88">
        <f t="shared" si="4"/>
        <v>0</v>
      </c>
      <c r="H86" s="103">
        <f t="shared" si="5"/>
        <v>0.20417901812641309</v>
      </c>
      <c r="I86" s="88">
        <f t="shared" si="3"/>
        <v>0.20417901812641309</v>
      </c>
      <c r="J86" s="25"/>
      <c r="K86" s="443"/>
    </row>
    <row r="87" spans="1:11" x14ac:dyDescent="0.25">
      <c r="A87" s="120">
        <v>71</v>
      </c>
      <c r="B87" s="56" t="s">
        <v>114</v>
      </c>
      <c r="C87" s="51">
        <v>44.7</v>
      </c>
      <c r="D87" s="65" t="s">
        <v>358</v>
      </c>
      <c r="E87" s="104">
        <v>15.669</v>
      </c>
      <c r="F87" s="104">
        <v>15.747999999999999</v>
      </c>
      <c r="G87" s="88">
        <f t="shared" si="4"/>
        <v>6.7924199999999005E-2</v>
      </c>
      <c r="H87" s="103">
        <f t="shared" si="5"/>
        <v>0.11716048922016259</v>
      </c>
      <c r="I87" s="88">
        <f t="shared" si="3"/>
        <v>0.18508468922016158</v>
      </c>
      <c r="J87" s="25"/>
      <c r="K87" s="443"/>
    </row>
    <row r="88" spans="1:11" x14ac:dyDescent="0.25">
      <c r="A88" s="120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88">
        <f t="shared" si="4"/>
        <v>0</v>
      </c>
      <c r="H88" s="103">
        <f t="shared" si="5"/>
        <v>0.19290854600903726</v>
      </c>
      <c r="I88" s="88">
        <f t="shared" si="3"/>
        <v>0.19290854600903726</v>
      </c>
      <c r="J88" s="25"/>
      <c r="K88" s="443"/>
    </row>
    <row r="89" spans="1:11" x14ac:dyDescent="0.25">
      <c r="A89" s="120">
        <v>73</v>
      </c>
      <c r="B89" s="56" t="s">
        <v>116</v>
      </c>
      <c r="C89" s="51">
        <v>49.4</v>
      </c>
      <c r="D89" s="65" t="s">
        <v>358</v>
      </c>
      <c r="E89" s="104">
        <v>6.1189999999999998</v>
      </c>
      <c r="F89" s="104">
        <v>6.2649999999999997</v>
      </c>
      <c r="G89" s="88">
        <f t="shared" si="4"/>
        <v>0.12553079999999991</v>
      </c>
      <c r="H89" s="103">
        <f t="shared" si="5"/>
        <v>0.12947937734845708</v>
      </c>
      <c r="I89" s="88">
        <f t="shared" si="3"/>
        <v>0.25501017734845699</v>
      </c>
      <c r="J89" s="25"/>
      <c r="K89" s="443"/>
    </row>
    <row r="90" spans="1:11" x14ac:dyDescent="0.25">
      <c r="A90" s="120">
        <v>74</v>
      </c>
      <c r="B90" s="56" t="s">
        <v>117</v>
      </c>
      <c r="C90" s="51">
        <v>96.1</v>
      </c>
      <c r="D90" s="65" t="s">
        <v>358</v>
      </c>
      <c r="E90" s="104">
        <v>36.887999999999998</v>
      </c>
      <c r="F90" s="104">
        <v>37.137999999999998</v>
      </c>
      <c r="G90" s="88">
        <f t="shared" si="4"/>
        <v>0.21495</v>
      </c>
      <c r="H90" s="103">
        <f t="shared" si="5"/>
        <v>0.25188194662321306</v>
      </c>
      <c r="I90" s="88">
        <f t="shared" si="3"/>
        <v>0.46683194662321303</v>
      </c>
      <c r="J90" s="25"/>
      <c r="K90" s="443"/>
    </row>
    <row r="91" spans="1:11" x14ac:dyDescent="0.25">
      <c r="A91" s="120">
        <v>75</v>
      </c>
      <c r="B91" s="56" t="s">
        <v>118</v>
      </c>
      <c r="C91" s="51">
        <v>77.3</v>
      </c>
      <c r="D91" s="65" t="s">
        <v>358</v>
      </c>
      <c r="E91" s="104">
        <v>17.983000000000001</v>
      </c>
      <c r="F91" s="104">
        <v>17.983000000000001</v>
      </c>
      <c r="G91" s="88">
        <f t="shared" si="4"/>
        <v>0</v>
      </c>
      <c r="H91" s="103">
        <f t="shared" si="5"/>
        <v>0.20260639411003506</v>
      </c>
      <c r="I91" s="88">
        <f t="shared" si="3"/>
        <v>0.20260639411003506</v>
      </c>
      <c r="J91" s="25"/>
      <c r="K91" s="443"/>
    </row>
    <row r="92" spans="1:11" x14ac:dyDescent="0.25">
      <c r="A92" s="120">
        <v>76</v>
      </c>
      <c r="B92" s="56" t="s">
        <v>119</v>
      </c>
      <c r="C92" s="51">
        <v>45.1</v>
      </c>
      <c r="D92" s="65" t="s">
        <v>358</v>
      </c>
      <c r="E92" s="104">
        <v>13.622</v>
      </c>
      <c r="F92" s="104">
        <v>13.622</v>
      </c>
      <c r="G92" s="88">
        <f t="shared" si="4"/>
        <v>0</v>
      </c>
      <c r="H92" s="103">
        <f t="shared" si="5"/>
        <v>0.11820890523108127</v>
      </c>
      <c r="I92" s="88">
        <f t="shared" si="3"/>
        <v>0.11820890523108127</v>
      </c>
      <c r="J92" s="25"/>
      <c r="K92" s="443"/>
    </row>
    <row r="93" spans="1:11" x14ac:dyDescent="0.25">
      <c r="A93" s="120">
        <v>77</v>
      </c>
      <c r="B93" s="56" t="s">
        <v>120</v>
      </c>
      <c r="C93" s="51">
        <v>72.900000000000006</v>
      </c>
      <c r="D93" s="65" t="s">
        <v>358</v>
      </c>
      <c r="E93" s="104">
        <v>18.931999999999999</v>
      </c>
      <c r="F93" s="104">
        <v>19.207000000000001</v>
      </c>
      <c r="G93" s="88">
        <f t="shared" si="4"/>
        <v>0.23644500000000185</v>
      </c>
      <c r="H93" s="103">
        <f t="shared" si="5"/>
        <v>0.19107381798992959</v>
      </c>
      <c r="I93" s="88">
        <f t="shared" si="3"/>
        <v>0.42751881798993141</v>
      </c>
      <c r="J93" s="25"/>
      <c r="K93" s="443"/>
    </row>
    <row r="94" spans="1:11" x14ac:dyDescent="0.25">
      <c r="A94" s="120">
        <v>78</v>
      </c>
      <c r="B94" s="56" t="s">
        <v>121</v>
      </c>
      <c r="C94" s="51">
        <v>48.6</v>
      </c>
      <c r="D94" s="65" t="s">
        <v>358</v>
      </c>
      <c r="E94" s="104">
        <v>3.4550000000000001</v>
      </c>
      <c r="F94" s="104">
        <v>3.4550000000000001</v>
      </c>
      <c r="G94" s="88">
        <f>(F94-E94)*0.8598</f>
        <v>0</v>
      </c>
      <c r="H94" s="103">
        <f t="shared" si="5"/>
        <v>0.12738254532661972</v>
      </c>
      <c r="I94" s="88">
        <f>G94+H94</f>
        <v>0.12738254532661972</v>
      </c>
      <c r="J94" s="25"/>
      <c r="K94" s="443"/>
    </row>
    <row r="95" spans="1:11" x14ac:dyDescent="0.25">
      <c r="A95" s="120">
        <v>79</v>
      </c>
      <c r="B95" s="56" t="s">
        <v>122</v>
      </c>
      <c r="C95" s="51">
        <v>96.9</v>
      </c>
      <c r="D95" s="65" t="s">
        <v>358</v>
      </c>
      <c r="E95" s="104">
        <v>28.744</v>
      </c>
      <c r="F95" s="104">
        <v>28.744</v>
      </c>
      <c r="G95" s="88">
        <f t="shared" si="4"/>
        <v>0</v>
      </c>
      <c r="H95" s="103">
        <f t="shared" si="5"/>
        <v>0.25397877864505042</v>
      </c>
      <c r="I95" s="88">
        <f t="shared" si="3"/>
        <v>0.25397877864505042</v>
      </c>
      <c r="J95" s="25"/>
      <c r="K95" s="443"/>
    </row>
    <row r="96" spans="1:11" x14ac:dyDescent="0.25">
      <c r="A96" s="120">
        <v>80</v>
      </c>
      <c r="B96" s="56" t="s">
        <v>123</v>
      </c>
      <c r="C96" s="51">
        <v>77.8</v>
      </c>
      <c r="D96" s="65" t="s">
        <v>358</v>
      </c>
      <c r="E96" s="104">
        <v>25.946999999999999</v>
      </c>
      <c r="F96" s="104">
        <v>27.324999999999999</v>
      </c>
      <c r="G96" s="88">
        <f t="shared" si="4"/>
        <v>1.1848044000000002</v>
      </c>
      <c r="H96" s="103">
        <f t="shared" si="5"/>
        <v>0.2039169141236834</v>
      </c>
      <c r="I96" s="88">
        <f>G96+H96</f>
        <v>1.3887213141236836</v>
      </c>
      <c r="J96" s="25"/>
      <c r="K96" s="443"/>
    </row>
    <row r="97" spans="1:11" x14ac:dyDescent="0.25">
      <c r="A97" s="120">
        <v>81</v>
      </c>
      <c r="B97" s="56" t="s">
        <v>124</v>
      </c>
      <c r="C97" s="51">
        <v>44.9</v>
      </c>
      <c r="D97" s="65" t="s">
        <v>358</v>
      </c>
      <c r="E97" s="104">
        <v>13.638999999999999</v>
      </c>
      <c r="F97" s="104">
        <v>13.733000000000001</v>
      </c>
      <c r="G97" s="88">
        <f t="shared" si="4"/>
        <v>8.0821200000001023E-2</v>
      </c>
      <c r="H97" s="103">
        <f t="shared" si="5"/>
        <v>0.11768469722562191</v>
      </c>
      <c r="I97" s="88">
        <f t="shared" si="3"/>
        <v>0.19850589722562295</v>
      </c>
      <c r="J97" s="25"/>
      <c r="K97" s="443"/>
    </row>
    <row r="98" spans="1:11" x14ac:dyDescent="0.25">
      <c r="A98" s="120">
        <v>82</v>
      </c>
      <c r="B98" s="56" t="s">
        <v>125</v>
      </c>
      <c r="C98" s="51">
        <v>73.2</v>
      </c>
      <c r="D98" s="65" t="s">
        <v>358</v>
      </c>
      <c r="E98" s="104">
        <v>29.57</v>
      </c>
      <c r="F98" s="104">
        <v>30.568000000000001</v>
      </c>
      <c r="G98" s="88">
        <f t="shared" si="4"/>
        <v>0.85808040000000096</v>
      </c>
      <c r="H98" s="103">
        <f t="shared" si="5"/>
        <v>0.19186012999811861</v>
      </c>
      <c r="I98" s="88">
        <f t="shared" si="3"/>
        <v>1.0499405299981195</v>
      </c>
      <c r="J98" s="25"/>
      <c r="K98" s="443"/>
    </row>
    <row r="99" spans="1:11" x14ac:dyDescent="0.25">
      <c r="A99" s="120">
        <v>83</v>
      </c>
      <c r="B99" s="56" t="s">
        <v>126</v>
      </c>
      <c r="C99" s="51">
        <v>49.1</v>
      </c>
      <c r="D99" s="65" t="s">
        <v>358</v>
      </c>
      <c r="E99" s="104">
        <v>22.286000000000001</v>
      </c>
      <c r="F99" s="104">
        <v>23.302</v>
      </c>
      <c r="G99" s="88">
        <f t="shared" si="4"/>
        <v>0.87355679999999847</v>
      </c>
      <c r="H99" s="103">
        <f t="shared" si="5"/>
        <v>0.12869306534026809</v>
      </c>
      <c r="I99" s="88">
        <f t="shared" si="3"/>
        <v>1.0022498653402665</v>
      </c>
      <c r="J99" s="25"/>
      <c r="K99" s="25"/>
    </row>
    <row r="100" spans="1:11" x14ac:dyDescent="0.25">
      <c r="A100" s="120">
        <v>84</v>
      </c>
      <c r="B100" s="56" t="s">
        <v>127</v>
      </c>
      <c r="C100" s="51">
        <v>97.4</v>
      </c>
      <c r="D100" s="65" t="s">
        <v>358</v>
      </c>
      <c r="E100" s="104">
        <v>23.216999999999999</v>
      </c>
      <c r="F100" s="104">
        <v>23.885999999999999</v>
      </c>
      <c r="G100" s="88">
        <f t="shared" si="4"/>
        <v>0.57520620000000044</v>
      </c>
      <c r="H100" s="103">
        <f t="shared" si="5"/>
        <v>0.25528929865869882</v>
      </c>
      <c r="I100" s="88">
        <f t="shared" si="3"/>
        <v>0.8304954986586992</v>
      </c>
      <c r="J100" s="25"/>
      <c r="K100" s="443"/>
    </row>
    <row r="101" spans="1:11" x14ac:dyDescent="0.25">
      <c r="A101" s="120">
        <v>85</v>
      </c>
      <c r="B101" s="57" t="s">
        <v>128</v>
      </c>
      <c r="C101" s="51">
        <v>77.5</v>
      </c>
      <c r="D101" s="65" t="s">
        <v>358</v>
      </c>
      <c r="E101" s="104">
        <v>9.2690000000000001</v>
      </c>
      <c r="F101" s="104">
        <v>9.2690000000000001</v>
      </c>
      <c r="G101" s="88">
        <f t="shared" si="4"/>
        <v>0</v>
      </c>
      <c r="H101" s="103">
        <f t="shared" si="5"/>
        <v>0.20313060211549441</v>
      </c>
      <c r="I101" s="88">
        <f t="shared" si="3"/>
        <v>0.20313060211549441</v>
      </c>
      <c r="J101" s="25"/>
      <c r="K101" s="443"/>
    </row>
    <row r="102" spans="1:11" x14ac:dyDescent="0.25">
      <c r="A102" s="120">
        <v>86</v>
      </c>
      <c r="B102" s="56" t="s">
        <v>129</v>
      </c>
      <c r="C102" s="51">
        <v>45.7</v>
      </c>
      <c r="D102" s="65" t="s">
        <v>358</v>
      </c>
      <c r="E102" s="104">
        <v>23.655999999999999</v>
      </c>
      <c r="F102" s="104">
        <v>24.552</v>
      </c>
      <c r="G102" s="88">
        <f t="shared" si="4"/>
        <v>0.77038080000000064</v>
      </c>
      <c r="H102" s="103">
        <f t="shared" si="5"/>
        <v>0.11978152924745929</v>
      </c>
      <c r="I102" s="88">
        <f t="shared" si="3"/>
        <v>0.89016232924745997</v>
      </c>
      <c r="J102" s="25"/>
      <c r="K102" s="443"/>
    </row>
    <row r="103" spans="1:11" x14ac:dyDescent="0.25">
      <c r="A103" s="120">
        <v>87</v>
      </c>
      <c r="B103" s="56" t="s">
        <v>130</v>
      </c>
      <c r="C103" s="51">
        <v>74</v>
      </c>
      <c r="D103" s="65" t="s">
        <v>358</v>
      </c>
      <c r="E103" s="104">
        <v>21.913</v>
      </c>
      <c r="F103" s="104">
        <v>22.948</v>
      </c>
      <c r="G103" s="88">
        <f t="shared" si="4"/>
        <v>0.88989300000000016</v>
      </c>
      <c r="H103" s="103">
        <f t="shared" si="5"/>
        <v>0.19395696201995596</v>
      </c>
      <c r="I103" s="88">
        <f t="shared" si="3"/>
        <v>1.0838499620199562</v>
      </c>
      <c r="J103" s="25"/>
      <c r="K103" s="443"/>
    </row>
    <row r="104" spans="1:11" x14ac:dyDescent="0.25">
      <c r="A104" s="120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88">
        <f t="shared" si="4"/>
        <v>0</v>
      </c>
      <c r="H104" s="103">
        <f t="shared" si="5"/>
        <v>0.12607202531297138</v>
      </c>
      <c r="I104" s="88">
        <f t="shared" si="3"/>
        <v>0.12607202531297138</v>
      </c>
      <c r="J104" s="25"/>
      <c r="K104" s="443"/>
    </row>
    <row r="105" spans="1:11" x14ac:dyDescent="0.25">
      <c r="A105" s="120">
        <v>89</v>
      </c>
      <c r="B105" s="56" t="s">
        <v>132</v>
      </c>
      <c r="C105" s="51">
        <v>96.9</v>
      </c>
      <c r="D105" s="65" t="s">
        <v>358</v>
      </c>
      <c r="E105" s="104">
        <v>31.173999999999999</v>
      </c>
      <c r="F105" s="104">
        <v>33.167999999999999</v>
      </c>
      <c r="G105" s="88">
        <f t="shared" si="4"/>
        <v>1.7144411999999998</v>
      </c>
      <c r="H105" s="103">
        <f t="shared" si="5"/>
        <v>0.25397877864505042</v>
      </c>
      <c r="I105" s="88">
        <f>G105+H105</f>
        <v>1.9684199786450503</v>
      </c>
      <c r="J105" s="25"/>
      <c r="K105" s="443"/>
    </row>
    <row r="106" spans="1:11" x14ac:dyDescent="0.25">
      <c r="A106" s="120">
        <v>90</v>
      </c>
      <c r="B106" s="56" t="s">
        <v>133</v>
      </c>
      <c r="C106" s="51">
        <v>76.8</v>
      </c>
      <c r="D106" s="65" t="s">
        <v>358</v>
      </c>
      <c r="E106" s="104">
        <v>23.094999999999999</v>
      </c>
      <c r="F106" s="104">
        <v>24.776</v>
      </c>
      <c r="G106" s="88">
        <f t="shared" si="4"/>
        <v>1.4453238000000008</v>
      </c>
      <c r="H106" s="103">
        <f t="shared" si="5"/>
        <v>0.20129587409638672</v>
      </c>
      <c r="I106" s="88">
        <f t="shared" si="3"/>
        <v>1.6466196740963874</v>
      </c>
      <c r="J106" s="25"/>
      <c r="K106" s="443"/>
    </row>
    <row r="107" spans="1:11" x14ac:dyDescent="0.25">
      <c r="A107" s="120">
        <v>91</v>
      </c>
      <c r="B107" s="56" t="s">
        <v>134</v>
      </c>
      <c r="C107" s="51">
        <v>45.3</v>
      </c>
      <c r="D107" s="65" t="s">
        <v>358</v>
      </c>
      <c r="E107" s="104">
        <v>16.657</v>
      </c>
      <c r="F107" s="104">
        <v>17.504000000000001</v>
      </c>
      <c r="G107" s="88">
        <f t="shared" si="4"/>
        <v>0.72825060000000108</v>
      </c>
      <c r="H107" s="103">
        <f t="shared" si="5"/>
        <v>0.11873311323654059</v>
      </c>
      <c r="I107" s="88">
        <f t="shared" si="3"/>
        <v>0.84698371323654165</v>
      </c>
      <c r="J107" s="25"/>
      <c r="K107" s="443"/>
    </row>
    <row r="108" spans="1:11" x14ac:dyDescent="0.25">
      <c r="A108" s="120">
        <v>92</v>
      </c>
      <c r="B108" s="56" t="s">
        <v>135</v>
      </c>
      <c r="C108" s="51">
        <v>73.099999999999994</v>
      </c>
      <c r="D108" s="65" t="s">
        <v>358</v>
      </c>
      <c r="E108" s="104">
        <v>27.888999999999999</v>
      </c>
      <c r="F108" s="104">
        <v>29.45</v>
      </c>
      <c r="G108" s="88">
        <f t="shared" si="4"/>
        <v>1.3421478</v>
      </c>
      <c r="H108" s="103">
        <f t="shared" si="5"/>
        <v>0.19159802599538892</v>
      </c>
      <c r="I108" s="88">
        <f>G108+H108</f>
        <v>1.5337458259953889</v>
      </c>
      <c r="J108" s="25"/>
      <c r="K108" s="443"/>
    </row>
    <row r="109" spans="1:11" x14ac:dyDescent="0.25">
      <c r="A109" s="120">
        <v>93</v>
      </c>
      <c r="B109" s="56" t="s">
        <v>136</v>
      </c>
      <c r="C109" s="51">
        <v>49.2</v>
      </c>
      <c r="D109" s="65" t="s">
        <v>358</v>
      </c>
      <c r="E109" s="104">
        <v>10.364000000000001</v>
      </c>
      <c r="F109" s="104">
        <v>10.43</v>
      </c>
      <c r="G109" s="88">
        <f t="shared" si="4"/>
        <v>5.6746799999999098E-2</v>
      </c>
      <c r="H109" s="103">
        <f t="shared" si="5"/>
        <v>0.12895516934299775</v>
      </c>
      <c r="I109" s="88">
        <f t="shared" si="3"/>
        <v>0.18570196934299685</v>
      </c>
      <c r="J109" s="25"/>
      <c r="K109" s="443"/>
    </row>
    <row r="110" spans="1:11" x14ac:dyDescent="0.25">
      <c r="A110" s="120">
        <v>94</v>
      </c>
      <c r="B110" s="56" t="s">
        <v>137</v>
      </c>
      <c r="C110" s="51">
        <v>97.2</v>
      </c>
      <c r="D110" s="65" t="s">
        <v>358</v>
      </c>
      <c r="E110" s="104">
        <v>30.154</v>
      </c>
      <c r="F110" s="104">
        <v>31.533000000000001</v>
      </c>
      <c r="G110" s="88">
        <f t="shared" si="4"/>
        <v>1.1856642000000011</v>
      </c>
      <c r="H110" s="103">
        <f t="shared" si="5"/>
        <v>0.25476509065323943</v>
      </c>
      <c r="I110" s="88">
        <f t="shared" si="3"/>
        <v>1.4404292906532405</v>
      </c>
      <c r="J110" s="25"/>
      <c r="K110" s="443"/>
    </row>
    <row r="111" spans="1:11" x14ac:dyDescent="0.25">
      <c r="A111" s="120">
        <v>95</v>
      </c>
      <c r="B111" s="56" t="s">
        <v>138</v>
      </c>
      <c r="C111" s="51">
        <v>76.099999999999994</v>
      </c>
      <c r="D111" s="65" t="s">
        <v>358</v>
      </c>
      <c r="E111" s="104">
        <v>13.875</v>
      </c>
      <c r="F111" s="104">
        <v>14.757999999999999</v>
      </c>
      <c r="G111" s="88">
        <f t="shared" si="4"/>
        <v>0.7592033999999992</v>
      </c>
      <c r="H111" s="103">
        <f t="shared" si="5"/>
        <v>0.19946114607727902</v>
      </c>
      <c r="I111" s="88">
        <f t="shared" si="3"/>
        <v>0.95866454607727825</v>
      </c>
      <c r="J111" s="25"/>
      <c r="K111" s="443"/>
    </row>
    <row r="112" spans="1:11" x14ac:dyDescent="0.25">
      <c r="A112" s="120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88">
        <f t="shared" si="4"/>
        <v>0</v>
      </c>
      <c r="H112" s="103">
        <f t="shared" si="5"/>
        <v>0.11820890523108127</v>
      </c>
      <c r="I112" s="88">
        <f t="shared" si="3"/>
        <v>0.11820890523108127</v>
      </c>
      <c r="J112" s="25"/>
      <c r="K112" s="443"/>
    </row>
    <row r="113" spans="1:11" x14ac:dyDescent="0.25">
      <c r="A113" s="120">
        <v>97</v>
      </c>
      <c r="B113" s="56" t="s">
        <v>140</v>
      </c>
      <c r="C113" s="51">
        <v>73.099999999999994</v>
      </c>
      <c r="D113" s="65" t="s">
        <v>358</v>
      </c>
      <c r="E113" s="104">
        <v>18.495999999999999</v>
      </c>
      <c r="F113" s="104">
        <v>19.198</v>
      </c>
      <c r="G113" s="88">
        <f t="shared" si="4"/>
        <v>0.60357960000000155</v>
      </c>
      <c r="H113" s="103">
        <f t="shared" si="5"/>
        <v>0.19159802599538892</v>
      </c>
      <c r="I113" s="88">
        <f>G113+H113</f>
        <v>0.79517762599539044</v>
      </c>
      <c r="J113" s="25"/>
      <c r="K113" s="443"/>
    </row>
    <row r="114" spans="1:11" x14ac:dyDescent="0.25">
      <c r="A114" s="120">
        <v>98</v>
      </c>
      <c r="B114" s="56" t="s">
        <v>141</v>
      </c>
      <c r="C114" s="51">
        <v>49.1</v>
      </c>
      <c r="D114" s="65" t="s">
        <v>358</v>
      </c>
      <c r="E114" s="104">
        <v>6.6929999999999996</v>
      </c>
      <c r="F114" s="104">
        <v>7.593</v>
      </c>
      <c r="G114" s="88">
        <f t="shared" si="4"/>
        <v>0.77382000000000029</v>
      </c>
      <c r="H114" s="103">
        <f t="shared" si="5"/>
        <v>0.12869306534026809</v>
      </c>
      <c r="I114" s="88">
        <f>G114+H114</f>
        <v>0.90251306534026843</v>
      </c>
      <c r="J114" s="25"/>
      <c r="K114" s="443"/>
    </row>
    <row r="115" spans="1:11" x14ac:dyDescent="0.25">
      <c r="A115" s="120">
        <v>99</v>
      </c>
      <c r="B115" s="56" t="s">
        <v>142</v>
      </c>
      <c r="C115" s="51">
        <v>97.3</v>
      </c>
      <c r="D115" s="65" t="s">
        <v>358</v>
      </c>
      <c r="E115" s="104">
        <v>13.202</v>
      </c>
      <c r="F115" s="104">
        <v>13.202</v>
      </c>
      <c r="G115" s="88">
        <f t="shared" si="4"/>
        <v>0</v>
      </c>
      <c r="H115" s="103">
        <f t="shared" si="5"/>
        <v>0.25502719465596912</v>
      </c>
      <c r="I115" s="88">
        <f t="shared" si="3"/>
        <v>0.25502719465596912</v>
      </c>
      <c r="J115" s="25"/>
      <c r="K115" s="443"/>
    </row>
    <row r="116" spans="1:11" x14ac:dyDescent="0.25">
      <c r="A116" s="120">
        <v>100</v>
      </c>
      <c r="B116" s="56" t="s">
        <v>143</v>
      </c>
      <c r="C116" s="51">
        <v>76.3</v>
      </c>
      <c r="D116" s="65" t="s">
        <v>358</v>
      </c>
      <c r="E116" s="104">
        <v>21.134</v>
      </c>
      <c r="F116" s="104">
        <v>21.445</v>
      </c>
      <c r="G116" s="88">
        <f>(F116-E116)*0.8598</f>
        <v>0.26739779999999996</v>
      </c>
      <c r="H116" s="103">
        <f t="shared" si="5"/>
        <v>0.19998535408273835</v>
      </c>
      <c r="I116" s="88">
        <f t="shared" si="3"/>
        <v>0.46738315408273834</v>
      </c>
      <c r="J116" s="25"/>
      <c r="K116" s="443"/>
    </row>
    <row r="117" spans="1:11" x14ac:dyDescent="0.25">
      <c r="A117" s="120">
        <v>101</v>
      </c>
      <c r="B117" s="56" t="s">
        <v>144</v>
      </c>
      <c r="C117" s="51">
        <v>44.6</v>
      </c>
      <c r="D117" s="65" t="s">
        <v>358</v>
      </c>
      <c r="E117" s="104">
        <v>21.076000000000001</v>
      </c>
      <c r="F117" s="104">
        <v>22.556000000000001</v>
      </c>
      <c r="G117" s="88">
        <f t="shared" si="4"/>
        <v>1.2725040000000003</v>
      </c>
      <c r="H117" s="103">
        <f t="shared" si="5"/>
        <v>0.11689838521743291</v>
      </c>
      <c r="I117" s="88">
        <f>G117+H117</f>
        <v>1.3894023852174333</v>
      </c>
      <c r="J117" s="443"/>
      <c r="K117" s="25"/>
    </row>
    <row r="118" spans="1:11" x14ac:dyDescent="0.25">
      <c r="A118" s="120">
        <v>102</v>
      </c>
      <c r="B118" s="56" t="s">
        <v>145</v>
      </c>
      <c r="C118" s="51">
        <v>73.099999999999994</v>
      </c>
      <c r="D118" s="65" t="s">
        <v>358</v>
      </c>
      <c r="E118" s="104">
        <v>23.129000000000001</v>
      </c>
      <c r="F118" s="104">
        <v>24.016999999999999</v>
      </c>
      <c r="G118" s="88">
        <f t="shared" si="4"/>
        <v>0.76350239999999836</v>
      </c>
      <c r="H118" s="103">
        <f t="shared" si="5"/>
        <v>0.19159802599538892</v>
      </c>
      <c r="I118" s="88">
        <f>G118+H118</f>
        <v>0.95510042599538725</v>
      </c>
      <c r="J118" s="25"/>
      <c r="K118" s="443"/>
    </row>
    <row r="119" spans="1:11" x14ac:dyDescent="0.25">
      <c r="A119" s="120">
        <v>103</v>
      </c>
      <c r="B119" s="56" t="s">
        <v>146</v>
      </c>
      <c r="C119" s="51">
        <v>49.5</v>
      </c>
      <c r="D119" s="65" t="s">
        <v>358</v>
      </c>
      <c r="E119" s="104">
        <v>5.008</v>
      </c>
      <c r="F119" s="104">
        <v>5.008</v>
      </c>
      <c r="G119" s="88">
        <f t="shared" si="4"/>
        <v>0</v>
      </c>
      <c r="H119" s="103">
        <f t="shared" si="5"/>
        <v>0.12974148135118674</v>
      </c>
      <c r="I119" s="88">
        <f>G119+H119</f>
        <v>0.12974148135118674</v>
      </c>
      <c r="J119" s="25"/>
      <c r="K119" s="443"/>
    </row>
    <row r="120" spans="1:11" x14ac:dyDescent="0.25">
      <c r="A120" s="120">
        <v>104</v>
      </c>
      <c r="B120" s="56" t="s">
        <v>147</v>
      </c>
      <c r="C120" s="51">
        <v>97.7</v>
      </c>
      <c r="D120" s="65" t="s">
        <v>358</v>
      </c>
      <c r="E120" s="104">
        <v>17.295000000000002</v>
      </c>
      <c r="F120" s="104">
        <v>19.032</v>
      </c>
      <c r="G120" s="88">
        <f t="shared" si="4"/>
        <v>1.4934725999999985</v>
      </c>
      <c r="H120" s="103">
        <f t="shared" si="5"/>
        <v>0.25607561066688778</v>
      </c>
      <c r="I120" s="88">
        <f t="shared" si="3"/>
        <v>1.7495482106668863</v>
      </c>
      <c r="J120" s="25"/>
      <c r="K120" s="443"/>
    </row>
    <row r="121" spans="1:11" x14ac:dyDescent="0.25">
      <c r="A121" s="120">
        <v>105</v>
      </c>
      <c r="B121" s="56" t="s">
        <v>148</v>
      </c>
      <c r="C121" s="51">
        <v>76.400000000000006</v>
      </c>
      <c r="D121" s="65" t="s">
        <v>358</v>
      </c>
      <c r="E121" s="104">
        <v>21.629000000000001</v>
      </c>
      <c r="F121" s="104">
        <v>22.577999999999999</v>
      </c>
      <c r="G121" s="88">
        <f t="shared" si="4"/>
        <v>0.81595019999999829</v>
      </c>
      <c r="H121" s="103">
        <f t="shared" si="5"/>
        <v>0.20024745808546804</v>
      </c>
      <c r="I121" s="88">
        <f>G121+H121</f>
        <v>1.0161976580854664</v>
      </c>
      <c r="J121" s="25"/>
      <c r="K121" s="443"/>
    </row>
    <row r="122" spans="1:11" x14ac:dyDescent="0.25">
      <c r="A122" s="120">
        <v>106</v>
      </c>
      <c r="B122" s="56" t="s">
        <v>149</v>
      </c>
      <c r="C122" s="51">
        <v>44.7</v>
      </c>
      <c r="D122" s="65" t="s">
        <v>358</v>
      </c>
      <c r="E122" s="104">
        <v>3.093</v>
      </c>
      <c r="F122" s="104">
        <v>3.093</v>
      </c>
      <c r="G122" s="88">
        <f t="shared" si="4"/>
        <v>0</v>
      </c>
      <c r="H122" s="103">
        <f>$G$11/$C$303*C122</f>
        <v>0.11716048922016259</v>
      </c>
      <c r="I122" s="88">
        <f t="shared" si="3"/>
        <v>0.11716048922016259</v>
      </c>
      <c r="J122" s="25"/>
      <c r="K122" s="443"/>
    </row>
    <row r="123" spans="1:11" x14ac:dyDescent="0.25">
      <c r="A123" s="120">
        <v>107</v>
      </c>
      <c r="B123" s="56" t="s">
        <v>150</v>
      </c>
      <c r="C123" s="51">
        <v>72.8</v>
      </c>
      <c r="D123" s="65" t="s">
        <v>358</v>
      </c>
      <c r="E123" s="104">
        <v>15.923</v>
      </c>
      <c r="F123" s="104">
        <v>16.643999999999998</v>
      </c>
      <c r="G123" s="88">
        <f t="shared" si="4"/>
        <v>0.61991579999999857</v>
      </c>
      <c r="H123" s="103">
        <f t="shared" si="5"/>
        <v>0.1908117139871999</v>
      </c>
      <c r="I123" s="88">
        <f t="shared" si="3"/>
        <v>0.81072751398719844</v>
      </c>
      <c r="J123" s="25"/>
      <c r="K123" s="443"/>
    </row>
    <row r="124" spans="1:11" x14ac:dyDescent="0.25">
      <c r="A124" s="120">
        <v>108</v>
      </c>
      <c r="B124" s="56" t="s">
        <v>151</v>
      </c>
      <c r="C124" s="51">
        <v>49.4</v>
      </c>
      <c r="D124" s="65" t="s">
        <v>358</v>
      </c>
      <c r="E124" s="104">
        <v>2.19</v>
      </c>
      <c r="F124" s="104">
        <v>2.411</v>
      </c>
      <c r="G124" s="88">
        <f t="shared" si="4"/>
        <v>0.19001580000000007</v>
      </c>
      <c r="H124" s="103">
        <f t="shared" si="5"/>
        <v>0.12947937734845708</v>
      </c>
      <c r="I124" s="88">
        <f>G124+H124</f>
        <v>0.31949517734845712</v>
      </c>
      <c r="J124" s="25"/>
      <c r="K124" s="443"/>
    </row>
    <row r="125" spans="1:11" x14ac:dyDescent="0.25">
      <c r="A125" s="120">
        <v>109</v>
      </c>
      <c r="B125" s="56" t="s">
        <v>152</v>
      </c>
      <c r="C125" s="51">
        <v>97.4</v>
      </c>
      <c r="D125" s="65" t="s">
        <v>358</v>
      </c>
      <c r="E125" s="104">
        <v>27.859000000000002</v>
      </c>
      <c r="F125" s="104">
        <v>28.63</v>
      </c>
      <c r="G125" s="88">
        <f t="shared" si="4"/>
        <v>0.66290579999999766</v>
      </c>
      <c r="H125" s="103">
        <f t="shared" si="5"/>
        <v>0.25528929865869882</v>
      </c>
      <c r="I125" s="88">
        <f t="shared" si="3"/>
        <v>0.91819509865869642</v>
      </c>
      <c r="J125" s="25"/>
      <c r="K125" s="443"/>
    </row>
    <row r="126" spans="1:11" x14ac:dyDescent="0.25">
      <c r="A126" s="120">
        <v>110</v>
      </c>
      <c r="B126" s="56" t="s">
        <v>153</v>
      </c>
      <c r="C126" s="51">
        <v>77.400000000000006</v>
      </c>
      <c r="D126" s="65" t="s">
        <v>358</v>
      </c>
      <c r="E126" s="104">
        <v>16.446000000000002</v>
      </c>
      <c r="F126" s="104">
        <v>16.721</v>
      </c>
      <c r="G126" s="88">
        <f t="shared" si="4"/>
        <v>0.23644499999999877</v>
      </c>
      <c r="H126" s="103">
        <f t="shared" si="5"/>
        <v>0.20286849811276475</v>
      </c>
      <c r="I126" s="88">
        <f>G126+H126</f>
        <v>0.43931349811276355</v>
      </c>
      <c r="J126" s="25"/>
      <c r="K126" s="443"/>
    </row>
    <row r="127" spans="1:11" x14ac:dyDescent="0.25">
      <c r="A127" s="120">
        <v>111</v>
      </c>
      <c r="B127" s="56" t="s">
        <v>154</v>
      </c>
      <c r="C127" s="51">
        <v>44.6</v>
      </c>
      <c r="D127" s="65" t="s">
        <v>358</v>
      </c>
      <c r="E127" s="104">
        <v>3.7629999999999999</v>
      </c>
      <c r="F127" s="104">
        <v>4.2649999999999997</v>
      </c>
      <c r="G127" s="88">
        <f t="shared" si="4"/>
        <v>0.43161959999999983</v>
      </c>
      <c r="H127" s="103">
        <f t="shared" si="5"/>
        <v>0.11689838521743291</v>
      </c>
      <c r="I127" s="88">
        <f t="shared" si="3"/>
        <v>0.54851798521743278</v>
      </c>
      <c r="J127" s="25"/>
      <c r="K127" s="443"/>
    </row>
    <row r="128" spans="1:11" x14ac:dyDescent="0.25">
      <c r="A128" s="120">
        <v>112</v>
      </c>
      <c r="B128" s="56" t="s">
        <v>155</v>
      </c>
      <c r="C128" s="51">
        <v>72.8</v>
      </c>
      <c r="D128" s="65" t="s">
        <v>358</v>
      </c>
      <c r="E128" s="104">
        <v>32.347000000000001</v>
      </c>
      <c r="F128" s="104">
        <v>33.496000000000002</v>
      </c>
      <c r="G128" s="88">
        <f t="shared" si="4"/>
        <v>0.98791020000000074</v>
      </c>
      <c r="H128" s="103">
        <f t="shared" si="5"/>
        <v>0.1908117139871999</v>
      </c>
      <c r="I128" s="88">
        <f t="shared" si="3"/>
        <v>1.1787219139872007</v>
      </c>
      <c r="J128" s="25"/>
      <c r="K128" s="443"/>
    </row>
    <row r="129" spans="1:11" x14ac:dyDescent="0.25">
      <c r="A129" s="120">
        <v>113</v>
      </c>
      <c r="B129" s="56" t="s">
        <v>156</v>
      </c>
      <c r="C129" s="51">
        <v>48.7</v>
      </c>
      <c r="D129" s="65" t="s">
        <v>358</v>
      </c>
      <c r="E129" s="104">
        <v>13.29</v>
      </c>
      <c r="F129" s="104">
        <v>13.768000000000001</v>
      </c>
      <c r="G129" s="88">
        <f t="shared" si="4"/>
        <v>0.4109844000000013</v>
      </c>
      <c r="H129" s="103">
        <f t="shared" si="5"/>
        <v>0.12764464932934941</v>
      </c>
      <c r="I129" s="88">
        <f t="shared" si="3"/>
        <v>0.53862904932935074</v>
      </c>
      <c r="J129" s="25"/>
      <c r="K129" s="443"/>
    </row>
    <row r="130" spans="1:11" x14ac:dyDescent="0.25">
      <c r="A130" s="120">
        <v>114</v>
      </c>
      <c r="B130" s="56" t="s">
        <v>157</v>
      </c>
      <c r="C130" s="51">
        <v>96.9</v>
      </c>
      <c r="D130" s="65" t="s">
        <v>358</v>
      </c>
      <c r="E130" s="104">
        <v>36.774999999999999</v>
      </c>
      <c r="F130" s="104">
        <v>38.720999999999997</v>
      </c>
      <c r="G130" s="88">
        <f t="shared" si="4"/>
        <v>1.6731707999999983</v>
      </c>
      <c r="H130" s="103">
        <f t="shared" si="5"/>
        <v>0.25397877864505042</v>
      </c>
      <c r="I130" s="88">
        <f t="shared" si="3"/>
        <v>1.9271495786450488</v>
      </c>
      <c r="J130" s="25"/>
      <c r="K130" s="443"/>
    </row>
    <row r="131" spans="1:11" x14ac:dyDescent="0.25">
      <c r="A131" s="120">
        <v>115</v>
      </c>
      <c r="B131" s="56" t="s">
        <v>158</v>
      </c>
      <c r="C131" s="51">
        <v>77.099999999999994</v>
      </c>
      <c r="D131" s="65" t="s">
        <v>358</v>
      </c>
      <c r="E131" s="104">
        <v>18.673999999999999</v>
      </c>
      <c r="F131" s="104">
        <v>19.934999999999999</v>
      </c>
      <c r="G131" s="88">
        <f t="shared" si="4"/>
        <v>1.0842077999999993</v>
      </c>
      <c r="H131" s="103">
        <f t="shared" si="5"/>
        <v>0.20208218610457571</v>
      </c>
      <c r="I131" s="88">
        <f t="shared" si="3"/>
        <v>1.2862899861045749</v>
      </c>
      <c r="J131" s="25"/>
      <c r="K131" s="443"/>
    </row>
    <row r="132" spans="1:11" x14ac:dyDescent="0.25">
      <c r="A132" s="120">
        <v>116</v>
      </c>
      <c r="B132" s="56" t="s">
        <v>159</v>
      </c>
      <c r="C132" s="51">
        <v>45.3</v>
      </c>
      <c r="D132" s="65" t="s">
        <v>358</v>
      </c>
      <c r="E132" s="104">
        <v>15.218999999999999</v>
      </c>
      <c r="F132" s="104">
        <v>16.138999999999999</v>
      </c>
      <c r="G132" s="88">
        <f t="shared" si="4"/>
        <v>0.79101599999999994</v>
      </c>
      <c r="H132" s="103">
        <f t="shared" si="5"/>
        <v>0.11873311323654059</v>
      </c>
      <c r="I132" s="88">
        <f>G132+H132</f>
        <v>0.90974911323654051</v>
      </c>
      <c r="J132" s="25"/>
      <c r="K132" s="443"/>
    </row>
    <row r="133" spans="1:11" x14ac:dyDescent="0.25">
      <c r="A133" s="120">
        <v>117</v>
      </c>
      <c r="B133" s="56" t="s">
        <v>160</v>
      </c>
      <c r="C133" s="51">
        <v>74.099999999999994</v>
      </c>
      <c r="D133" s="65" t="s">
        <v>358</v>
      </c>
      <c r="E133" s="104">
        <v>17.948</v>
      </c>
      <c r="F133" s="104">
        <v>18.626999999999999</v>
      </c>
      <c r="G133" s="88">
        <f t="shared" si="4"/>
        <v>0.58380419999999866</v>
      </c>
      <c r="H133" s="103">
        <f t="shared" si="5"/>
        <v>0.1942190660226856</v>
      </c>
      <c r="I133" s="88">
        <f t="shared" si="3"/>
        <v>0.77802326602268423</v>
      </c>
      <c r="J133" s="25"/>
      <c r="K133" s="443"/>
    </row>
    <row r="134" spans="1:11" x14ac:dyDescent="0.25">
      <c r="A134" s="120">
        <v>118</v>
      </c>
      <c r="B134" s="56" t="s">
        <v>161</v>
      </c>
      <c r="C134" s="51">
        <v>48.8</v>
      </c>
      <c r="D134" s="65" t="s">
        <v>358</v>
      </c>
      <c r="E134" s="104">
        <v>3.286</v>
      </c>
      <c r="F134" s="104">
        <v>3.5470000000000002</v>
      </c>
      <c r="G134" s="88">
        <f t="shared" si="4"/>
        <v>0.2244078000000001</v>
      </c>
      <c r="H134" s="103">
        <f t="shared" si="5"/>
        <v>0.12790675333207904</v>
      </c>
      <c r="I134" s="88">
        <f>G134+H134</f>
        <v>0.35231455333207917</v>
      </c>
      <c r="J134" s="25"/>
      <c r="K134" s="443"/>
    </row>
    <row r="135" spans="1:11" x14ac:dyDescent="0.25">
      <c r="A135" s="120">
        <v>119</v>
      </c>
      <c r="B135" s="56" t="s">
        <v>162</v>
      </c>
      <c r="C135" s="51">
        <v>98.1</v>
      </c>
      <c r="D135" s="65" t="s">
        <v>358</v>
      </c>
      <c r="E135" s="104">
        <v>18.843</v>
      </c>
      <c r="F135" s="104">
        <v>19.155000000000001</v>
      </c>
      <c r="G135" s="88">
        <f t="shared" si="4"/>
        <v>0.26825760000000098</v>
      </c>
      <c r="H135" s="103">
        <f t="shared" si="5"/>
        <v>0.25712402667780648</v>
      </c>
      <c r="I135" s="88">
        <f>G135+H135</f>
        <v>0.52538162667780752</v>
      </c>
      <c r="J135" s="25"/>
      <c r="K135" s="443"/>
    </row>
    <row r="136" spans="1:11" x14ac:dyDescent="0.25">
      <c r="A136" s="120">
        <v>120</v>
      </c>
      <c r="B136" s="56" t="s">
        <v>163</v>
      </c>
      <c r="C136" s="51">
        <v>76.8</v>
      </c>
      <c r="D136" s="65" t="s">
        <v>358</v>
      </c>
      <c r="E136" s="104">
        <v>25.196999999999999</v>
      </c>
      <c r="F136" s="104">
        <v>26.827000000000002</v>
      </c>
      <c r="G136" s="88">
        <f t="shared" si="4"/>
        <v>1.4014740000000021</v>
      </c>
      <c r="H136" s="103">
        <f t="shared" si="5"/>
        <v>0.20129587409638672</v>
      </c>
      <c r="I136" s="88">
        <f t="shared" si="3"/>
        <v>1.6027698740963889</v>
      </c>
      <c r="J136" s="25"/>
      <c r="K136" s="443"/>
    </row>
    <row r="137" spans="1:11" x14ac:dyDescent="0.25">
      <c r="A137" s="120">
        <v>121</v>
      </c>
      <c r="B137" s="56" t="s">
        <v>164</v>
      </c>
      <c r="C137" s="51">
        <v>44.9</v>
      </c>
      <c r="D137" s="65" t="s">
        <v>358</v>
      </c>
      <c r="E137" s="104">
        <v>10.218999999999999</v>
      </c>
      <c r="F137" s="104">
        <v>11.278</v>
      </c>
      <c r="G137" s="88">
        <f t="shared" si="4"/>
        <v>0.9105282000000009</v>
      </c>
      <c r="H137" s="103">
        <f t="shared" si="5"/>
        <v>0.11768469722562191</v>
      </c>
      <c r="I137" s="88">
        <f>G137+H137</f>
        <v>1.0282128972256228</v>
      </c>
      <c r="J137" s="25"/>
      <c r="K137" s="443"/>
    </row>
    <row r="138" spans="1:11" x14ac:dyDescent="0.25">
      <c r="A138" s="120">
        <v>122</v>
      </c>
      <c r="B138" s="56" t="s">
        <v>165</v>
      </c>
      <c r="C138" s="51">
        <v>73.400000000000006</v>
      </c>
      <c r="D138" s="65" t="s">
        <v>358</v>
      </c>
      <c r="E138" s="104">
        <v>22.344999999999999</v>
      </c>
      <c r="F138" s="104">
        <v>23.457000000000001</v>
      </c>
      <c r="G138" s="88">
        <f t="shared" si="4"/>
        <v>0.95609760000000166</v>
      </c>
      <c r="H138" s="103">
        <f t="shared" si="5"/>
        <v>0.19238433800357796</v>
      </c>
      <c r="I138" s="88">
        <f t="shared" si="3"/>
        <v>1.1484819380035796</v>
      </c>
      <c r="J138" s="25"/>
      <c r="K138" s="443"/>
    </row>
    <row r="139" spans="1:11" x14ac:dyDescent="0.25">
      <c r="A139" s="120">
        <v>123</v>
      </c>
      <c r="B139" s="56" t="s">
        <v>166</v>
      </c>
      <c r="C139" s="51">
        <v>48.7</v>
      </c>
      <c r="D139" s="65" t="s">
        <v>358</v>
      </c>
      <c r="E139" s="104">
        <v>14.282</v>
      </c>
      <c r="F139" s="104">
        <v>14.760999999999999</v>
      </c>
      <c r="G139" s="88">
        <f t="shared" si="4"/>
        <v>0.41184419999999933</v>
      </c>
      <c r="H139" s="103">
        <f t="shared" si="5"/>
        <v>0.12764464932934941</v>
      </c>
      <c r="I139" s="88">
        <f t="shared" si="3"/>
        <v>0.53948884932934871</v>
      </c>
      <c r="J139" s="25"/>
      <c r="K139" s="443"/>
    </row>
    <row r="140" spans="1:11" x14ac:dyDescent="0.25">
      <c r="A140" s="120">
        <v>124</v>
      </c>
      <c r="B140" s="56" t="s">
        <v>167</v>
      </c>
      <c r="C140" s="51">
        <v>98</v>
      </c>
      <c r="D140" s="65" t="s">
        <v>358</v>
      </c>
      <c r="E140" s="104">
        <v>16.484999999999999</v>
      </c>
      <c r="F140" s="104">
        <v>17.077999999999999</v>
      </c>
      <c r="G140" s="88">
        <f t="shared" si="4"/>
        <v>0.50986140000000002</v>
      </c>
      <c r="H140" s="103">
        <f t="shared" si="5"/>
        <v>0.25686192267507679</v>
      </c>
      <c r="I140" s="88">
        <f>G140+H140</f>
        <v>0.76672332267507681</v>
      </c>
      <c r="J140" s="25"/>
      <c r="K140" s="443"/>
    </row>
    <row r="141" spans="1:11" x14ac:dyDescent="0.25">
      <c r="A141" s="120">
        <v>125</v>
      </c>
      <c r="B141" s="56" t="s">
        <v>168</v>
      </c>
      <c r="C141" s="51">
        <v>76.599999999999994</v>
      </c>
      <c r="D141" s="65" t="s">
        <v>358</v>
      </c>
      <c r="E141" s="104">
        <v>23.013999999999999</v>
      </c>
      <c r="F141" s="104">
        <v>23.013999999999999</v>
      </c>
      <c r="G141" s="88">
        <f t="shared" si="4"/>
        <v>0</v>
      </c>
      <c r="H141" s="103">
        <f t="shared" si="5"/>
        <v>0.20077166609092736</v>
      </c>
      <c r="I141" s="88">
        <f>G141+H141</f>
        <v>0.20077166609092736</v>
      </c>
      <c r="J141" s="25"/>
      <c r="K141" s="443"/>
    </row>
    <row r="142" spans="1:11" x14ac:dyDescent="0.25">
      <c r="A142" s="120">
        <v>126</v>
      </c>
      <c r="B142" s="56" t="s">
        <v>169</v>
      </c>
      <c r="C142" s="51">
        <v>44.8</v>
      </c>
      <c r="D142" s="65" t="s">
        <v>358</v>
      </c>
      <c r="E142" s="104">
        <v>5.6479999999999997</v>
      </c>
      <c r="F142" s="104">
        <v>5.6479999999999997</v>
      </c>
      <c r="G142" s="88">
        <f t="shared" si="4"/>
        <v>0</v>
      </c>
      <c r="H142" s="103">
        <f t="shared" si="5"/>
        <v>0.11742259322289224</v>
      </c>
      <c r="I142" s="88">
        <f t="shared" si="3"/>
        <v>0.11742259322289224</v>
      </c>
      <c r="J142" s="25"/>
      <c r="K142" s="443"/>
    </row>
    <row r="143" spans="1:11" x14ac:dyDescent="0.25">
      <c r="A143" s="120">
        <v>127</v>
      </c>
      <c r="B143" s="56" t="s">
        <v>170</v>
      </c>
      <c r="C143" s="51">
        <v>73.400000000000006</v>
      </c>
      <c r="D143" s="65" t="s">
        <v>359</v>
      </c>
      <c r="E143" s="129">
        <v>22730</v>
      </c>
      <c r="F143" s="129">
        <v>22730</v>
      </c>
      <c r="G143" s="88">
        <f>(F143-E143)*0.00086</f>
        <v>0</v>
      </c>
      <c r="H143" s="103">
        <f t="shared" si="5"/>
        <v>0.19238433800357796</v>
      </c>
      <c r="I143" s="88">
        <f>G143+H143</f>
        <v>0.19238433800357796</v>
      </c>
      <c r="J143" s="25"/>
      <c r="K143" s="443"/>
    </row>
    <row r="144" spans="1:11" x14ac:dyDescent="0.25">
      <c r="A144" s="120">
        <v>128</v>
      </c>
      <c r="B144" s="56" t="s">
        <v>171</v>
      </c>
      <c r="C144" s="51">
        <v>49.2</v>
      </c>
      <c r="D144" s="65" t="s">
        <v>358</v>
      </c>
      <c r="E144" s="104">
        <v>14.477</v>
      </c>
      <c r="F144" s="104">
        <v>14.477</v>
      </c>
      <c r="G144" s="88">
        <f t="shared" si="4"/>
        <v>0</v>
      </c>
      <c r="H144" s="103">
        <f t="shared" si="5"/>
        <v>0.12895516934299775</v>
      </c>
      <c r="I144" s="88">
        <f>G144+H144</f>
        <v>0.12895516934299775</v>
      </c>
      <c r="J144" s="25"/>
      <c r="K144" s="443"/>
    </row>
    <row r="145" spans="1:11" x14ac:dyDescent="0.25">
      <c r="A145" s="120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88">
        <f t="shared" si="4"/>
        <v>0</v>
      </c>
      <c r="H145" s="103">
        <f t="shared" si="5"/>
        <v>0.25633771466961747</v>
      </c>
      <c r="I145" s="88">
        <f t="shared" ref="I145:I208" si="6">G145+H145</f>
        <v>0.25633771466961747</v>
      </c>
      <c r="J145" s="25"/>
      <c r="K145" s="443"/>
    </row>
    <row r="146" spans="1:11" x14ac:dyDescent="0.25">
      <c r="A146" s="120">
        <v>130</v>
      </c>
      <c r="B146" s="56" t="s">
        <v>173</v>
      </c>
      <c r="C146" s="51">
        <v>76.3</v>
      </c>
      <c r="D146" s="65" t="s">
        <v>358</v>
      </c>
      <c r="E146" s="104">
        <v>15.994</v>
      </c>
      <c r="F146" s="104">
        <v>16.395</v>
      </c>
      <c r="G146" s="88">
        <f t="shared" si="4"/>
        <v>0.34477979999999986</v>
      </c>
      <c r="H146" s="103">
        <f t="shared" ref="H146:H209" si="7">$G$11/$C$303*C146</f>
        <v>0.19998535408273835</v>
      </c>
      <c r="I146" s="88">
        <f t="shared" si="6"/>
        <v>0.54476515408273818</v>
      </c>
      <c r="J146" s="25"/>
      <c r="K146" s="443"/>
    </row>
    <row r="147" spans="1:11" x14ac:dyDescent="0.25">
      <c r="A147" s="120">
        <v>131</v>
      </c>
      <c r="B147" s="56" t="s">
        <v>174</v>
      </c>
      <c r="C147" s="51">
        <v>44.2</v>
      </c>
      <c r="D147" s="65" t="s">
        <v>358</v>
      </c>
      <c r="E147" s="104">
        <v>15.034000000000001</v>
      </c>
      <c r="F147" s="104">
        <v>15.954000000000001</v>
      </c>
      <c r="G147" s="88">
        <f t="shared" si="4"/>
        <v>0.79101599999999994</v>
      </c>
      <c r="H147" s="103">
        <f t="shared" si="7"/>
        <v>0.11584996920651423</v>
      </c>
      <c r="I147" s="88">
        <f t="shared" si="6"/>
        <v>0.90686596920651419</v>
      </c>
      <c r="J147" s="25"/>
      <c r="K147" s="443"/>
    </row>
    <row r="148" spans="1:11" x14ac:dyDescent="0.25">
      <c r="A148" s="120">
        <v>132</v>
      </c>
      <c r="B148" s="56" t="s">
        <v>175</v>
      </c>
      <c r="C148" s="51">
        <v>73.3</v>
      </c>
      <c r="D148" s="65" t="s">
        <v>358</v>
      </c>
      <c r="E148" s="104">
        <v>9.86</v>
      </c>
      <c r="F148" s="104">
        <v>10.085000000000001</v>
      </c>
      <c r="G148" s="88">
        <f t="shared" ref="G148:G211" si="8">(F148-E148)*0.8598</f>
        <v>0.19345500000000124</v>
      </c>
      <c r="H148" s="103">
        <f t="shared" si="7"/>
        <v>0.19212223400084824</v>
      </c>
      <c r="I148" s="88">
        <f t="shared" si="6"/>
        <v>0.38557723400084948</v>
      </c>
      <c r="J148" s="215"/>
      <c r="K148" s="443"/>
    </row>
    <row r="149" spans="1:11" x14ac:dyDescent="0.25">
      <c r="A149" s="120">
        <v>133</v>
      </c>
      <c r="B149" s="56" t="s">
        <v>176</v>
      </c>
      <c r="C149" s="51">
        <v>49.5</v>
      </c>
      <c r="D149" s="65" t="s">
        <v>358</v>
      </c>
      <c r="E149" s="104">
        <v>6.7850000000000001</v>
      </c>
      <c r="F149" s="104">
        <v>6.7850000000000001</v>
      </c>
      <c r="G149" s="88">
        <f t="shared" si="8"/>
        <v>0</v>
      </c>
      <c r="H149" s="103">
        <f t="shared" si="7"/>
        <v>0.12974148135118674</v>
      </c>
      <c r="I149" s="88">
        <f>G149+H149</f>
        <v>0.12974148135118674</v>
      </c>
      <c r="J149" s="215"/>
      <c r="K149" s="443"/>
    </row>
    <row r="150" spans="1:11" x14ac:dyDescent="0.25">
      <c r="A150" s="120">
        <v>134</v>
      </c>
      <c r="B150" s="56" t="s">
        <v>177</v>
      </c>
      <c r="C150" s="51">
        <v>97.2</v>
      </c>
      <c r="D150" s="65" t="s">
        <v>358</v>
      </c>
      <c r="E150" s="104">
        <v>23.369</v>
      </c>
      <c r="F150" s="104">
        <v>23.369</v>
      </c>
      <c r="G150" s="88">
        <f t="shared" si="8"/>
        <v>0</v>
      </c>
      <c r="H150" s="103">
        <f t="shared" si="7"/>
        <v>0.25476509065323943</v>
      </c>
      <c r="I150" s="88">
        <f t="shared" si="6"/>
        <v>0.25476509065323943</v>
      </c>
      <c r="J150" s="215"/>
      <c r="K150" s="443"/>
    </row>
    <row r="151" spans="1:11" x14ac:dyDescent="0.25">
      <c r="A151" s="120">
        <v>135</v>
      </c>
      <c r="B151" s="56" t="s">
        <v>178</v>
      </c>
      <c r="C151" s="51">
        <v>76.7</v>
      </c>
      <c r="D151" s="65" t="s">
        <v>358</v>
      </c>
      <c r="E151" s="104">
        <v>25.120999999999999</v>
      </c>
      <c r="F151" s="104">
        <v>25.141999999999999</v>
      </c>
      <c r="G151" s="88">
        <f t="shared" si="8"/>
        <v>1.8055800000000684E-2</v>
      </c>
      <c r="H151" s="103">
        <f t="shared" si="7"/>
        <v>0.20103377009365705</v>
      </c>
      <c r="I151" s="88">
        <f t="shared" si="6"/>
        <v>0.21908957009365773</v>
      </c>
      <c r="J151" s="215"/>
      <c r="K151" s="443"/>
    </row>
    <row r="152" spans="1:11" x14ac:dyDescent="0.25">
      <c r="A152" s="120">
        <v>136</v>
      </c>
      <c r="B152" s="56" t="s">
        <v>179</v>
      </c>
      <c r="C152" s="51">
        <v>44.4</v>
      </c>
      <c r="D152" s="65" t="s">
        <v>358</v>
      </c>
      <c r="E152" s="104">
        <v>7.23</v>
      </c>
      <c r="F152" s="104">
        <v>7.64</v>
      </c>
      <c r="G152" s="88">
        <f t="shared" si="8"/>
        <v>0.35251799999999939</v>
      </c>
      <c r="H152" s="103">
        <f t="shared" si="7"/>
        <v>0.11637417721197357</v>
      </c>
      <c r="I152" s="88">
        <f t="shared" si="6"/>
        <v>0.46889217721197296</v>
      </c>
      <c r="J152" s="25"/>
      <c r="K152" s="443"/>
    </row>
    <row r="153" spans="1:11" x14ac:dyDescent="0.25">
      <c r="A153" s="120">
        <v>137</v>
      </c>
      <c r="B153" s="56" t="s">
        <v>180</v>
      </c>
      <c r="C153" s="51">
        <v>71.599999999999994</v>
      </c>
      <c r="D153" s="65" t="s">
        <v>358</v>
      </c>
      <c r="E153" s="104">
        <v>31.122</v>
      </c>
      <c r="F153" s="104">
        <v>32.676000000000002</v>
      </c>
      <c r="G153" s="88">
        <f t="shared" si="8"/>
        <v>1.3361292000000018</v>
      </c>
      <c r="H153" s="103">
        <f t="shared" si="7"/>
        <v>0.18766646595444386</v>
      </c>
      <c r="I153" s="88">
        <f t="shared" si="6"/>
        <v>1.5237956659544456</v>
      </c>
      <c r="J153" s="25"/>
      <c r="K153" s="443"/>
    </row>
    <row r="154" spans="1:11" x14ac:dyDescent="0.25">
      <c r="A154" s="120">
        <v>138</v>
      </c>
      <c r="B154" s="56" t="s">
        <v>181</v>
      </c>
      <c r="C154" s="51">
        <v>49.1</v>
      </c>
      <c r="D154" s="65" t="s">
        <v>358</v>
      </c>
      <c r="E154" s="104">
        <v>3.9470000000000001</v>
      </c>
      <c r="F154" s="104">
        <v>3.948</v>
      </c>
      <c r="G154" s="88">
        <f t="shared" si="8"/>
        <v>8.5979999999990532E-4</v>
      </c>
      <c r="H154" s="103">
        <f t="shared" si="7"/>
        <v>0.12869306534026809</v>
      </c>
      <c r="I154" s="88">
        <f t="shared" si="6"/>
        <v>0.129552865340268</v>
      </c>
      <c r="J154" s="25"/>
      <c r="K154" s="443"/>
    </row>
    <row r="155" spans="1:11" x14ac:dyDescent="0.25">
      <c r="A155" s="120">
        <v>139</v>
      </c>
      <c r="B155" s="56" t="s">
        <v>182</v>
      </c>
      <c r="C155" s="51">
        <v>97.3</v>
      </c>
      <c r="D155" s="65" t="s">
        <v>358</v>
      </c>
      <c r="E155" s="104">
        <v>22.622</v>
      </c>
      <c r="F155" s="104">
        <v>23.923999999999999</v>
      </c>
      <c r="G155" s="88">
        <f t="shared" si="8"/>
        <v>1.1194595999999997</v>
      </c>
      <c r="H155" s="103">
        <f t="shared" si="7"/>
        <v>0.25502719465596912</v>
      </c>
      <c r="I155" s="88">
        <f t="shared" si="6"/>
        <v>1.3744867946559687</v>
      </c>
      <c r="J155" s="25"/>
      <c r="K155" s="443"/>
    </row>
    <row r="156" spans="1:11" x14ac:dyDescent="0.25">
      <c r="A156" s="120">
        <v>140</v>
      </c>
      <c r="B156" s="56" t="s">
        <v>183</v>
      </c>
      <c r="C156" s="51">
        <v>77</v>
      </c>
      <c r="D156" s="65" t="s">
        <v>358</v>
      </c>
      <c r="E156" s="104">
        <v>35.398000000000003</v>
      </c>
      <c r="F156" s="104">
        <v>36.771000000000001</v>
      </c>
      <c r="G156" s="88">
        <f t="shared" si="8"/>
        <v>1.1805053999999979</v>
      </c>
      <c r="H156" s="103">
        <f t="shared" si="7"/>
        <v>0.20182008210184607</v>
      </c>
      <c r="I156" s="88">
        <f t="shared" si="6"/>
        <v>1.382325482101844</v>
      </c>
      <c r="J156" s="25"/>
      <c r="K156" s="443"/>
    </row>
    <row r="157" spans="1:11" x14ac:dyDescent="0.25">
      <c r="A157" s="120">
        <v>141</v>
      </c>
      <c r="B157" s="56" t="s">
        <v>184</v>
      </c>
      <c r="C157" s="51">
        <v>44.6</v>
      </c>
      <c r="D157" s="65" t="s">
        <v>358</v>
      </c>
      <c r="E157" s="104">
        <v>12.628</v>
      </c>
      <c r="F157" s="104">
        <v>12.702</v>
      </c>
      <c r="G157" s="88">
        <f t="shared" si="8"/>
        <v>6.3625199999999868E-2</v>
      </c>
      <c r="H157" s="103">
        <f t="shared" si="7"/>
        <v>0.11689838521743291</v>
      </c>
      <c r="I157" s="88">
        <f t="shared" si="6"/>
        <v>0.18052358521743278</v>
      </c>
      <c r="J157" s="25"/>
      <c r="K157" s="443"/>
    </row>
    <row r="158" spans="1:11" x14ac:dyDescent="0.25">
      <c r="A158" s="120">
        <v>142</v>
      </c>
      <c r="B158" s="56" t="s">
        <v>185</v>
      </c>
      <c r="C158" s="51">
        <v>72.5</v>
      </c>
      <c r="D158" s="65" t="s">
        <v>358</v>
      </c>
      <c r="E158" s="104">
        <v>10.87</v>
      </c>
      <c r="F158" s="104">
        <v>10.87</v>
      </c>
      <c r="G158" s="88">
        <f t="shared" si="8"/>
        <v>0</v>
      </c>
      <c r="H158" s="103">
        <f t="shared" si="7"/>
        <v>0.19002540197901091</v>
      </c>
      <c r="I158" s="88">
        <f t="shared" si="6"/>
        <v>0.19002540197901091</v>
      </c>
      <c r="J158" s="25"/>
      <c r="K158" s="443"/>
    </row>
    <row r="159" spans="1:11" x14ac:dyDescent="0.25">
      <c r="A159" s="120">
        <v>143</v>
      </c>
      <c r="B159" s="56" t="s">
        <v>186</v>
      </c>
      <c r="C159" s="51">
        <v>49</v>
      </c>
      <c r="D159" s="65" t="s">
        <v>359</v>
      </c>
      <c r="E159" s="129">
        <v>17708</v>
      </c>
      <c r="F159" s="129">
        <v>18294</v>
      </c>
      <c r="G159" s="88">
        <f>(F159-E159)*0.00086</f>
        <v>0.50395999999999996</v>
      </c>
      <c r="H159" s="103">
        <f t="shared" si="7"/>
        <v>0.1284309613375384</v>
      </c>
      <c r="I159" s="88">
        <f t="shared" si="6"/>
        <v>0.63239096133753836</v>
      </c>
      <c r="J159" s="25"/>
      <c r="K159" s="443"/>
    </row>
    <row r="160" spans="1:11" x14ac:dyDescent="0.25">
      <c r="A160" s="120">
        <v>144</v>
      </c>
      <c r="B160" s="56" t="s">
        <v>187</v>
      </c>
      <c r="C160" s="51">
        <v>96.9</v>
      </c>
      <c r="D160" s="65" t="s">
        <v>358</v>
      </c>
      <c r="E160" s="104">
        <v>42.890999999999998</v>
      </c>
      <c r="F160" s="104">
        <v>44.591000000000001</v>
      </c>
      <c r="G160" s="88">
        <f t="shared" si="8"/>
        <v>1.4616600000000024</v>
      </c>
      <c r="H160" s="103">
        <f t="shared" si="7"/>
        <v>0.25397877864505042</v>
      </c>
      <c r="I160" s="88">
        <f>G160+H160</f>
        <v>1.7156387786450529</v>
      </c>
      <c r="J160" s="25"/>
      <c r="K160" s="443"/>
    </row>
    <row r="161" spans="1:11" x14ac:dyDescent="0.25">
      <c r="A161" s="120">
        <v>145</v>
      </c>
      <c r="B161" s="56" t="s">
        <v>190</v>
      </c>
      <c r="C161" s="51">
        <v>108.8</v>
      </c>
      <c r="D161" s="65" t="s">
        <v>358</v>
      </c>
      <c r="E161" s="104">
        <v>32.988999999999997</v>
      </c>
      <c r="F161" s="104">
        <v>34.183</v>
      </c>
      <c r="G161" s="88">
        <f t="shared" si="8"/>
        <v>1.0266012000000022</v>
      </c>
      <c r="H161" s="103">
        <f t="shared" si="7"/>
        <v>0.28516915496988116</v>
      </c>
      <c r="I161" s="88">
        <f t="shared" si="6"/>
        <v>1.3117703549698834</v>
      </c>
      <c r="J161" s="25"/>
      <c r="K161" s="443"/>
    </row>
    <row r="162" spans="1:11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22.36</v>
      </c>
      <c r="F162" s="104">
        <v>22.846</v>
      </c>
      <c r="G162" s="88">
        <f t="shared" si="8"/>
        <v>0.41786280000000059</v>
      </c>
      <c r="H162" s="103">
        <f t="shared" si="7"/>
        <v>0.11427734519013621</v>
      </c>
      <c r="I162" s="88">
        <f t="shared" si="6"/>
        <v>0.53214014519013686</v>
      </c>
      <c r="J162" s="25"/>
      <c r="K162" s="443"/>
    </row>
    <row r="163" spans="1:11" x14ac:dyDescent="0.25">
      <c r="A163" s="120">
        <v>147</v>
      </c>
      <c r="B163" s="56" t="s">
        <v>188</v>
      </c>
      <c r="C163" s="51">
        <v>66.099999999999994</v>
      </c>
      <c r="D163" s="65" t="s">
        <v>358</v>
      </c>
      <c r="E163" s="104">
        <v>39.564</v>
      </c>
      <c r="F163" s="104">
        <v>40.314</v>
      </c>
      <c r="G163" s="88">
        <f t="shared" si="8"/>
        <v>0.64485000000000003</v>
      </c>
      <c r="H163" s="103">
        <f t="shared" si="7"/>
        <v>0.17325074580431199</v>
      </c>
      <c r="I163" s="88">
        <f>G163+H163</f>
        <v>0.81810074580431202</v>
      </c>
      <c r="J163" s="25"/>
      <c r="K163" s="443"/>
    </row>
    <row r="164" spans="1:11" x14ac:dyDescent="0.25">
      <c r="A164" s="120">
        <v>148</v>
      </c>
      <c r="B164" s="56" t="s">
        <v>191</v>
      </c>
      <c r="C164" s="51">
        <v>107</v>
      </c>
      <c r="D164" s="65" t="s">
        <v>358</v>
      </c>
      <c r="E164" s="104">
        <v>23.920999999999999</v>
      </c>
      <c r="F164" s="104">
        <v>24.416</v>
      </c>
      <c r="G164" s="88">
        <f t="shared" si="8"/>
        <v>0.42560100000000084</v>
      </c>
      <c r="H164" s="103">
        <f t="shared" si="7"/>
        <v>0.28045128292074711</v>
      </c>
      <c r="I164" s="88">
        <f t="shared" si="6"/>
        <v>0.70605228292074795</v>
      </c>
      <c r="J164" s="25"/>
      <c r="K164" s="443"/>
    </row>
    <row r="165" spans="1:11" x14ac:dyDescent="0.25">
      <c r="A165" s="120">
        <v>149</v>
      </c>
      <c r="B165" s="56" t="s">
        <v>192</v>
      </c>
      <c r="C165" s="51">
        <v>43.9</v>
      </c>
      <c r="D165" s="65" t="s">
        <v>358</v>
      </c>
      <c r="E165" s="104">
        <v>4.4989999999999997</v>
      </c>
      <c r="F165" s="104">
        <v>4.4989999999999997</v>
      </c>
      <c r="G165" s="88">
        <f t="shared" si="8"/>
        <v>0</v>
      </c>
      <c r="H165" s="103">
        <f t="shared" si="7"/>
        <v>0.11506365719832522</v>
      </c>
      <c r="I165" s="88">
        <f>G165+H165</f>
        <v>0.11506365719832522</v>
      </c>
      <c r="J165" s="25"/>
      <c r="K165" s="443"/>
    </row>
    <row r="166" spans="1:11" x14ac:dyDescent="0.25">
      <c r="A166" s="120">
        <v>150</v>
      </c>
      <c r="B166" s="56" t="s">
        <v>193</v>
      </c>
      <c r="C166" s="51">
        <v>65.599999999999994</v>
      </c>
      <c r="D166" s="65" t="s">
        <v>358</v>
      </c>
      <c r="E166" s="104">
        <v>13.420999999999999</v>
      </c>
      <c r="F166" s="104">
        <v>14.074999999999999</v>
      </c>
      <c r="G166" s="88">
        <f t="shared" si="8"/>
        <v>0.56230919999999995</v>
      </c>
      <c r="H166" s="103">
        <f t="shared" si="7"/>
        <v>0.17194022579066365</v>
      </c>
      <c r="I166" s="88">
        <f>G166+H166</f>
        <v>0.73424942579066355</v>
      </c>
      <c r="J166" s="25"/>
      <c r="K166" s="443"/>
    </row>
    <row r="167" spans="1:11" x14ac:dyDescent="0.25">
      <c r="A167" s="120">
        <v>151</v>
      </c>
      <c r="B167" s="56" t="s">
        <v>194</v>
      </c>
      <c r="C167" s="51">
        <v>108.7</v>
      </c>
      <c r="D167" s="65" t="s">
        <v>358</v>
      </c>
      <c r="E167" s="104">
        <v>36.143999999999998</v>
      </c>
      <c r="F167" s="104">
        <v>37.235999999999997</v>
      </c>
      <c r="G167" s="88">
        <f t="shared" si="8"/>
        <v>0.93890159999999889</v>
      </c>
      <c r="H167" s="103">
        <f t="shared" si="7"/>
        <v>0.28490705096715152</v>
      </c>
      <c r="I167" s="88">
        <f t="shared" si="6"/>
        <v>1.2238086509671504</v>
      </c>
      <c r="J167" s="25"/>
      <c r="K167" s="443"/>
    </row>
    <row r="168" spans="1:11" x14ac:dyDescent="0.25">
      <c r="A168" s="120">
        <v>152</v>
      </c>
      <c r="B168" s="56" t="s">
        <v>195</v>
      </c>
      <c r="C168" s="51">
        <v>43.5</v>
      </c>
      <c r="D168" s="65" t="s">
        <v>358</v>
      </c>
      <c r="E168" s="104">
        <v>10.311</v>
      </c>
      <c r="F168" s="104">
        <v>10.63</v>
      </c>
      <c r="G168" s="88">
        <f t="shared" si="8"/>
        <v>0.27427620000000075</v>
      </c>
      <c r="H168" s="103">
        <f t="shared" si="7"/>
        <v>0.11401524118740654</v>
      </c>
      <c r="I168" s="88">
        <f>G168+H168</f>
        <v>0.38829144118740727</v>
      </c>
      <c r="J168" s="25"/>
      <c r="K168" s="443"/>
    </row>
    <row r="169" spans="1:11" x14ac:dyDescent="0.25">
      <c r="A169" s="120">
        <v>153</v>
      </c>
      <c r="B169" s="56" t="s">
        <v>196</v>
      </c>
      <c r="C169" s="51">
        <v>65.8</v>
      </c>
      <c r="D169" s="65" t="s">
        <v>358</v>
      </c>
      <c r="E169" s="104">
        <v>14.111000000000001</v>
      </c>
      <c r="F169" s="104">
        <v>14.112</v>
      </c>
      <c r="G169" s="88">
        <f t="shared" si="8"/>
        <v>8.5979999999952347E-4</v>
      </c>
      <c r="H169" s="103">
        <f t="shared" si="7"/>
        <v>0.172464433796123</v>
      </c>
      <c r="I169" s="88">
        <f t="shared" si="6"/>
        <v>0.17332423379612252</v>
      </c>
      <c r="J169" s="25"/>
      <c r="K169" s="443"/>
    </row>
    <row r="170" spans="1:11" x14ac:dyDescent="0.25">
      <c r="A170" s="120">
        <v>154</v>
      </c>
      <c r="B170" s="56" t="s">
        <v>197</v>
      </c>
      <c r="C170" s="51">
        <v>108.7</v>
      </c>
      <c r="D170" s="65" t="s">
        <v>358</v>
      </c>
      <c r="E170" s="104">
        <v>48.024000000000001</v>
      </c>
      <c r="F170" s="104">
        <v>49.890999999999998</v>
      </c>
      <c r="G170" s="88">
        <f t="shared" si="8"/>
        <v>1.6052465999999976</v>
      </c>
      <c r="H170" s="103">
        <f t="shared" si="7"/>
        <v>0.28490705096715152</v>
      </c>
      <c r="I170" s="88">
        <f t="shared" si="6"/>
        <v>1.8901536509671493</v>
      </c>
      <c r="J170" s="25"/>
      <c r="K170" s="443"/>
    </row>
    <row r="171" spans="1:11" x14ac:dyDescent="0.25">
      <c r="A171" s="120">
        <v>155</v>
      </c>
      <c r="B171" s="56" t="s">
        <v>198</v>
      </c>
      <c r="C171" s="51">
        <v>43.5</v>
      </c>
      <c r="D171" s="65" t="s">
        <v>358</v>
      </c>
      <c r="E171" s="104">
        <v>24.849</v>
      </c>
      <c r="F171" s="104">
        <v>25.765999999999998</v>
      </c>
      <c r="G171" s="88">
        <f t="shared" si="8"/>
        <v>0.78843659999999827</v>
      </c>
      <c r="H171" s="103">
        <f t="shared" si="7"/>
        <v>0.11401524118740654</v>
      </c>
      <c r="I171" s="88">
        <f t="shared" si="6"/>
        <v>0.90245184118740485</v>
      </c>
      <c r="J171" s="25"/>
      <c r="K171" s="443"/>
    </row>
    <row r="172" spans="1:11" x14ac:dyDescent="0.25">
      <c r="A172" s="120">
        <v>156</v>
      </c>
      <c r="B172" s="56" t="s">
        <v>199</v>
      </c>
      <c r="C172" s="51">
        <v>66.099999999999994</v>
      </c>
      <c r="D172" s="65" t="s">
        <v>358</v>
      </c>
      <c r="E172" s="104">
        <v>4.5190000000000001</v>
      </c>
      <c r="F172" s="104">
        <v>4.5229999999999997</v>
      </c>
      <c r="G172" s="88">
        <f t="shared" si="8"/>
        <v>3.4391999999996213E-3</v>
      </c>
      <c r="H172" s="103">
        <f t="shared" si="7"/>
        <v>0.17325074580431199</v>
      </c>
      <c r="I172" s="88">
        <f t="shared" si="6"/>
        <v>0.1766899458043116</v>
      </c>
      <c r="J172" s="25"/>
      <c r="K172" s="443"/>
    </row>
    <row r="173" spans="1:11" x14ac:dyDescent="0.25">
      <c r="A173" s="120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88">
        <f t="shared" si="8"/>
        <v>0</v>
      </c>
      <c r="H173" s="103">
        <f t="shared" si="7"/>
        <v>0.28516915496988116</v>
      </c>
      <c r="I173" s="88">
        <f t="shared" si="6"/>
        <v>0.28516915496988116</v>
      </c>
      <c r="J173" s="25"/>
      <c r="K173" s="443"/>
    </row>
    <row r="174" spans="1:11" x14ac:dyDescent="0.25">
      <c r="A174" s="120">
        <v>158</v>
      </c>
      <c r="B174" s="56" t="s">
        <v>201</v>
      </c>
      <c r="C174" s="51">
        <v>43.1</v>
      </c>
      <c r="D174" s="65" t="s">
        <v>358</v>
      </c>
      <c r="E174" s="104">
        <v>12.677</v>
      </c>
      <c r="F174" s="104">
        <v>13.648</v>
      </c>
      <c r="G174" s="88">
        <f t="shared" si="8"/>
        <v>0.8348658000000001</v>
      </c>
      <c r="H174" s="103">
        <f t="shared" si="7"/>
        <v>0.11296682517648786</v>
      </c>
      <c r="I174" s="88">
        <f t="shared" si="6"/>
        <v>0.94783262517648792</v>
      </c>
      <c r="J174" s="25"/>
      <c r="K174" s="443"/>
    </row>
    <row r="175" spans="1:11" x14ac:dyDescent="0.25">
      <c r="A175" s="120">
        <v>159</v>
      </c>
      <c r="B175" s="56" t="s">
        <v>202</v>
      </c>
      <c r="C175" s="51">
        <v>66.099999999999994</v>
      </c>
      <c r="D175" s="65" t="s">
        <v>358</v>
      </c>
      <c r="E175" s="104">
        <v>31.67</v>
      </c>
      <c r="F175" s="104">
        <v>32.720999999999997</v>
      </c>
      <c r="G175" s="88">
        <f t="shared" si="8"/>
        <v>0.90364979999999551</v>
      </c>
      <c r="H175" s="103">
        <f t="shared" si="7"/>
        <v>0.17325074580431199</v>
      </c>
      <c r="I175" s="88">
        <f>G175+H175</f>
        <v>1.0769005458043075</v>
      </c>
      <c r="J175" s="25"/>
      <c r="K175" s="443"/>
    </row>
    <row r="176" spans="1:11" x14ac:dyDescent="0.25">
      <c r="A176" s="120">
        <v>160</v>
      </c>
      <c r="B176" s="56" t="s">
        <v>203</v>
      </c>
      <c r="C176" s="51">
        <v>109.1</v>
      </c>
      <c r="D176" s="65" t="s">
        <v>358</v>
      </c>
      <c r="E176" s="104">
        <v>27.741</v>
      </c>
      <c r="F176" s="104">
        <v>28.616</v>
      </c>
      <c r="G176" s="88">
        <f t="shared" si="8"/>
        <v>0.75232500000000002</v>
      </c>
      <c r="H176" s="103">
        <f t="shared" si="7"/>
        <v>0.28595546697807017</v>
      </c>
      <c r="I176" s="88">
        <f t="shared" si="6"/>
        <v>1.0382804669780703</v>
      </c>
      <c r="J176" s="25"/>
      <c r="K176" s="443"/>
    </row>
    <row r="177" spans="1:11" x14ac:dyDescent="0.25">
      <c r="A177" s="120">
        <v>161</v>
      </c>
      <c r="B177" s="56" t="s">
        <v>204</v>
      </c>
      <c r="C177" s="51">
        <v>43.1</v>
      </c>
      <c r="D177" s="65" t="s">
        <v>358</v>
      </c>
      <c r="E177" s="104">
        <v>16.443999999999999</v>
      </c>
      <c r="F177" s="104">
        <v>16.779</v>
      </c>
      <c r="G177" s="88">
        <f t="shared" si="8"/>
        <v>0.28803300000000076</v>
      </c>
      <c r="H177" s="103">
        <f t="shared" si="7"/>
        <v>0.11296682517648786</v>
      </c>
      <c r="I177" s="88">
        <f t="shared" si="6"/>
        <v>0.40099982517648863</v>
      </c>
      <c r="J177" s="25"/>
      <c r="K177" s="443"/>
    </row>
    <row r="178" spans="1:11" x14ac:dyDescent="0.25">
      <c r="A178" s="120">
        <v>162</v>
      </c>
      <c r="B178" s="56" t="s">
        <v>205</v>
      </c>
      <c r="C178" s="51">
        <v>65.8</v>
      </c>
      <c r="D178" s="65" t="s">
        <v>358</v>
      </c>
      <c r="E178" s="104">
        <v>11.538</v>
      </c>
      <c r="F178" s="104">
        <v>12.29</v>
      </c>
      <c r="G178" s="88">
        <f t="shared" si="8"/>
        <v>0.64656959999999908</v>
      </c>
      <c r="H178" s="103">
        <f t="shared" si="7"/>
        <v>0.172464433796123</v>
      </c>
      <c r="I178" s="88">
        <f>G178+H178</f>
        <v>0.81903403379612205</v>
      </c>
      <c r="J178" s="25"/>
      <c r="K178" s="443"/>
    </row>
    <row r="179" spans="1:11" x14ac:dyDescent="0.25">
      <c r="A179" s="120">
        <v>163</v>
      </c>
      <c r="B179" s="56" t="s">
        <v>206</v>
      </c>
      <c r="C179" s="51">
        <v>109.9</v>
      </c>
      <c r="D179" s="65" t="s">
        <v>358</v>
      </c>
      <c r="E179" s="104">
        <v>26.472999999999999</v>
      </c>
      <c r="F179" s="104">
        <v>27.158999999999999</v>
      </c>
      <c r="G179" s="88">
        <f t="shared" si="8"/>
        <v>0.58982279999999998</v>
      </c>
      <c r="H179" s="103">
        <f t="shared" si="7"/>
        <v>0.28805229899990759</v>
      </c>
      <c r="I179" s="88">
        <f t="shared" si="6"/>
        <v>0.87787509899990757</v>
      </c>
      <c r="J179" s="25"/>
      <c r="K179" s="443"/>
    </row>
    <row r="180" spans="1:11" x14ac:dyDescent="0.25">
      <c r="A180" s="120">
        <v>164</v>
      </c>
      <c r="B180" s="56" t="s">
        <v>207</v>
      </c>
      <c r="C180" s="51">
        <v>43.8</v>
      </c>
      <c r="D180" s="65" t="s">
        <v>358</v>
      </c>
      <c r="E180" s="104">
        <v>16.068999999999999</v>
      </c>
      <c r="F180" s="104">
        <v>16.516999999999999</v>
      </c>
      <c r="G180" s="88">
        <f t="shared" si="8"/>
        <v>0.38519040000000032</v>
      </c>
      <c r="H180" s="103">
        <f t="shared" si="7"/>
        <v>0.11480155319559554</v>
      </c>
      <c r="I180" s="88">
        <f t="shared" si="6"/>
        <v>0.49999195319559586</v>
      </c>
      <c r="J180" s="25"/>
      <c r="K180" s="443"/>
    </row>
    <row r="181" spans="1:11" x14ac:dyDescent="0.25">
      <c r="A181" s="120">
        <v>165</v>
      </c>
      <c r="B181" s="56" t="s">
        <v>208</v>
      </c>
      <c r="C181" s="51">
        <v>65.900000000000006</v>
      </c>
      <c r="D181" s="65" t="s">
        <v>358</v>
      </c>
      <c r="E181" s="104">
        <v>5.1769999999999996</v>
      </c>
      <c r="F181" s="104">
        <v>5.1779999999999999</v>
      </c>
      <c r="G181" s="88">
        <f t="shared" si="8"/>
        <v>8.5980000000028718E-4</v>
      </c>
      <c r="H181" s="103">
        <f t="shared" si="7"/>
        <v>0.17272653779885269</v>
      </c>
      <c r="I181" s="88">
        <f t="shared" si="6"/>
        <v>0.17358633779885299</v>
      </c>
      <c r="J181" s="25"/>
      <c r="K181" s="443"/>
    </row>
    <row r="182" spans="1:11" x14ac:dyDescent="0.25">
      <c r="A182" s="120">
        <v>166</v>
      </c>
      <c r="B182" s="56" t="s">
        <v>209</v>
      </c>
      <c r="C182" s="51">
        <v>109.5</v>
      </c>
      <c r="D182" s="65" t="s">
        <v>358</v>
      </c>
      <c r="E182" s="104">
        <v>46.262999999999998</v>
      </c>
      <c r="F182" s="104">
        <v>47.203000000000003</v>
      </c>
      <c r="G182" s="88">
        <f t="shared" si="8"/>
        <v>0.80821200000000415</v>
      </c>
      <c r="H182" s="103">
        <f t="shared" si="7"/>
        <v>0.28700388298898888</v>
      </c>
      <c r="I182" s="88">
        <f t="shared" si="6"/>
        <v>1.0952158829889931</v>
      </c>
      <c r="J182" s="25"/>
      <c r="K182" s="443"/>
    </row>
    <row r="183" spans="1:11" x14ac:dyDescent="0.25">
      <c r="A183" s="120">
        <v>167</v>
      </c>
      <c r="B183" s="56" t="s">
        <v>210</v>
      </c>
      <c r="C183" s="51">
        <v>43.1</v>
      </c>
      <c r="D183" s="65" t="s">
        <v>358</v>
      </c>
      <c r="E183" s="104">
        <v>6.149</v>
      </c>
      <c r="F183" s="104">
        <v>6.1909999999999998</v>
      </c>
      <c r="G183" s="88">
        <f t="shared" si="8"/>
        <v>3.6111599999999841E-2</v>
      </c>
      <c r="H183" s="103">
        <f t="shared" si="7"/>
        <v>0.11296682517648786</v>
      </c>
      <c r="I183" s="88">
        <f t="shared" si="6"/>
        <v>0.1490784251764877</v>
      </c>
      <c r="J183" s="25"/>
      <c r="K183" s="443"/>
    </row>
    <row r="184" spans="1:11" x14ac:dyDescent="0.25">
      <c r="A184" s="120">
        <v>168</v>
      </c>
      <c r="B184" s="56" t="s">
        <v>211</v>
      </c>
      <c r="C184" s="51">
        <v>66</v>
      </c>
      <c r="D184" s="65" t="s">
        <v>358</v>
      </c>
      <c r="E184" s="104">
        <v>22.571999999999999</v>
      </c>
      <c r="F184" s="104">
        <v>23.31</v>
      </c>
      <c r="G184" s="88">
        <f t="shared" si="8"/>
        <v>0.63453239999999966</v>
      </c>
      <c r="H184" s="103">
        <f t="shared" si="7"/>
        <v>0.17298864180158233</v>
      </c>
      <c r="I184" s="88">
        <f>G184+H184</f>
        <v>0.80752104180158202</v>
      </c>
      <c r="J184" s="25"/>
      <c r="K184" s="443"/>
    </row>
    <row r="185" spans="1:11" x14ac:dyDescent="0.25">
      <c r="A185" s="120">
        <v>169</v>
      </c>
      <c r="B185" s="56" t="s">
        <v>212</v>
      </c>
      <c r="C185" s="51">
        <v>109.6</v>
      </c>
      <c r="D185" s="65" t="s">
        <v>358</v>
      </c>
      <c r="E185" s="104">
        <v>17.515999999999998</v>
      </c>
      <c r="F185" s="104">
        <v>18.367000000000001</v>
      </c>
      <c r="G185" s="88">
        <f t="shared" si="8"/>
        <v>0.73168980000000228</v>
      </c>
      <c r="H185" s="103">
        <f t="shared" si="7"/>
        <v>0.28726598699171851</v>
      </c>
      <c r="I185" s="88">
        <f>G185+H185</f>
        <v>1.0189557869917207</v>
      </c>
      <c r="J185" s="25"/>
      <c r="K185" s="443"/>
    </row>
    <row r="186" spans="1:11" x14ac:dyDescent="0.25">
      <c r="A186" s="120">
        <v>170</v>
      </c>
      <c r="B186" s="56" t="s">
        <v>213</v>
      </c>
      <c r="C186" s="51">
        <v>43</v>
      </c>
      <c r="D186" s="65" t="s">
        <v>358</v>
      </c>
      <c r="E186" s="104">
        <v>24.683</v>
      </c>
      <c r="F186" s="104">
        <v>25.802</v>
      </c>
      <c r="G186" s="88">
        <f t="shared" si="8"/>
        <v>0.96211619999999987</v>
      </c>
      <c r="H186" s="103">
        <f t="shared" si="7"/>
        <v>0.11270472117375818</v>
      </c>
      <c r="I186" s="88">
        <f t="shared" si="6"/>
        <v>1.074820921173758</v>
      </c>
      <c r="J186" s="25"/>
      <c r="K186" s="443"/>
    </row>
    <row r="187" spans="1:11" x14ac:dyDescent="0.25">
      <c r="A187" s="120">
        <v>171</v>
      </c>
      <c r="B187" s="56" t="s">
        <v>214</v>
      </c>
      <c r="C187" s="51">
        <v>65.900000000000006</v>
      </c>
      <c r="D187" s="65" t="s">
        <v>358</v>
      </c>
      <c r="E187" s="104">
        <v>25.925999999999998</v>
      </c>
      <c r="F187" s="104">
        <v>27.053000000000001</v>
      </c>
      <c r="G187" s="88">
        <f t="shared" si="8"/>
        <v>0.96899460000000215</v>
      </c>
      <c r="H187" s="103">
        <f t="shared" si="7"/>
        <v>0.17272653779885269</v>
      </c>
      <c r="I187" s="88">
        <f t="shared" si="6"/>
        <v>1.1417211377988548</v>
      </c>
      <c r="J187" s="25"/>
      <c r="K187" s="443"/>
    </row>
    <row r="188" spans="1:11" x14ac:dyDescent="0.25">
      <c r="A188" s="120">
        <v>172</v>
      </c>
      <c r="B188" s="56" t="s">
        <v>215</v>
      </c>
      <c r="C188" s="51">
        <v>110</v>
      </c>
      <c r="D188" s="65" t="s">
        <v>359</v>
      </c>
      <c r="E188" s="129">
        <v>28619</v>
      </c>
      <c r="F188" s="129">
        <v>29981</v>
      </c>
      <c r="G188" s="88">
        <f>(F188-E188)*0.00086</f>
        <v>1.1713199999999999</v>
      </c>
      <c r="H188" s="103">
        <f t="shared" si="7"/>
        <v>0.28831440300263722</v>
      </c>
      <c r="I188" s="88">
        <f>G188+H188</f>
        <v>1.4596344030026371</v>
      </c>
      <c r="J188" s="25"/>
      <c r="K188" s="443"/>
    </row>
    <row r="189" spans="1:11" x14ac:dyDescent="0.25">
      <c r="A189" s="120">
        <v>173</v>
      </c>
      <c r="B189" s="56" t="s">
        <v>216</v>
      </c>
      <c r="C189" s="51">
        <v>42.8</v>
      </c>
      <c r="D189" s="65" t="s">
        <v>359</v>
      </c>
      <c r="E189" s="129">
        <v>3711</v>
      </c>
      <c r="F189" s="129">
        <v>3712</v>
      </c>
      <c r="G189" s="88">
        <f t="shared" ref="G189:G204" si="9">(F189-E189)*0.00086</f>
        <v>8.5999999999999998E-4</v>
      </c>
      <c r="H189" s="103">
        <f t="shared" si="7"/>
        <v>0.11218051316829884</v>
      </c>
      <c r="I189" s="88">
        <f>G189+H189</f>
        <v>0.11304051316829884</v>
      </c>
      <c r="J189" s="25"/>
      <c r="K189" s="443"/>
    </row>
    <row r="190" spans="1:11" x14ac:dyDescent="0.25">
      <c r="A190" s="120">
        <v>174</v>
      </c>
      <c r="B190" s="56" t="s">
        <v>217</v>
      </c>
      <c r="C190" s="51">
        <v>66.099999999999994</v>
      </c>
      <c r="D190" s="65" t="s">
        <v>359</v>
      </c>
      <c r="E190" s="129">
        <v>9480</v>
      </c>
      <c r="F190" s="129">
        <v>9655</v>
      </c>
      <c r="G190" s="88">
        <f t="shared" si="9"/>
        <v>0.15049999999999999</v>
      </c>
      <c r="H190" s="103">
        <f t="shared" si="7"/>
        <v>0.17325074580431199</v>
      </c>
      <c r="I190" s="103">
        <f t="shared" si="6"/>
        <v>0.32375074580431196</v>
      </c>
      <c r="J190" s="483"/>
      <c r="K190" s="463"/>
    </row>
    <row r="191" spans="1:11" x14ac:dyDescent="0.25">
      <c r="A191" s="120">
        <v>175</v>
      </c>
      <c r="B191" s="56" t="s">
        <v>218</v>
      </c>
      <c r="C191" s="51">
        <v>109.9</v>
      </c>
      <c r="D191" s="65" t="s">
        <v>359</v>
      </c>
      <c r="E191" s="129">
        <v>35198</v>
      </c>
      <c r="F191" s="129">
        <v>36317</v>
      </c>
      <c r="G191" s="88">
        <f t="shared" si="9"/>
        <v>0.96233999999999997</v>
      </c>
      <c r="H191" s="103">
        <f t="shared" si="7"/>
        <v>0.28805229899990759</v>
      </c>
      <c r="I191" s="103">
        <f t="shared" si="6"/>
        <v>1.2503922989999077</v>
      </c>
      <c r="J191" s="215"/>
      <c r="K191" s="227"/>
    </row>
    <row r="192" spans="1:11" x14ac:dyDescent="0.25">
      <c r="A192" s="120">
        <v>176</v>
      </c>
      <c r="B192" s="56" t="s">
        <v>219</v>
      </c>
      <c r="C192" s="51">
        <v>43.1</v>
      </c>
      <c r="D192" s="65" t="s">
        <v>359</v>
      </c>
      <c r="E192" s="129">
        <v>7021</v>
      </c>
      <c r="F192" s="129">
        <v>7021</v>
      </c>
      <c r="G192" s="88">
        <f t="shared" si="9"/>
        <v>0</v>
      </c>
      <c r="H192" s="103">
        <f t="shared" si="7"/>
        <v>0.11296682517648786</v>
      </c>
      <c r="I192" s="103">
        <f t="shared" si="6"/>
        <v>0.11296682517648786</v>
      </c>
      <c r="J192" s="215"/>
      <c r="K192" s="227"/>
    </row>
    <row r="193" spans="1:11" x14ac:dyDescent="0.25">
      <c r="A193" s="120">
        <v>177</v>
      </c>
      <c r="B193" s="56" t="s">
        <v>220</v>
      </c>
      <c r="C193" s="51">
        <v>65.8</v>
      </c>
      <c r="D193" s="65" t="s">
        <v>359</v>
      </c>
      <c r="E193" s="129">
        <v>5885</v>
      </c>
      <c r="F193" s="129">
        <v>5886</v>
      </c>
      <c r="G193" s="88">
        <f t="shared" si="9"/>
        <v>8.5999999999999998E-4</v>
      </c>
      <c r="H193" s="103">
        <f t="shared" si="7"/>
        <v>0.172464433796123</v>
      </c>
      <c r="I193" s="103">
        <f t="shared" si="6"/>
        <v>0.173324433796123</v>
      </c>
      <c r="J193" s="215"/>
      <c r="K193" s="227"/>
    </row>
    <row r="194" spans="1:11" x14ac:dyDescent="0.25">
      <c r="A194" s="120">
        <v>178</v>
      </c>
      <c r="B194" s="56" t="s">
        <v>221</v>
      </c>
      <c r="C194" s="51">
        <v>108</v>
      </c>
      <c r="D194" s="65" t="s">
        <v>359</v>
      </c>
      <c r="E194" s="129">
        <v>30755</v>
      </c>
      <c r="F194" s="129">
        <v>31352</v>
      </c>
      <c r="G194" s="88">
        <f t="shared" si="9"/>
        <v>0.51341999999999999</v>
      </c>
      <c r="H194" s="103">
        <f t="shared" si="7"/>
        <v>0.2830723229480438</v>
      </c>
      <c r="I194" s="103">
        <f t="shared" si="6"/>
        <v>0.79649232294804384</v>
      </c>
      <c r="J194" s="215"/>
      <c r="K194" s="227"/>
    </row>
    <row r="195" spans="1:11" x14ac:dyDescent="0.25">
      <c r="A195" s="120">
        <v>179</v>
      </c>
      <c r="B195" s="56" t="s">
        <v>222</v>
      </c>
      <c r="C195" s="51">
        <v>43</v>
      </c>
      <c r="D195" s="65" t="s">
        <v>359</v>
      </c>
      <c r="E195" s="129">
        <v>4777</v>
      </c>
      <c r="F195" s="129">
        <v>4791</v>
      </c>
      <c r="G195" s="88">
        <f t="shared" si="9"/>
        <v>1.204E-2</v>
      </c>
      <c r="H195" s="103">
        <f t="shared" si="7"/>
        <v>0.11270472117375818</v>
      </c>
      <c r="I195" s="103">
        <f>G195+H195</f>
        <v>0.12474472117375818</v>
      </c>
      <c r="J195" s="215"/>
      <c r="K195" s="227"/>
    </row>
    <row r="196" spans="1:11" x14ac:dyDescent="0.25">
      <c r="A196" s="120">
        <v>180</v>
      </c>
      <c r="B196" s="116" t="s">
        <v>223</v>
      </c>
      <c r="C196" s="51">
        <v>66.3</v>
      </c>
      <c r="D196" s="65" t="s">
        <v>359</v>
      </c>
      <c r="E196" s="129">
        <v>24486</v>
      </c>
      <c r="F196" s="129">
        <v>25589</v>
      </c>
      <c r="G196" s="88">
        <f t="shared" si="9"/>
        <v>0.94857999999999998</v>
      </c>
      <c r="H196" s="103">
        <f t="shared" si="7"/>
        <v>0.17377495380977134</v>
      </c>
      <c r="I196" s="103">
        <f>G196+H196</f>
        <v>1.1223549538097712</v>
      </c>
      <c r="J196" s="215"/>
      <c r="K196" s="227"/>
    </row>
    <row r="197" spans="1:11" x14ac:dyDescent="0.25">
      <c r="A197" s="120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88">
        <f t="shared" si="9"/>
        <v>0</v>
      </c>
      <c r="H197" s="103">
        <f t="shared" si="7"/>
        <v>0.29067333902720427</v>
      </c>
      <c r="I197" s="103">
        <f t="shared" si="6"/>
        <v>0.29067333902720427</v>
      </c>
      <c r="J197" s="215"/>
      <c r="K197" s="227"/>
    </row>
    <row r="198" spans="1:11" x14ac:dyDescent="0.25">
      <c r="A198" s="120">
        <v>182</v>
      </c>
      <c r="B198" s="56" t="s">
        <v>225</v>
      </c>
      <c r="C198" s="51">
        <v>42.6</v>
      </c>
      <c r="D198" s="65" t="s">
        <v>359</v>
      </c>
      <c r="E198" s="129">
        <v>21301</v>
      </c>
      <c r="F198" s="129">
        <v>22206</v>
      </c>
      <c r="G198" s="88">
        <f t="shared" si="9"/>
        <v>0.77829999999999999</v>
      </c>
      <c r="H198" s="103">
        <f t="shared" si="7"/>
        <v>0.11165630516283952</v>
      </c>
      <c r="I198" s="103">
        <f>G198+H198</f>
        <v>0.88995630516283952</v>
      </c>
      <c r="J198" s="215"/>
      <c r="K198" s="227"/>
    </row>
    <row r="199" spans="1:11" x14ac:dyDescent="0.25">
      <c r="A199" s="120">
        <v>183</v>
      </c>
      <c r="B199" s="56" t="s">
        <v>226</v>
      </c>
      <c r="C199" s="51">
        <v>65.3</v>
      </c>
      <c r="D199" s="65" t="s">
        <v>359</v>
      </c>
      <c r="E199" s="129">
        <v>19337</v>
      </c>
      <c r="F199" s="129">
        <v>19434</v>
      </c>
      <c r="G199" s="88">
        <f t="shared" si="9"/>
        <v>8.3419999999999994E-2</v>
      </c>
      <c r="H199" s="103">
        <f t="shared" si="7"/>
        <v>0.17115391378247463</v>
      </c>
      <c r="I199" s="103">
        <f t="shared" si="6"/>
        <v>0.25457391378247463</v>
      </c>
      <c r="J199" s="215"/>
      <c r="K199" s="227"/>
    </row>
    <row r="200" spans="1:11" x14ac:dyDescent="0.25">
      <c r="A200" s="120">
        <v>184</v>
      </c>
      <c r="B200" s="56" t="s">
        <v>227</v>
      </c>
      <c r="C200" s="51">
        <v>110</v>
      </c>
      <c r="D200" s="65" t="s">
        <v>359</v>
      </c>
      <c r="E200" s="129">
        <v>41586</v>
      </c>
      <c r="F200" s="129">
        <v>43443</v>
      </c>
      <c r="G200" s="88">
        <f t="shared" si="9"/>
        <v>1.5970199999999999</v>
      </c>
      <c r="H200" s="103">
        <f t="shared" si="7"/>
        <v>0.28831440300263722</v>
      </c>
      <c r="I200" s="103">
        <f t="shared" si="6"/>
        <v>1.8853344030026371</v>
      </c>
      <c r="J200" s="483"/>
      <c r="K200" s="463"/>
    </row>
    <row r="201" spans="1:11" x14ac:dyDescent="0.25">
      <c r="A201" s="120">
        <v>185</v>
      </c>
      <c r="B201" s="56" t="s">
        <v>228</v>
      </c>
      <c r="C201" s="51">
        <v>42.6</v>
      </c>
      <c r="D201" s="65" t="s">
        <v>359</v>
      </c>
      <c r="E201" s="129">
        <v>12148</v>
      </c>
      <c r="F201" s="129">
        <v>12378</v>
      </c>
      <c r="G201" s="88">
        <f t="shared" si="9"/>
        <v>0.1978</v>
      </c>
      <c r="H201" s="103">
        <f t="shared" si="7"/>
        <v>0.11165630516283952</v>
      </c>
      <c r="I201" s="88">
        <f>G201+H201</f>
        <v>0.30945630516283951</v>
      </c>
      <c r="J201" s="25"/>
      <c r="K201" s="443"/>
    </row>
    <row r="202" spans="1:11" x14ac:dyDescent="0.25">
      <c r="A202" s="120">
        <v>186</v>
      </c>
      <c r="B202" s="56" t="s">
        <v>229</v>
      </c>
      <c r="C202" s="51">
        <v>65.3</v>
      </c>
      <c r="D202" s="65" t="s">
        <v>359</v>
      </c>
      <c r="E202" s="129">
        <v>29041</v>
      </c>
      <c r="F202" s="129">
        <v>29501</v>
      </c>
      <c r="G202" s="88">
        <f t="shared" si="9"/>
        <v>0.39560000000000001</v>
      </c>
      <c r="H202" s="103">
        <f t="shared" si="7"/>
        <v>0.17115391378247463</v>
      </c>
      <c r="I202" s="88">
        <f>G202+H202</f>
        <v>0.56675391378247464</v>
      </c>
      <c r="J202" s="25"/>
      <c r="K202" s="443"/>
    </row>
    <row r="203" spans="1:11" x14ac:dyDescent="0.25">
      <c r="A203" s="120">
        <v>187</v>
      </c>
      <c r="B203" s="56" t="s">
        <v>230</v>
      </c>
      <c r="C203" s="51">
        <v>109.9</v>
      </c>
      <c r="D203" s="65" t="s">
        <v>359</v>
      </c>
      <c r="E203" s="129">
        <v>38702</v>
      </c>
      <c r="F203" s="129">
        <v>39859</v>
      </c>
      <c r="G203" s="88">
        <f t="shared" si="9"/>
        <v>0.99502000000000002</v>
      </c>
      <c r="H203" s="103">
        <f t="shared" si="7"/>
        <v>0.28805229899990759</v>
      </c>
      <c r="I203" s="88">
        <f>G203+H203</f>
        <v>1.2830722989999077</v>
      </c>
      <c r="J203" s="25"/>
      <c r="K203" s="443"/>
    </row>
    <row r="204" spans="1:11" x14ac:dyDescent="0.25">
      <c r="A204" s="120">
        <v>188</v>
      </c>
      <c r="B204" s="56" t="s">
        <v>231</v>
      </c>
      <c r="C204" s="51">
        <v>42.8</v>
      </c>
      <c r="D204" s="65" t="s">
        <v>359</v>
      </c>
      <c r="E204" s="129">
        <v>16045</v>
      </c>
      <c r="F204" s="129">
        <v>16546</v>
      </c>
      <c r="G204" s="88">
        <f t="shared" si="9"/>
        <v>0.43085999999999997</v>
      </c>
      <c r="H204" s="103">
        <f t="shared" si="7"/>
        <v>0.11218051316829884</v>
      </c>
      <c r="I204" s="88">
        <f>G204+H204</f>
        <v>0.54304051316829882</v>
      </c>
      <c r="J204" s="25"/>
      <c r="K204" s="443"/>
    </row>
    <row r="205" spans="1:11" x14ac:dyDescent="0.25">
      <c r="A205" s="120">
        <v>189</v>
      </c>
      <c r="B205" s="56" t="s">
        <v>232</v>
      </c>
      <c r="C205" s="51">
        <v>65.5</v>
      </c>
      <c r="D205" s="65" t="s">
        <v>359</v>
      </c>
      <c r="E205" s="129">
        <v>4510</v>
      </c>
      <c r="F205" s="129">
        <v>4510</v>
      </c>
      <c r="G205" s="88">
        <f>(F205-E205)*0.00086</f>
        <v>0</v>
      </c>
      <c r="H205" s="103">
        <f t="shared" si="7"/>
        <v>0.17167812178793398</v>
      </c>
      <c r="I205" s="88">
        <f t="shared" si="6"/>
        <v>0.17167812178793398</v>
      </c>
      <c r="J205" s="215"/>
      <c r="K205" s="443"/>
    </row>
    <row r="206" spans="1:11" x14ac:dyDescent="0.25">
      <c r="A206" s="120">
        <v>190</v>
      </c>
      <c r="B206" s="58" t="s">
        <v>233</v>
      </c>
      <c r="C206" s="51">
        <v>109.5</v>
      </c>
      <c r="D206" s="65" t="s">
        <v>359</v>
      </c>
      <c r="E206" s="129">
        <v>29721</v>
      </c>
      <c r="F206" s="129">
        <v>29721</v>
      </c>
      <c r="G206" s="88">
        <f>(F206-E206)*0.00086</f>
        <v>0</v>
      </c>
      <c r="H206" s="103">
        <f t="shared" si="7"/>
        <v>0.28700388298898888</v>
      </c>
      <c r="I206" s="88">
        <f t="shared" si="6"/>
        <v>0.28700388298898888</v>
      </c>
      <c r="J206" s="215"/>
      <c r="K206" s="443"/>
    </row>
    <row r="207" spans="1:11" x14ac:dyDescent="0.25">
      <c r="A207" s="120">
        <v>191</v>
      </c>
      <c r="B207" s="56" t="s">
        <v>234</v>
      </c>
      <c r="C207" s="51">
        <v>43</v>
      </c>
      <c r="D207" s="65" t="s">
        <v>359</v>
      </c>
      <c r="E207" s="129">
        <v>16756</v>
      </c>
      <c r="F207" s="129">
        <v>16756</v>
      </c>
      <c r="G207" s="88">
        <f t="shared" ref="G207:G208" si="10">(F207-E207)*0.00086</f>
        <v>0</v>
      </c>
      <c r="H207" s="103">
        <f t="shared" si="7"/>
        <v>0.11270472117375818</v>
      </c>
      <c r="I207" s="88">
        <f t="shared" si="6"/>
        <v>0.11270472117375818</v>
      </c>
      <c r="J207" s="215"/>
      <c r="K207" s="443"/>
    </row>
    <row r="208" spans="1:11" x14ac:dyDescent="0.25">
      <c r="A208" s="120">
        <v>192</v>
      </c>
      <c r="B208" s="56" t="s">
        <v>235</v>
      </c>
      <c r="C208" s="51">
        <v>65.3</v>
      </c>
      <c r="D208" s="65" t="s">
        <v>359</v>
      </c>
      <c r="E208" s="129">
        <v>29556</v>
      </c>
      <c r="F208" s="129">
        <v>29556</v>
      </c>
      <c r="G208" s="88">
        <f t="shared" si="10"/>
        <v>0</v>
      </c>
      <c r="H208" s="103">
        <f t="shared" si="7"/>
        <v>0.17115391378247463</v>
      </c>
      <c r="I208" s="88">
        <f t="shared" si="6"/>
        <v>0.17115391378247463</v>
      </c>
      <c r="J208" s="215"/>
      <c r="K208" s="443"/>
    </row>
    <row r="209" spans="1:11" x14ac:dyDescent="0.25">
      <c r="A209" s="120">
        <v>196</v>
      </c>
      <c r="B209" s="56" t="s">
        <v>236</v>
      </c>
      <c r="C209" s="51">
        <v>52.8</v>
      </c>
      <c r="D209" s="65" t="s">
        <v>358</v>
      </c>
      <c r="E209" s="104">
        <v>13.345000000000001</v>
      </c>
      <c r="F209" s="104">
        <v>13.345000000000001</v>
      </c>
      <c r="G209" s="88">
        <f t="shared" si="8"/>
        <v>0</v>
      </c>
      <c r="H209" s="103">
        <f t="shared" si="7"/>
        <v>0.13839091344126586</v>
      </c>
      <c r="I209" s="88">
        <f t="shared" ref="I209:I272" si="11">G209+H209</f>
        <v>0.13839091344126586</v>
      </c>
      <c r="J209" s="215"/>
      <c r="K209" s="443"/>
    </row>
    <row r="210" spans="1:11" x14ac:dyDescent="0.25">
      <c r="A210" s="120">
        <v>197</v>
      </c>
      <c r="B210" s="56" t="s">
        <v>237</v>
      </c>
      <c r="C210" s="51">
        <v>51.2</v>
      </c>
      <c r="D210" s="65" t="s">
        <v>358</v>
      </c>
      <c r="E210" s="104">
        <v>22.265000000000001</v>
      </c>
      <c r="F210" s="104">
        <v>22.265000000000001</v>
      </c>
      <c r="G210" s="88">
        <f t="shared" si="8"/>
        <v>0</v>
      </c>
      <c r="H210" s="103">
        <f t="shared" ref="H210:H273" si="12">$G$11/$C$303*C210</f>
        <v>0.13419724939759115</v>
      </c>
      <c r="I210" s="88">
        <f t="shared" si="11"/>
        <v>0.13419724939759115</v>
      </c>
      <c r="J210" s="25"/>
      <c r="K210" s="443"/>
    </row>
    <row r="211" spans="1:11" x14ac:dyDescent="0.25">
      <c r="A211" s="120">
        <v>198</v>
      </c>
      <c r="B211" s="56" t="s">
        <v>238</v>
      </c>
      <c r="C211" s="51">
        <v>113.6</v>
      </c>
      <c r="D211" s="65" t="s">
        <v>358</v>
      </c>
      <c r="E211" s="104">
        <v>67.778999999999996</v>
      </c>
      <c r="F211" s="104">
        <v>67.778999999999996</v>
      </c>
      <c r="G211" s="88">
        <f t="shared" si="8"/>
        <v>0</v>
      </c>
      <c r="H211" s="103">
        <f t="shared" si="12"/>
        <v>0.29775014710090536</v>
      </c>
      <c r="I211" s="88">
        <f t="shared" si="11"/>
        <v>0.29775014710090536</v>
      </c>
      <c r="J211" s="25"/>
      <c r="K211" s="443"/>
    </row>
    <row r="212" spans="1:11" x14ac:dyDescent="0.25">
      <c r="A212" s="120">
        <v>199</v>
      </c>
      <c r="B212" s="56" t="s">
        <v>239</v>
      </c>
      <c r="C212" s="51">
        <v>106.7</v>
      </c>
      <c r="D212" s="65" t="s">
        <v>358</v>
      </c>
      <c r="E212" s="104">
        <v>39.326999999999998</v>
      </c>
      <c r="F212" s="104">
        <v>40.627000000000002</v>
      </c>
      <c r="G212" s="88">
        <f t="shared" ref="G212:G275" si="13">(F212-E212)*0.8598</f>
        <v>1.1177400000000037</v>
      </c>
      <c r="H212" s="103">
        <f t="shared" si="12"/>
        <v>0.2796649709125581</v>
      </c>
      <c r="I212" s="88">
        <f t="shared" si="11"/>
        <v>1.3974049709125618</v>
      </c>
      <c r="J212" s="25"/>
      <c r="K212" s="443"/>
    </row>
    <row r="213" spans="1:11" x14ac:dyDescent="0.25">
      <c r="A213" s="120">
        <v>200</v>
      </c>
      <c r="B213" s="56" t="s">
        <v>240</v>
      </c>
      <c r="C213" s="51">
        <v>92.7</v>
      </c>
      <c r="D213" s="65" t="s">
        <v>358</v>
      </c>
      <c r="E213" s="104">
        <v>15.939</v>
      </c>
      <c r="F213" s="104">
        <v>16.852</v>
      </c>
      <c r="G213" s="88">
        <f t="shared" si="13"/>
        <v>0.78499740000000018</v>
      </c>
      <c r="H213" s="103">
        <f t="shared" si="12"/>
        <v>0.2429704105304043</v>
      </c>
      <c r="I213" s="88">
        <f t="shared" si="11"/>
        <v>1.0279678105304044</v>
      </c>
      <c r="J213" s="25"/>
      <c r="K213" s="443"/>
    </row>
    <row r="214" spans="1:11" x14ac:dyDescent="0.25">
      <c r="A214" s="120">
        <v>201</v>
      </c>
      <c r="B214" s="56" t="s">
        <v>241</v>
      </c>
      <c r="C214" s="51">
        <v>81.8</v>
      </c>
      <c r="D214" s="65" t="s">
        <v>358</v>
      </c>
      <c r="E214" s="104">
        <v>36.356000000000002</v>
      </c>
      <c r="F214" s="104">
        <v>37.914999999999999</v>
      </c>
      <c r="G214" s="88">
        <f t="shared" si="13"/>
        <v>1.3404281999999978</v>
      </c>
      <c r="H214" s="103">
        <f t="shared" si="12"/>
        <v>0.21440107423287022</v>
      </c>
      <c r="I214" s="88">
        <f t="shared" si="11"/>
        <v>1.554829274232868</v>
      </c>
      <c r="J214" s="25"/>
      <c r="K214" s="443"/>
    </row>
    <row r="215" spans="1:11" x14ac:dyDescent="0.25">
      <c r="A215" s="120">
        <v>202</v>
      </c>
      <c r="B215" s="56" t="s">
        <v>242</v>
      </c>
      <c r="C215" s="51">
        <v>52.3</v>
      </c>
      <c r="D215" s="65" t="s">
        <v>358</v>
      </c>
      <c r="E215" s="104">
        <v>10.238</v>
      </c>
      <c r="F215" s="104">
        <v>10.759</v>
      </c>
      <c r="G215" s="88">
        <f t="shared" si="13"/>
        <v>0.44795580000000068</v>
      </c>
      <c r="H215" s="103">
        <f t="shared" si="12"/>
        <v>0.13708039342761752</v>
      </c>
      <c r="I215" s="88">
        <f t="shared" si="11"/>
        <v>0.58503619342761826</v>
      </c>
      <c r="J215" s="25"/>
      <c r="K215" s="443"/>
    </row>
    <row r="216" spans="1:11" x14ac:dyDescent="0.25">
      <c r="A216" s="120">
        <v>203</v>
      </c>
      <c r="B216" s="56" t="s">
        <v>243</v>
      </c>
      <c r="C216" s="51">
        <v>51.3</v>
      </c>
      <c r="D216" s="65" t="s">
        <v>358</v>
      </c>
      <c r="E216" s="104">
        <v>18.795999999999999</v>
      </c>
      <c r="F216" s="104">
        <v>18.89</v>
      </c>
      <c r="G216" s="88">
        <f t="shared" si="13"/>
        <v>8.0821200000001023E-2</v>
      </c>
      <c r="H216" s="103">
        <f t="shared" si="12"/>
        <v>0.13445935340032081</v>
      </c>
      <c r="I216" s="88">
        <f t="shared" si="11"/>
        <v>0.21528055340032182</v>
      </c>
      <c r="J216" s="25"/>
      <c r="K216" s="443"/>
    </row>
    <row r="217" spans="1:11" x14ac:dyDescent="0.25">
      <c r="A217" s="120">
        <v>204</v>
      </c>
      <c r="B217" s="56" t="s">
        <v>244</v>
      </c>
      <c r="C217" s="51">
        <v>113.7</v>
      </c>
      <c r="D217" s="65" t="s">
        <v>358</v>
      </c>
      <c r="E217" s="104">
        <v>69.772000000000006</v>
      </c>
      <c r="F217" s="104">
        <v>72.049000000000007</v>
      </c>
      <c r="G217" s="88">
        <f t="shared" si="13"/>
        <v>1.9577646000000009</v>
      </c>
      <c r="H217" s="103">
        <f t="shared" si="12"/>
        <v>0.29801225110363505</v>
      </c>
      <c r="I217" s="88">
        <f t="shared" si="11"/>
        <v>2.255776851103636</v>
      </c>
      <c r="J217" s="25"/>
      <c r="K217" s="443"/>
    </row>
    <row r="218" spans="1:11" x14ac:dyDescent="0.25">
      <c r="A218" s="120">
        <v>205</v>
      </c>
      <c r="B218" s="56" t="s">
        <v>245</v>
      </c>
      <c r="C218" s="51">
        <v>107</v>
      </c>
      <c r="D218" s="65" t="s">
        <v>358</v>
      </c>
      <c r="E218" s="104">
        <v>23.099</v>
      </c>
      <c r="F218" s="104">
        <v>23.616</v>
      </c>
      <c r="G218" s="88">
        <f t="shared" si="13"/>
        <v>0.44451659999999954</v>
      </c>
      <c r="H218" s="103">
        <f t="shared" si="12"/>
        <v>0.28045128292074711</v>
      </c>
      <c r="I218" s="88">
        <f t="shared" si="11"/>
        <v>0.72496788292074665</v>
      </c>
      <c r="J218" s="25"/>
      <c r="K218" s="443"/>
    </row>
    <row r="219" spans="1:11" x14ac:dyDescent="0.25">
      <c r="A219" s="120">
        <v>206</v>
      </c>
      <c r="B219" s="56" t="s">
        <v>246</v>
      </c>
      <c r="C219" s="51">
        <v>92.7</v>
      </c>
      <c r="D219" s="65" t="s">
        <v>358</v>
      </c>
      <c r="E219" s="104">
        <v>26.913</v>
      </c>
      <c r="F219" s="104">
        <v>27.571000000000002</v>
      </c>
      <c r="G219" s="88">
        <f t="shared" si="13"/>
        <v>0.56574840000000104</v>
      </c>
      <c r="H219" s="103">
        <f t="shared" si="12"/>
        <v>0.2429704105304043</v>
      </c>
      <c r="I219" s="88">
        <f t="shared" si="11"/>
        <v>0.80871881053040529</v>
      </c>
      <c r="J219" s="25"/>
      <c r="K219" s="443"/>
    </row>
    <row r="220" spans="1:11" x14ac:dyDescent="0.25">
      <c r="A220" s="120">
        <v>207</v>
      </c>
      <c r="B220" s="56" t="s">
        <v>247</v>
      </c>
      <c r="C220" s="51">
        <v>81</v>
      </c>
      <c r="D220" s="65" t="s">
        <v>358</v>
      </c>
      <c r="E220" s="104">
        <v>33.276000000000003</v>
      </c>
      <c r="F220" s="104">
        <v>34.587000000000003</v>
      </c>
      <c r="G220" s="88">
        <f t="shared" si="13"/>
        <v>1.1271978</v>
      </c>
      <c r="H220" s="103">
        <f t="shared" si="12"/>
        <v>0.21230424221103286</v>
      </c>
      <c r="I220" s="88">
        <f t="shared" si="11"/>
        <v>1.3395020422110329</v>
      </c>
      <c r="J220" s="25"/>
      <c r="K220" s="443"/>
    </row>
    <row r="221" spans="1:11" x14ac:dyDescent="0.25">
      <c r="A221" s="120">
        <v>208</v>
      </c>
      <c r="B221" s="56" t="s">
        <v>248</v>
      </c>
      <c r="C221" s="51">
        <v>53.2</v>
      </c>
      <c r="D221" s="65" t="s">
        <v>358</v>
      </c>
      <c r="E221" s="104">
        <v>11.872999999999999</v>
      </c>
      <c r="F221" s="104">
        <v>12.102</v>
      </c>
      <c r="G221" s="88">
        <f t="shared" si="13"/>
        <v>0.19689420000000085</v>
      </c>
      <c r="H221" s="103">
        <f t="shared" si="12"/>
        <v>0.13943932945218457</v>
      </c>
      <c r="I221" s="88">
        <f t="shared" si="11"/>
        <v>0.33633352945218542</v>
      </c>
      <c r="J221" s="25"/>
      <c r="K221" s="443"/>
    </row>
    <row r="222" spans="1:11" x14ac:dyDescent="0.25">
      <c r="A222" s="120">
        <v>209</v>
      </c>
      <c r="B222" s="56" t="s">
        <v>249</v>
      </c>
      <c r="C222" s="51">
        <v>51.1</v>
      </c>
      <c r="D222" s="65" t="s">
        <v>358</v>
      </c>
      <c r="E222" s="104">
        <v>33.070999999999998</v>
      </c>
      <c r="F222" s="104">
        <v>34.43</v>
      </c>
      <c r="G222" s="88">
        <f t="shared" si="13"/>
        <v>1.1684682000000015</v>
      </c>
      <c r="H222" s="103">
        <f t="shared" si="12"/>
        <v>0.13393514539486148</v>
      </c>
      <c r="I222" s="88">
        <f t="shared" si="11"/>
        <v>1.3024033453948629</v>
      </c>
      <c r="J222" s="25"/>
      <c r="K222" s="443"/>
    </row>
    <row r="223" spans="1:11" x14ac:dyDescent="0.25">
      <c r="A223" s="120">
        <v>210</v>
      </c>
      <c r="B223" s="56" t="s">
        <v>250</v>
      </c>
      <c r="C223" s="51">
        <v>113.8</v>
      </c>
      <c r="D223" s="65" t="s">
        <v>358</v>
      </c>
      <c r="E223" s="104">
        <v>43.304000000000002</v>
      </c>
      <c r="F223" s="104">
        <v>44.430999999999997</v>
      </c>
      <c r="G223" s="88">
        <f t="shared" si="13"/>
        <v>0.96899459999999604</v>
      </c>
      <c r="H223" s="103">
        <f t="shared" si="12"/>
        <v>0.29827435510636469</v>
      </c>
      <c r="I223" s="88">
        <f t="shared" si="11"/>
        <v>1.2672689551063607</v>
      </c>
      <c r="J223" s="25"/>
      <c r="K223" s="443"/>
    </row>
    <row r="224" spans="1:11" x14ac:dyDescent="0.25">
      <c r="A224" s="120">
        <v>211</v>
      </c>
      <c r="B224" s="56" t="s">
        <v>251</v>
      </c>
      <c r="C224" s="51">
        <v>106.9</v>
      </c>
      <c r="D224" s="65" t="s">
        <v>358</v>
      </c>
      <c r="E224" s="104">
        <v>8.923</v>
      </c>
      <c r="F224" s="104">
        <v>8.923</v>
      </c>
      <c r="G224" s="88">
        <f t="shared" si="13"/>
        <v>0</v>
      </c>
      <c r="H224" s="103">
        <f t="shared" si="12"/>
        <v>0.28018917891801748</v>
      </c>
      <c r="I224" s="88">
        <f t="shared" si="11"/>
        <v>0.28018917891801748</v>
      </c>
      <c r="J224" s="25"/>
      <c r="K224" s="443"/>
    </row>
    <row r="225" spans="1:11" x14ac:dyDescent="0.25">
      <c r="A225" s="120">
        <v>212</v>
      </c>
      <c r="B225" s="56" t="s">
        <v>252</v>
      </c>
      <c r="C225" s="51">
        <v>93.2</v>
      </c>
      <c r="D225" s="65" t="s">
        <v>358</v>
      </c>
      <c r="E225" s="104">
        <v>28.823</v>
      </c>
      <c r="F225" s="104">
        <v>28.823</v>
      </c>
      <c r="G225" s="88">
        <f t="shared" si="13"/>
        <v>0</v>
      </c>
      <c r="H225" s="103">
        <f t="shared" si="12"/>
        <v>0.24428093054405264</v>
      </c>
      <c r="I225" s="88">
        <f t="shared" si="11"/>
        <v>0.24428093054405264</v>
      </c>
      <c r="J225" s="25"/>
      <c r="K225" s="443"/>
    </row>
    <row r="226" spans="1:11" x14ac:dyDescent="0.25">
      <c r="A226" s="120">
        <v>213</v>
      </c>
      <c r="B226" s="56" t="s">
        <v>253</v>
      </c>
      <c r="C226" s="51">
        <v>80.7</v>
      </c>
      <c r="D226" s="65" t="s">
        <v>358</v>
      </c>
      <c r="E226" s="104">
        <v>7.2720000000000002</v>
      </c>
      <c r="F226" s="104">
        <v>7.274</v>
      </c>
      <c r="G226" s="88">
        <f t="shared" si="13"/>
        <v>1.7195999999998106E-3</v>
      </c>
      <c r="H226" s="103">
        <f t="shared" si="12"/>
        <v>0.21151793020284387</v>
      </c>
      <c r="I226" s="88">
        <f t="shared" si="11"/>
        <v>0.21323753020284369</v>
      </c>
      <c r="J226" s="25"/>
      <c r="K226" s="443"/>
    </row>
    <row r="227" spans="1:11" x14ac:dyDescent="0.25">
      <c r="A227" s="120">
        <v>214</v>
      </c>
      <c r="B227" s="56" t="s">
        <v>254</v>
      </c>
      <c r="C227" s="51">
        <v>52.5</v>
      </c>
      <c r="D227" s="65" t="s">
        <v>358</v>
      </c>
      <c r="E227" s="104">
        <v>19.475000000000001</v>
      </c>
      <c r="F227" s="104">
        <v>20.829000000000001</v>
      </c>
      <c r="G227" s="88">
        <f t="shared" si="13"/>
        <v>1.1641691999999992</v>
      </c>
      <c r="H227" s="103">
        <f t="shared" si="12"/>
        <v>0.13760460143307685</v>
      </c>
      <c r="I227" s="88">
        <f t="shared" si="11"/>
        <v>1.3017738014330762</v>
      </c>
      <c r="J227" s="25"/>
      <c r="K227" s="443"/>
    </row>
    <row r="228" spans="1:11" x14ac:dyDescent="0.25">
      <c r="A228" s="120">
        <v>215</v>
      </c>
      <c r="B228" s="56" t="s">
        <v>255</v>
      </c>
      <c r="C228" s="51">
        <v>51</v>
      </c>
      <c r="D228" s="65" t="s">
        <v>358</v>
      </c>
      <c r="E228" s="104">
        <v>0.57199999999999995</v>
      </c>
      <c r="F228" s="104">
        <v>0.57399999999999995</v>
      </c>
      <c r="G228" s="88">
        <f t="shared" si="13"/>
        <v>1.7196000000000015E-3</v>
      </c>
      <c r="H228" s="103">
        <f t="shared" si="12"/>
        <v>0.13367304139213179</v>
      </c>
      <c r="I228" s="88">
        <f t="shared" si="11"/>
        <v>0.13539264139213178</v>
      </c>
      <c r="J228" s="443"/>
      <c r="K228" s="443"/>
    </row>
    <row r="229" spans="1:11" x14ac:dyDescent="0.25">
      <c r="A229" s="120">
        <v>216</v>
      </c>
      <c r="B229" s="56" t="s">
        <v>256</v>
      </c>
      <c r="C229" s="51">
        <v>113.9</v>
      </c>
      <c r="D229" s="65" t="s">
        <v>358</v>
      </c>
      <c r="E229" s="104">
        <v>80.171000000000006</v>
      </c>
      <c r="F229" s="104">
        <v>83.182000000000002</v>
      </c>
      <c r="G229" s="88">
        <f t="shared" si="13"/>
        <v>2.5888577999999964</v>
      </c>
      <c r="H229" s="103">
        <f t="shared" si="12"/>
        <v>0.29853645910909438</v>
      </c>
      <c r="I229" s="88">
        <f t="shared" si="11"/>
        <v>2.8873942591090906</v>
      </c>
      <c r="J229" s="25"/>
      <c r="K229" s="443"/>
    </row>
    <row r="230" spans="1:11" x14ac:dyDescent="0.25">
      <c r="A230" s="120">
        <v>217</v>
      </c>
      <c r="B230" s="56" t="s">
        <v>257</v>
      </c>
      <c r="C230" s="51">
        <v>106.5</v>
      </c>
      <c r="D230" s="65" t="s">
        <v>358</v>
      </c>
      <c r="E230" s="104">
        <v>17.648</v>
      </c>
      <c r="F230" s="104">
        <v>17.795000000000002</v>
      </c>
      <c r="G230" s="88">
        <f t="shared" si="13"/>
        <v>0.12639060000000174</v>
      </c>
      <c r="H230" s="103">
        <f t="shared" si="12"/>
        <v>0.27914076290709877</v>
      </c>
      <c r="I230" s="88">
        <f t="shared" si="11"/>
        <v>0.40553136290710051</v>
      </c>
      <c r="J230" s="25"/>
      <c r="K230" s="443"/>
    </row>
    <row r="231" spans="1:11" x14ac:dyDescent="0.25">
      <c r="A231" s="120">
        <v>218</v>
      </c>
      <c r="B231" s="56" t="s">
        <v>258</v>
      </c>
      <c r="C231" s="51">
        <v>92.6</v>
      </c>
      <c r="D231" s="65" t="s">
        <v>358</v>
      </c>
      <c r="E231" s="104">
        <v>29.001999999999999</v>
      </c>
      <c r="F231" s="104">
        <v>29.001999999999999</v>
      </c>
      <c r="G231" s="88">
        <f t="shared" si="13"/>
        <v>0</v>
      </c>
      <c r="H231" s="103">
        <f t="shared" si="12"/>
        <v>0.24270830652767458</v>
      </c>
      <c r="I231" s="88">
        <f t="shared" si="11"/>
        <v>0.24270830652767458</v>
      </c>
      <c r="J231" s="25"/>
      <c r="K231" s="443"/>
    </row>
    <row r="232" spans="1:11" x14ac:dyDescent="0.25">
      <c r="A232" s="120">
        <v>219</v>
      </c>
      <c r="B232" s="56" t="s">
        <v>259</v>
      </c>
      <c r="C232" s="51">
        <v>81.400000000000006</v>
      </c>
      <c r="D232" s="65" t="s">
        <v>358</v>
      </c>
      <c r="E232" s="104">
        <v>25.039000000000001</v>
      </c>
      <c r="F232" s="104">
        <v>25.757000000000001</v>
      </c>
      <c r="G232" s="88">
        <f t="shared" si="13"/>
        <v>0.61733640000000001</v>
      </c>
      <c r="H232" s="103">
        <f t="shared" si="12"/>
        <v>0.21335265822195157</v>
      </c>
      <c r="I232" s="88">
        <f t="shared" si="11"/>
        <v>0.8306890582219516</v>
      </c>
      <c r="J232" s="25"/>
      <c r="K232" s="443"/>
    </row>
    <row r="233" spans="1:11" x14ac:dyDescent="0.25">
      <c r="A233" s="120">
        <v>220</v>
      </c>
      <c r="B233" s="56" t="s">
        <v>260</v>
      </c>
      <c r="C233" s="51">
        <v>52.9</v>
      </c>
      <c r="D233" s="65" t="s">
        <v>358</v>
      </c>
      <c r="E233" s="104">
        <v>12.853999999999999</v>
      </c>
      <c r="F233" s="104">
        <v>12.856999999999999</v>
      </c>
      <c r="G233" s="88">
        <f t="shared" si="13"/>
        <v>2.5794000000000979E-3</v>
      </c>
      <c r="H233" s="103">
        <f t="shared" si="12"/>
        <v>0.13865301744399552</v>
      </c>
      <c r="I233" s="88">
        <f t="shared" si="11"/>
        <v>0.14123241744399562</v>
      </c>
      <c r="J233" s="25"/>
      <c r="K233" s="443"/>
    </row>
    <row r="234" spans="1:11" x14ac:dyDescent="0.25">
      <c r="A234" s="120">
        <v>221</v>
      </c>
      <c r="B234" s="56" t="s">
        <v>261</v>
      </c>
      <c r="C234" s="51">
        <v>51.4</v>
      </c>
      <c r="D234" s="65" t="s">
        <v>358</v>
      </c>
      <c r="E234" s="104">
        <v>23.484000000000002</v>
      </c>
      <c r="F234" s="104">
        <v>24.042999999999999</v>
      </c>
      <c r="G234" s="88">
        <f t="shared" si="13"/>
        <v>0.48062819999999784</v>
      </c>
      <c r="H234" s="103">
        <f t="shared" si="12"/>
        <v>0.13472145740305047</v>
      </c>
      <c r="I234" s="88">
        <f t="shared" si="11"/>
        <v>0.61534965740304837</v>
      </c>
      <c r="J234" s="25"/>
      <c r="K234" s="443"/>
    </row>
    <row r="235" spans="1:11" x14ac:dyDescent="0.25">
      <c r="A235" s="120">
        <v>222</v>
      </c>
      <c r="B235" s="56" t="s">
        <v>262</v>
      </c>
      <c r="C235" s="51">
        <v>115</v>
      </c>
      <c r="D235" s="65" t="s">
        <v>358</v>
      </c>
      <c r="E235" s="104">
        <v>8.048</v>
      </c>
      <c r="F235" s="104">
        <v>8.048</v>
      </c>
      <c r="G235" s="88">
        <f t="shared" si="13"/>
        <v>0</v>
      </c>
      <c r="H235" s="103">
        <f t="shared" si="12"/>
        <v>0.30141960313912075</v>
      </c>
      <c r="I235" s="88">
        <f t="shared" si="11"/>
        <v>0.30141960313912075</v>
      </c>
      <c r="J235" s="215"/>
      <c r="K235" s="443"/>
    </row>
    <row r="236" spans="1:11" x14ac:dyDescent="0.25">
      <c r="A236" s="120">
        <v>223</v>
      </c>
      <c r="B236" s="56" t="s">
        <v>263</v>
      </c>
      <c r="C236" s="51">
        <v>106.7</v>
      </c>
      <c r="D236" s="65" t="s">
        <v>358</v>
      </c>
      <c r="E236" s="104">
        <v>22.268999999999998</v>
      </c>
      <c r="F236" s="104">
        <v>22.856000000000002</v>
      </c>
      <c r="G236" s="88">
        <f t="shared" si="13"/>
        <v>0.50470260000000289</v>
      </c>
      <c r="H236" s="103">
        <f t="shared" si="12"/>
        <v>0.2796649709125581</v>
      </c>
      <c r="I236" s="88">
        <f t="shared" si="11"/>
        <v>0.78436757091256104</v>
      </c>
      <c r="J236" s="215"/>
      <c r="K236" s="227"/>
    </row>
    <row r="237" spans="1:11" x14ac:dyDescent="0.25">
      <c r="A237" s="120">
        <v>224</v>
      </c>
      <c r="B237" s="56" t="s">
        <v>264</v>
      </c>
      <c r="C237" s="51">
        <v>92.4</v>
      </c>
      <c r="D237" s="65" t="s">
        <v>358</v>
      </c>
      <c r="E237" s="104">
        <v>14.836</v>
      </c>
      <c r="F237" s="104">
        <v>14.836</v>
      </c>
      <c r="G237" s="88">
        <f t="shared" si="13"/>
        <v>0</v>
      </c>
      <c r="H237" s="103">
        <f t="shared" si="12"/>
        <v>0.24218409852221529</v>
      </c>
      <c r="I237" s="88">
        <f t="shared" si="11"/>
        <v>0.24218409852221529</v>
      </c>
      <c r="J237" s="215"/>
      <c r="K237" s="227"/>
    </row>
    <row r="238" spans="1:11" x14ac:dyDescent="0.25">
      <c r="A238" s="120">
        <v>225</v>
      </c>
      <c r="B238" s="56" t="s">
        <v>265</v>
      </c>
      <c r="C238" s="51">
        <v>81.2</v>
      </c>
      <c r="D238" s="65" t="s">
        <v>358</v>
      </c>
      <c r="E238" s="104">
        <v>23.960999999999999</v>
      </c>
      <c r="F238" s="104">
        <v>25.373999999999999</v>
      </c>
      <c r="G238" s="88">
        <f t="shared" si="13"/>
        <v>1.2148974000000001</v>
      </c>
      <c r="H238" s="103">
        <f t="shared" si="12"/>
        <v>0.21282845021649222</v>
      </c>
      <c r="I238" s="88">
        <f t="shared" si="11"/>
        <v>1.4277258502164925</v>
      </c>
      <c r="J238" s="215"/>
      <c r="K238" s="227"/>
    </row>
    <row r="239" spans="1:11" x14ac:dyDescent="0.25">
      <c r="A239" s="120">
        <v>226</v>
      </c>
      <c r="B239" s="56" t="s">
        <v>266</v>
      </c>
      <c r="C239" s="51">
        <v>52.7</v>
      </c>
      <c r="D239" s="65" t="s">
        <v>358</v>
      </c>
      <c r="E239" s="104">
        <v>11.438000000000001</v>
      </c>
      <c r="F239" s="104">
        <v>11.912000000000001</v>
      </c>
      <c r="G239" s="88">
        <f t="shared" si="13"/>
        <v>0.40754520000000016</v>
      </c>
      <c r="H239" s="103">
        <f t="shared" si="12"/>
        <v>0.1381288094385362</v>
      </c>
      <c r="I239" s="88">
        <f t="shared" si="11"/>
        <v>0.54567400943853639</v>
      </c>
      <c r="J239" s="215"/>
      <c r="K239" s="443"/>
    </row>
    <row r="240" spans="1:11" x14ac:dyDescent="0.25">
      <c r="A240" s="120">
        <v>227</v>
      </c>
      <c r="B240" s="56" t="s">
        <v>267</v>
      </c>
      <c r="C240" s="51">
        <v>51.5</v>
      </c>
      <c r="D240" s="65" t="s">
        <v>358</v>
      </c>
      <c r="E240" s="104">
        <v>15.414</v>
      </c>
      <c r="F240" s="104">
        <v>16.167999999999999</v>
      </c>
      <c r="G240" s="88">
        <f t="shared" si="13"/>
        <v>0.64828919999999968</v>
      </c>
      <c r="H240" s="103">
        <f t="shared" si="12"/>
        <v>0.13498356140578016</v>
      </c>
      <c r="I240" s="88">
        <f t="shared" si="11"/>
        <v>0.78327276140577984</v>
      </c>
      <c r="J240" s="215"/>
      <c r="K240" s="443"/>
    </row>
    <row r="241" spans="1:11" x14ac:dyDescent="0.25">
      <c r="A241" s="120">
        <v>228</v>
      </c>
      <c r="B241" s="56" t="s">
        <v>268</v>
      </c>
      <c r="C241" s="51">
        <v>113.5</v>
      </c>
      <c r="D241" s="65" t="s">
        <v>358</v>
      </c>
      <c r="E241" s="104">
        <v>64.918999999999997</v>
      </c>
      <c r="F241" s="104">
        <v>67.933000000000007</v>
      </c>
      <c r="G241" s="88">
        <f t="shared" si="13"/>
        <v>2.5914372000000085</v>
      </c>
      <c r="H241" s="103">
        <f t="shared" si="12"/>
        <v>0.29748804309817567</v>
      </c>
      <c r="I241" s="88">
        <f t="shared" si="11"/>
        <v>2.8889252430981842</v>
      </c>
      <c r="J241" s="215"/>
      <c r="K241" s="443"/>
    </row>
    <row r="242" spans="1:11" x14ac:dyDescent="0.25">
      <c r="A242" s="120">
        <v>229</v>
      </c>
      <c r="B242" s="56" t="s">
        <v>269</v>
      </c>
      <c r="C242" s="51">
        <v>107.4</v>
      </c>
      <c r="D242" s="65" t="s">
        <v>358</v>
      </c>
      <c r="E242" s="104">
        <v>31.151</v>
      </c>
      <c r="F242" s="104">
        <v>32.018000000000001</v>
      </c>
      <c r="G242" s="88">
        <f t="shared" si="13"/>
        <v>0.74544660000000074</v>
      </c>
      <c r="H242" s="103">
        <f t="shared" si="12"/>
        <v>0.28149969893166582</v>
      </c>
      <c r="I242" s="88">
        <f t="shared" si="11"/>
        <v>1.0269462989316667</v>
      </c>
      <c r="J242" s="215"/>
      <c r="K242" s="443"/>
    </row>
    <row r="243" spans="1:11" x14ac:dyDescent="0.25">
      <c r="A243" s="120">
        <v>230</v>
      </c>
      <c r="B243" s="56" t="s">
        <v>270</v>
      </c>
      <c r="C243" s="51">
        <v>93</v>
      </c>
      <c r="D243" s="65" t="s">
        <v>358</v>
      </c>
      <c r="E243" s="104">
        <v>19.466000000000001</v>
      </c>
      <c r="F243" s="104">
        <v>19.611000000000001</v>
      </c>
      <c r="G243" s="88">
        <f t="shared" si="13"/>
        <v>0.12467099999999963</v>
      </c>
      <c r="H243" s="103">
        <f t="shared" si="12"/>
        <v>0.24375672253859329</v>
      </c>
      <c r="I243" s="88">
        <f t="shared" si="11"/>
        <v>0.36842772253859291</v>
      </c>
      <c r="J243" s="25"/>
      <c r="K243" s="443"/>
    </row>
    <row r="244" spans="1:11" x14ac:dyDescent="0.25">
      <c r="A244" s="120">
        <v>231</v>
      </c>
      <c r="B244" s="56" t="s">
        <v>271</v>
      </c>
      <c r="C244" s="51">
        <v>80.900000000000006</v>
      </c>
      <c r="D244" s="65" t="s">
        <v>358</v>
      </c>
      <c r="E244" s="104">
        <v>31.831</v>
      </c>
      <c r="F244" s="104">
        <v>32.112000000000002</v>
      </c>
      <c r="G244" s="88">
        <f t="shared" si="13"/>
        <v>0.24160380000000203</v>
      </c>
      <c r="H244" s="103">
        <f t="shared" si="12"/>
        <v>0.2120421382083032</v>
      </c>
      <c r="I244" s="88">
        <f t="shared" si="11"/>
        <v>0.45364593820830523</v>
      </c>
      <c r="J244" s="25"/>
      <c r="K244" s="443"/>
    </row>
    <row r="245" spans="1:11" x14ac:dyDescent="0.25">
      <c r="A245" s="120">
        <v>232</v>
      </c>
      <c r="B245" s="56" t="s">
        <v>272</v>
      </c>
      <c r="C245" s="51">
        <v>52.5</v>
      </c>
      <c r="D245" s="65" t="s">
        <v>358</v>
      </c>
      <c r="E245" s="104">
        <v>22.391999999999999</v>
      </c>
      <c r="F245" s="104">
        <v>23.062000000000001</v>
      </c>
      <c r="G245" s="88">
        <f t="shared" si="13"/>
        <v>0.57606600000000152</v>
      </c>
      <c r="H245" s="103">
        <f t="shared" si="12"/>
        <v>0.13760460143307685</v>
      </c>
      <c r="I245" s="88">
        <f t="shared" si="11"/>
        <v>0.71367060143307837</v>
      </c>
      <c r="J245" s="25"/>
      <c r="K245" s="443"/>
    </row>
    <row r="246" spans="1:11" x14ac:dyDescent="0.25">
      <c r="A246" s="120">
        <v>233</v>
      </c>
      <c r="B246" s="56" t="s">
        <v>273</v>
      </c>
      <c r="C246" s="51">
        <v>50.7</v>
      </c>
      <c r="D246" s="65" t="s">
        <v>358</v>
      </c>
      <c r="E246" s="104">
        <v>23.657</v>
      </c>
      <c r="F246" s="104">
        <v>24.628</v>
      </c>
      <c r="G246" s="88">
        <f t="shared" si="13"/>
        <v>0.8348658000000001</v>
      </c>
      <c r="H246" s="103">
        <f t="shared" si="12"/>
        <v>0.1328867293839428</v>
      </c>
      <c r="I246" s="88">
        <f t="shared" si="11"/>
        <v>0.96775252938394285</v>
      </c>
      <c r="J246" s="25"/>
      <c r="K246" s="443"/>
    </row>
    <row r="247" spans="1:11" x14ac:dyDescent="0.25">
      <c r="A247" s="120">
        <v>234</v>
      </c>
      <c r="B247" s="56" t="s">
        <v>274</v>
      </c>
      <c r="C247" s="51">
        <v>113.8</v>
      </c>
      <c r="D247" s="65" t="s">
        <v>358</v>
      </c>
      <c r="E247" s="104">
        <v>37.902000000000001</v>
      </c>
      <c r="F247" s="104">
        <v>38.54</v>
      </c>
      <c r="G247" s="88">
        <f t="shared" si="13"/>
        <v>0.54855239999999839</v>
      </c>
      <c r="H247" s="103">
        <f t="shared" si="12"/>
        <v>0.29827435510636469</v>
      </c>
      <c r="I247" s="88">
        <f t="shared" si="11"/>
        <v>0.84682675510636307</v>
      </c>
      <c r="J247" s="25"/>
      <c r="K247" s="443"/>
    </row>
    <row r="248" spans="1:11" x14ac:dyDescent="0.25">
      <c r="A248" s="120">
        <v>235</v>
      </c>
      <c r="B248" s="56" t="s">
        <v>275</v>
      </c>
      <c r="C248" s="51">
        <v>106.4</v>
      </c>
      <c r="D248" s="65" t="s">
        <v>358</v>
      </c>
      <c r="E248" s="104">
        <v>27.648</v>
      </c>
      <c r="F248" s="104">
        <v>28.321999999999999</v>
      </c>
      <c r="G248" s="88">
        <f t="shared" si="13"/>
        <v>0.57950519999999961</v>
      </c>
      <c r="H248" s="103">
        <f t="shared" si="12"/>
        <v>0.27887865890436914</v>
      </c>
      <c r="I248" s="88">
        <f t="shared" si="11"/>
        <v>0.85838385890436875</v>
      </c>
      <c r="J248" s="25"/>
      <c r="K248" s="443"/>
    </row>
    <row r="249" spans="1:11" x14ac:dyDescent="0.25">
      <c r="A249" s="120">
        <v>236</v>
      </c>
      <c r="B249" s="56" t="s">
        <v>276</v>
      </c>
      <c r="C249" s="51">
        <v>94.4</v>
      </c>
      <c r="D249" s="65" t="s">
        <v>358</v>
      </c>
      <c r="E249" s="104">
        <v>28.457999999999998</v>
      </c>
      <c r="F249" s="104">
        <v>29.876000000000001</v>
      </c>
      <c r="G249" s="88">
        <f t="shared" si="13"/>
        <v>1.2191964000000024</v>
      </c>
      <c r="H249" s="103">
        <f t="shared" si="12"/>
        <v>0.24742617857680868</v>
      </c>
      <c r="I249" s="88">
        <f t="shared" si="11"/>
        <v>1.466622578576811</v>
      </c>
      <c r="J249" s="25"/>
      <c r="K249" s="443"/>
    </row>
    <row r="250" spans="1:11" x14ac:dyDescent="0.25">
      <c r="A250" s="120">
        <v>237</v>
      </c>
      <c r="B250" s="56" t="s">
        <v>277</v>
      </c>
      <c r="C250" s="51">
        <v>80.3</v>
      </c>
      <c r="D250" s="65" t="s">
        <v>358</v>
      </c>
      <c r="E250" s="104">
        <v>11.4</v>
      </c>
      <c r="F250" s="104">
        <v>12.122</v>
      </c>
      <c r="G250" s="88">
        <f t="shared" si="13"/>
        <v>0.62077559999999965</v>
      </c>
      <c r="H250" s="103">
        <f t="shared" si="12"/>
        <v>0.21046951419192517</v>
      </c>
      <c r="I250" s="88">
        <f t="shared" si="11"/>
        <v>0.83124511419192482</v>
      </c>
      <c r="J250" s="25"/>
      <c r="K250" s="443"/>
    </row>
    <row r="251" spans="1:11" x14ac:dyDescent="0.25">
      <c r="A251" s="120">
        <v>238</v>
      </c>
      <c r="B251" s="56" t="s">
        <v>278</v>
      </c>
      <c r="C251" s="51">
        <v>52.4</v>
      </c>
      <c r="D251" s="65" t="s">
        <v>358</v>
      </c>
      <c r="E251" s="104">
        <v>11.532</v>
      </c>
      <c r="F251" s="104">
        <v>11.553000000000001</v>
      </c>
      <c r="G251" s="88">
        <f t="shared" si="13"/>
        <v>1.8055800000000684E-2</v>
      </c>
      <c r="H251" s="103">
        <f t="shared" si="12"/>
        <v>0.13734249743034718</v>
      </c>
      <c r="I251" s="88">
        <f t="shared" si="11"/>
        <v>0.15539829743034786</v>
      </c>
      <c r="J251" s="25"/>
      <c r="K251" s="443"/>
    </row>
    <row r="252" spans="1:11" x14ac:dyDescent="0.25">
      <c r="A252" s="120">
        <v>239</v>
      </c>
      <c r="B252" s="56" t="s">
        <v>279</v>
      </c>
      <c r="C252" s="51">
        <v>50.9</v>
      </c>
      <c r="D252" s="65" t="s">
        <v>358</v>
      </c>
      <c r="E252" s="104">
        <v>24.004000000000001</v>
      </c>
      <c r="F252" s="104">
        <v>24.997</v>
      </c>
      <c r="G252" s="88">
        <f t="shared" si="13"/>
        <v>0.8537813999999988</v>
      </c>
      <c r="H252" s="103">
        <f t="shared" si="12"/>
        <v>0.13341093738940213</v>
      </c>
      <c r="I252" s="88">
        <f t="shared" si="11"/>
        <v>0.98719233738940093</v>
      </c>
      <c r="J252" s="25"/>
      <c r="K252" s="443"/>
    </row>
    <row r="253" spans="1:11" x14ac:dyDescent="0.25">
      <c r="A253" s="120">
        <v>240</v>
      </c>
      <c r="B253" s="56" t="s">
        <v>280</v>
      </c>
      <c r="C253" s="51">
        <v>114.5</v>
      </c>
      <c r="D253" s="65" t="s">
        <v>358</v>
      </c>
      <c r="E253" s="104">
        <v>62.731999999999999</v>
      </c>
      <c r="F253" s="104">
        <v>64.900999999999996</v>
      </c>
      <c r="G253" s="88">
        <f t="shared" si="13"/>
        <v>1.8649061999999974</v>
      </c>
      <c r="H253" s="103">
        <f t="shared" si="12"/>
        <v>0.30010908312547241</v>
      </c>
      <c r="I253" s="88">
        <f t="shared" si="11"/>
        <v>2.1650152831254696</v>
      </c>
      <c r="J253" s="215"/>
      <c r="K253" s="443"/>
    </row>
    <row r="254" spans="1:11" x14ac:dyDescent="0.25">
      <c r="A254" s="120">
        <v>241</v>
      </c>
      <c r="B254" s="56" t="s">
        <v>281</v>
      </c>
      <c r="C254" s="51">
        <v>106.5</v>
      </c>
      <c r="D254" s="65" t="s">
        <v>358</v>
      </c>
      <c r="E254" s="104">
        <v>17.652999999999999</v>
      </c>
      <c r="F254" s="104">
        <v>17.853999999999999</v>
      </c>
      <c r="G254" s="88">
        <f t="shared" si="13"/>
        <v>0.17281980000000044</v>
      </c>
      <c r="H254" s="103">
        <f t="shared" si="12"/>
        <v>0.27914076290709877</v>
      </c>
      <c r="I254" s="88">
        <f t="shared" si="11"/>
        <v>0.45196056290709918</v>
      </c>
      <c r="J254" s="215"/>
      <c r="K254" s="443"/>
    </row>
    <row r="255" spans="1:11" x14ac:dyDescent="0.25">
      <c r="A255" s="120">
        <v>242</v>
      </c>
      <c r="B255" s="56" t="s">
        <v>282</v>
      </c>
      <c r="C255" s="51">
        <v>93.3</v>
      </c>
      <c r="D255" s="65" t="s">
        <v>358</v>
      </c>
      <c r="E255" s="104">
        <v>35.33</v>
      </c>
      <c r="F255" s="104">
        <v>36.466000000000001</v>
      </c>
      <c r="G255" s="88">
        <f t="shared" si="13"/>
        <v>0.9767328000000024</v>
      </c>
      <c r="H255" s="103">
        <f t="shared" si="12"/>
        <v>0.24454303454678231</v>
      </c>
      <c r="I255" s="88">
        <f t="shared" si="11"/>
        <v>1.2212758345467847</v>
      </c>
      <c r="J255" s="215"/>
      <c r="K255" s="443"/>
    </row>
    <row r="256" spans="1:11" x14ac:dyDescent="0.25">
      <c r="A256" s="120">
        <v>243</v>
      </c>
      <c r="B256" s="56" t="s">
        <v>283</v>
      </c>
      <c r="C256" s="51">
        <v>80.5</v>
      </c>
      <c r="D256" s="65" t="s">
        <v>358</v>
      </c>
      <c r="E256" s="104">
        <v>8.9329999999999998</v>
      </c>
      <c r="F256" s="104">
        <v>9.0009999999999994</v>
      </c>
      <c r="G256" s="88">
        <f t="shared" si="13"/>
        <v>5.8466399999999669E-2</v>
      </c>
      <c r="H256" s="103">
        <f t="shared" si="12"/>
        <v>0.21099372219738452</v>
      </c>
      <c r="I256" s="88">
        <f t="shared" si="11"/>
        <v>0.26946012219738419</v>
      </c>
      <c r="J256" s="215"/>
      <c r="K256" s="443"/>
    </row>
    <row r="257" spans="1:11" x14ac:dyDescent="0.25">
      <c r="A257" s="120">
        <v>244</v>
      </c>
      <c r="B257" s="56" t="s">
        <v>284</v>
      </c>
      <c r="C257" s="51">
        <v>52.7</v>
      </c>
      <c r="D257" s="65" t="s">
        <v>358</v>
      </c>
      <c r="E257" s="104">
        <v>12.539</v>
      </c>
      <c r="F257" s="104">
        <v>12.861000000000001</v>
      </c>
      <c r="G257" s="88">
        <f t="shared" si="13"/>
        <v>0.27685560000000081</v>
      </c>
      <c r="H257" s="103">
        <f t="shared" si="12"/>
        <v>0.1381288094385362</v>
      </c>
      <c r="I257" s="88">
        <f t="shared" si="11"/>
        <v>0.41498440943853698</v>
      </c>
      <c r="J257" s="215"/>
      <c r="K257" s="443"/>
    </row>
    <row r="258" spans="1:11" x14ac:dyDescent="0.25">
      <c r="A258" s="120">
        <v>245</v>
      </c>
      <c r="B258" s="56" t="s">
        <v>285</v>
      </c>
      <c r="C258" s="51">
        <v>50.3</v>
      </c>
      <c r="D258" s="65" t="s">
        <v>358</v>
      </c>
      <c r="E258" s="104">
        <v>8.4640000000000004</v>
      </c>
      <c r="F258" s="104">
        <v>8.4640000000000004</v>
      </c>
      <c r="G258" s="88">
        <f t="shared" si="13"/>
        <v>0</v>
      </c>
      <c r="H258" s="103">
        <f t="shared" si="12"/>
        <v>0.1318383133730241</v>
      </c>
      <c r="I258" s="88">
        <f t="shared" si="11"/>
        <v>0.1318383133730241</v>
      </c>
      <c r="J258" s="215"/>
      <c r="K258" s="443"/>
    </row>
    <row r="259" spans="1:11" x14ac:dyDescent="0.25">
      <c r="A259" s="120">
        <v>246</v>
      </c>
      <c r="B259" s="56" t="s">
        <v>286</v>
      </c>
      <c r="C259" s="51">
        <v>113.9</v>
      </c>
      <c r="D259" s="65" t="s">
        <v>358</v>
      </c>
      <c r="E259" s="104">
        <v>41.421999999999997</v>
      </c>
      <c r="F259" s="104">
        <v>42.753</v>
      </c>
      <c r="G259" s="88">
        <f t="shared" si="13"/>
        <v>1.1443938000000027</v>
      </c>
      <c r="H259" s="103">
        <f t="shared" si="12"/>
        <v>0.29853645910909438</v>
      </c>
      <c r="I259" s="88">
        <f t="shared" si="11"/>
        <v>1.4429302591090971</v>
      </c>
      <c r="J259" s="215"/>
      <c r="K259" s="443"/>
    </row>
    <row r="260" spans="1:11" x14ac:dyDescent="0.25">
      <c r="A260" s="120">
        <v>247</v>
      </c>
      <c r="B260" s="56" t="s">
        <v>287</v>
      </c>
      <c r="C260" s="51">
        <v>106.3</v>
      </c>
      <c r="D260" s="65" t="s">
        <v>358</v>
      </c>
      <c r="E260" s="104">
        <v>28.707999999999998</v>
      </c>
      <c r="F260" s="104">
        <v>29.454999999999998</v>
      </c>
      <c r="G260" s="88">
        <f t="shared" si="13"/>
        <v>0.64227059999999991</v>
      </c>
      <c r="H260" s="103">
        <f t="shared" si="12"/>
        <v>0.27861655490163945</v>
      </c>
      <c r="I260" s="88">
        <f t="shared" si="11"/>
        <v>0.9208871549016393</v>
      </c>
      <c r="J260" s="25"/>
      <c r="K260" s="443"/>
    </row>
    <row r="261" spans="1:11" x14ac:dyDescent="0.25">
      <c r="A261" s="120">
        <v>248</v>
      </c>
      <c r="B261" s="56" t="s">
        <v>288</v>
      </c>
      <c r="C261" s="51">
        <v>92.5</v>
      </c>
      <c r="D261" s="65" t="s">
        <v>358</v>
      </c>
      <c r="E261" s="104">
        <v>30.93</v>
      </c>
      <c r="F261" s="104">
        <v>32.195999999999998</v>
      </c>
      <c r="G261" s="88">
        <f t="shared" si="13"/>
        <v>1.0885067999999984</v>
      </c>
      <c r="H261" s="103">
        <f t="shared" si="12"/>
        <v>0.24244620252494495</v>
      </c>
      <c r="I261" s="88">
        <f t="shared" si="11"/>
        <v>1.3309530025249434</v>
      </c>
      <c r="J261" s="25"/>
      <c r="K261" s="443"/>
    </row>
    <row r="262" spans="1:11" x14ac:dyDescent="0.25">
      <c r="A262" s="120">
        <v>249</v>
      </c>
      <c r="B262" s="56" t="s">
        <v>289</v>
      </c>
      <c r="C262" s="51">
        <v>85.1</v>
      </c>
      <c r="D262" s="65" t="s">
        <v>358</v>
      </c>
      <c r="E262" s="104">
        <v>16.521000000000001</v>
      </c>
      <c r="F262" s="104">
        <v>17.094000000000001</v>
      </c>
      <c r="G262" s="88">
        <f t="shared" si="13"/>
        <v>0.49266540000000036</v>
      </c>
      <c r="H262" s="103">
        <f t="shared" si="12"/>
        <v>0.22305050632294934</v>
      </c>
      <c r="I262" s="88">
        <f t="shared" si="11"/>
        <v>0.71571590632294968</v>
      </c>
      <c r="J262" s="25"/>
      <c r="K262" s="443"/>
    </row>
    <row r="263" spans="1:11" x14ac:dyDescent="0.25">
      <c r="A263" s="120">
        <v>250</v>
      </c>
      <c r="B263" s="56" t="s">
        <v>290</v>
      </c>
      <c r="C263" s="51">
        <v>52.4</v>
      </c>
      <c r="D263" s="65" t="s">
        <v>358</v>
      </c>
      <c r="E263" s="104">
        <v>27.390999999999998</v>
      </c>
      <c r="F263" s="104">
        <v>28.378</v>
      </c>
      <c r="G263" s="88">
        <f t="shared" si="13"/>
        <v>0.84862260000000167</v>
      </c>
      <c r="H263" s="103">
        <f t="shared" si="12"/>
        <v>0.13734249743034718</v>
      </c>
      <c r="I263" s="88">
        <f t="shared" si="11"/>
        <v>0.98596509743034888</v>
      </c>
      <c r="J263" s="25"/>
      <c r="K263" s="443"/>
    </row>
    <row r="264" spans="1:11" x14ac:dyDescent="0.25">
      <c r="A264" s="120">
        <v>251</v>
      </c>
      <c r="B264" s="56" t="s">
        <v>291</v>
      </c>
      <c r="C264" s="51">
        <v>50.9</v>
      </c>
      <c r="D264" s="65" t="s">
        <v>358</v>
      </c>
      <c r="E264" s="104">
        <v>29.242999999999999</v>
      </c>
      <c r="F264" s="104">
        <v>30.606999999999999</v>
      </c>
      <c r="G264" s="88">
        <f t="shared" si="13"/>
        <v>1.1727672000000007</v>
      </c>
      <c r="H264" s="103">
        <f t="shared" si="12"/>
        <v>0.13341093738940213</v>
      </c>
      <c r="I264" s="88">
        <f t="shared" si="11"/>
        <v>1.3061781373894028</v>
      </c>
      <c r="J264" s="25"/>
      <c r="K264" s="443"/>
    </row>
    <row r="265" spans="1:11" x14ac:dyDescent="0.25">
      <c r="A265" s="120">
        <v>252</v>
      </c>
      <c r="B265" s="56" t="s">
        <v>292</v>
      </c>
      <c r="C265" s="51">
        <v>113.9</v>
      </c>
      <c r="D265" s="65" t="s">
        <v>358</v>
      </c>
      <c r="E265" s="104">
        <v>39.880000000000003</v>
      </c>
      <c r="F265" s="104">
        <v>41.143000000000001</v>
      </c>
      <c r="G265" s="88">
        <f t="shared" si="13"/>
        <v>1.0859273999999983</v>
      </c>
      <c r="H265" s="103">
        <f t="shared" si="12"/>
        <v>0.29853645910909438</v>
      </c>
      <c r="I265" s="88">
        <f t="shared" si="11"/>
        <v>1.3844638591090928</v>
      </c>
      <c r="J265" s="25"/>
      <c r="K265" s="443"/>
    </row>
    <row r="266" spans="1:11" x14ac:dyDescent="0.25">
      <c r="A266" s="120">
        <v>253</v>
      </c>
      <c r="B266" s="56" t="s">
        <v>293</v>
      </c>
      <c r="C266" s="51">
        <v>106.8</v>
      </c>
      <c r="D266" s="65" t="s">
        <v>358</v>
      </c>
      <c r="E266" s="104">
        <v>10.327</v>
      </c>
      <c r="F266" s="104">
        <v>11.125999999999999</v>
      </c>
      <c r="G266" s="88">
        <f t="shared" si="13"/>
        <v>0.6869801999999996</v>
      </c>
      <c r="H266" s="103">
        <f t="shared" si="12"/>
        <v>0.27992707491528779</v>
      </c>
      <c r="I266" s="88">
        <f t="shared" si="11"/>
        <v>0.96690727491528738</v>
      </c>
      <c r="J266" s="25"/>
      <c r="K266" s="443"/>
    </row>
    <row r="267" spans="1:11" x14ac:dyDescent="0.25">
      <c r="A267" s="120">
        <v>254</v>
      </c>
      <c r="B267" s="56" t="s">
        <v>294</v>
      </c>
      <c r="C267" s="51">
        <v>92.5</v>
      </c>
      <c r="D267" s="65" t="s">
        <v>358</v>
      </c>
      <c r="E267" s="104">
        <v>11.786</v>
      </c>
      <c r="F267" s="104">
        <v>11.786</v>
      </c>
      <c r="G267" s="88">
        <f t="shared" si="13"/>
        <v>0</v>
      </c>
      <c r="H267" s="103">
        <f t="shared" si="12"/>
        <v>0.24244620252494495</v>
      </c>
      <c r="I267" s="88">
        <f t="shared" si="11"/>
        <v>0.24244620252494495</v>
      </c>
      <c r="J267" s="25"/>
      <c r="K267" s="443"/>
    </row>
    <row r="268" spans="1:11" x14ac:dyDescent="0.25">
      <c r="A268" s="120">
        <v>255</v>
      </c>
      <c r="B268" s="56" t="s">
        <v>295</v>
      </c>
      <c r="C268" s="51">
        <v>81</v>
      </c>
      <c r="D268" s="65" t="s">
        <v>358</v>
      </c>
      <c r="E268" s="104">
        <v>16.788</v>
      </c>
      <c r="F268" s="104">
        <v>17.132000000000001</v>
      </c>
      <c r="G268" s="88">
        <f t="shared" si="13"/>
        <v>0.29577120000000101</v>
      </c>
      <c r="H268" s="103">
        <f t="shared" si="12"/>
        <v>0.21230424221103286</v>
      </c>
      <c r="I268" s="88">
        <f t="shared" si="11"/>
        <v>0.50807544221103385</v>
      </c>
      <c r="J268" s="25"/>
      <c r="K268" s="443"/>
    </row>
    <row r="269" spans="1:11" x14ac:dyDescent="0.25">
      <c r="A269" s="120">
        <v>256</v>
      </c>
      <c r="B269" s="56" t="s">
        <v>296</v>
      </c>
      <c r="C269" s="51">
        <v>52.2</v>
      </c>
      <c r="D269" s="65" t="s">
        <v>358</v>
      </c>
      <c r="E269" s="104">
        <v>14.305999999999999</v>
      </c>
      <c r="F269" s="104">
        <v>14.64</v>
      </c>
      <c r="G269" s="88">
        <f t="shared" si="13"/>
        <v>0.28717320000000124</v>
      </c>
      <c r="H269" s="103">
        <f t="shared" si="12"/>
        <v>0.13681828942488786</v>
      </c>
      <c r="I269" s="88">
        <f t="shared" si="11"/>
        <v>0.42399148942488907</v>
      </c>
      <c r="J269" s="25"/>
      <c r="K269" s="443"/>
    </row>
    <row r="270" spans="1:11" x14ac:dyDescent="0.25">
      <c r="A270" s="120">
        <v>257</v>
      </c>
      <c r="B270" s="56" t="s">
        <v>297</v>
      </c>
      <c r="C270" s="51">
        <v>50.6</v>
      </c>
      <c r="D270" s="65" t="s">
        <v>358</v>
      </c>
      <c r="E270" s="104">
        <v>16.396000000000001</v>
      </c>
      <c r="F270" s="104">
        <v>16.396000000000001</v>
      </c>
      <c r="G270" s="88">
        <f t="shared" si="13"/>
        <v>0</v>
      </c>
      <c r="H270" s="103">
        <f t="shared" si="12"/>
        <v>0.13262462538121314</v>
      </c>
      <c r="I270" s="88">
        <f t="shared" si="11"/>
        <v>0.13262462538121314</v>
      </c>
      <c r="J270" s="25"/>
      <c r="K270" s="443"/>
    </row>
    <row r="271" spans="1:11" x14ac:dyDescent="0.25">
      <c r="A271" s="120">
        <v>258</v>
      </c>
      <c r="B271" s="56" t="s">
        <v>298</v>
      </c>
      <c r="C271" s="51">
        <v>113.9</v>
      </c>
      <c r="D271" s="65" t="s">
        <v>358</v>
      </c>
      <c r="E271" s="104">
        <v>37.021000000000001</v>
      </c>
      <c r="F271" s="104">
        <v>37.795999999999999</v>
      </c>
      <c r="G271" s="88">
        <f t="shared" si="13"/>
        <v>0.66634499999999874</v>
      </c>
      <c r="H271" s="103">
        <f t="shared" si="12"/>
        <v>0.29853645910909438</v>
      </c>
      <c r="I271" s="88">
        <f t="shared" si="11"/>
        <v>0.96488145910909306</v>
      </c>
      <c r="J271" s="25"/>
      <c r="K271" s="443"/>
    </row>
    <row r="272" spans="1:11" x14ac:dyDescent="0.25">
      <c r="A272" s="120">
        <v>259</v>
      </c>
      <c r="B272" s="56" t="s">
        <v>299</v>
      </c>
      <c r="C272" s="51">
        <v>106.9</v>
      </c>
      <c r="D272" s="65" t="s">
        <v>358</v>
      </c>
      <c r="E272" s="104">
        <v>11.297000000000001</v>
      </c>
      <c r="F272" s="104">
        <v>12.852</v>
      </c>
      <c r="G272" s="88">
        <f t="shared" si="13"/>
        <v>1.3369889999999998</v>
      </c>
      <c r="H272" s="103">
        <f t="shared" si="12"/>
        <v>0.28018917891801748</v>
      </c>
      <c r="I272" s="88">
        <f t="shared" si="11"/>
        <v>1.6171781789180173</v>
      </c>
      <c r="J272" s="25"/>
      <c r="K272" s="443"/>
    </row>
    <row r="273" spans="1:11" x14ac:dyDescent="0.25">
      <c r="A273" s="120">
        <v>260</v>
      </c>
      <c r="B273" s="56" t="s">
        <v>300</v>
      </c>
      <c r="C273" s="51">
        <v>92.5</v>
      </c>
      <c r="D273" s="65" t="s">
        <v>358</v>
      </c>
      <c r="E273" s="104">
        <v>14.393000000000001</v>
      </c>
      <c r="F273" s="104">
        <v>14.975</v>
      </c>
      <c r="G273" s="88">
        <f t="shared" si="13"/>
        <v>0.50040359999999906</v>
      </c>
      <c r="H273" s="103">
        <f t="shared" si="12"/>
        <v>0.24244620252494495</v>
      </c>
      <c r="I273" s="88">
        <f t="shared" ref="I273:I280" si="14">G273+H273</f>
        <v>0.74284980252494404</v>
      </c>
      <c r="J273" s="25"/>
      <c r="K273" s="443"/>
    </row>
    <row r="274" spans="1:11" x14ac:dyDescent="0.25">
      <c r="A274" s="120">
        <v>261</v>
      </c>
      <c r="B274" s="56" t="s">
        <v>301</v>
      </c>
      <c r="C274" s="51">
        <v>80.900000000000006</v>
      </c>
      <c r="D274" s="65" t="s">
        <v>358</v>
      </c>
      <c r="E274" s="104">
        <v>37.549999999999997</v>
      </c>
      <c r="F274" s="104">
        <v>39.125999999999998</v>
      </c>
      <c r="G274" s="88">
        <f t="shared" si="13"/>
        <v>1.3550448000000004</v>
      </c>
      <c r="H274" s="103">
        <f t="shared" ref="H274:H301" si="15">$G$11/$C$303*C274</f>
        <v>0.2120421382083032</v>
      </c>
      <c r="I274" s="88">
        <f t="shared" si="14"/>
        <v>1.5670869382083037</v>
      </c>
      <c r="J274" s="25"/>
      <c r="K274" s="443"/>
    </row>
    <row r="275" spans="1:11" x14ac:dyDescent="0.25">
      <c r="A275" s="120">
        <v>262</v>
      </c>
      <c r="B275" s="56" t="s">
        <v>302</v>
      </c>
      <c r="C275" s="51">
        <v>52.1</v>
      </c>
      <c r="D275" s="65" t="s">
        <v>358</v>
      </c>
      <c r="E275" s="104">
        <v>3.0779999999999998</v>
      </c>
      <c r="F275" s="104">
        <v>3.0779999999999998</v>
      </c>
      <c r="G275" s="88">
        <f t="shared" si="13"/>
        <v>0</v>
      </c>
      <c r="H275" s="103">
        <f t="shared" si="15"/>
        <v>0.13655618542215819</v>
      </c>
      <c r="I275" s="88">
        <f t="shared" si="14"/>
        <v>0.13655618542215819</v>
      </c>
      <c r="J275" s="25"/>
      <c r="K275" s="443"/>
    </row>
    <row r="276" spans="1:11" x14ac:dyDescent="0.25">
      <c r="A276" s="120">
        <v>263</v>
      </c>
      <c r="B276" s="56" t="s">
        <v>303</v>
      </c>
      <c r="C276" s="51">
        <v>50.6</v>
      </c>
      <c r="D276" s="65" t="s">
        <v>358</v>
      </c>
      <c r="E276" s="104">
        <v>4.3730000000000002</v>
      </c>
      <c r="F276" s="104">
        <v>4.3730000000000002</v>
      </c>
      <c r="G276" s="88">
        <f t="shared" ref="G276:G302" si="16">(F276-E276)*0.8598</f>
        <v>0</v>
      </c>
      <c r="H276" s="103">
        <f t="shared" si="15"/>
        <v>0.13262462538121314</v>
      </c>
      <c r="I276" s="88">
        <f t="shared" si="14"/>
        <v>0.13262462538121314</v>
      </c>
      <c r="J276" s="25"/>
      <c r="K276" s="443"/>
    </row>
    <row r="277" spans="1:11" x14ac:dyDescent="0.25">
      <c r="A277" s="120">
        <v>264</v>
      </c>
      <c r="B277" s="56" t="s">
        <v>304</v>
      </c>
      <c r="C277" s="51">
        <v>114.3</v>
      </c>
      <c r="D277" s="65" t="s">
        <v>358</v>
      </c>
      <c r="E277" s="104">
        <v>52.622</v>
      </c>
      <c r="F277" s="104">
        <v>55.673999999999999</v>
      </c>
      <c r="G277" s="88">
        <f t="shared" si="16"/>
        <v>2.6241095999999997</v>
      </c>
      <c r="H277" s="103">
        <f t="shared" si="15"/>
        <v>0.29958487512001303</v>
      </c>
      <c r="I277" s="88">
        <f t="shared" si="14"/>
        <v>2.9236944751200129</v>
      </c>
      <c r="J277" s="25"/>
      <c r="K277" s="443"/>
    </row>
    <row r="278" spans="1:11" x14ac:dyDescent="0.25">
      <c r="A278" s="120">
        <v>265</v>
      </c>
      <c r="B278" s="56" t="s">
        <v>305</v>
      </c>
      <c r="C278" s="51">
        <v>107</v>
      </c>
      <c r="D278" s="65" t="s">
        <v>358</v>
      </c>
      <c r="E278" s="104">
        <v>29.82</v>
      </c>
      <c r="F278" s="104">
        <v>30.245999999999999</v>
      </c>
      <c r="G278" s="88">
        <f t="shared" si="16"/>
        <v>0.36627479999999862</v>
      </c>
      <c r="H278" s="103">
        <f t="shared" si="15"/>
        <v>0.28045128292074711</v>
      </c>
      <c r="I278" s="88">
        <f t="shared" si="14"/>
        <v>0.64672608292074574</v>
      </c>
      <c r="J278" s="25"/>
      <c r="K278" s="443"/>
    </row>
    <row r="279" spans="1:11" x14ac:dyDescent="0.25">
      <c r="A279" s="120">
        <v>266</v>
      </c>
      <c r="B279" s="56" t="s">
        <v>306</v>
      </c>
      <c r="C279" s="51">
        <v>92.8</v>
      </c>
      <c r="D279" s="65" t="s">
        <v>358</v>
      </c>
      <c r="E279" s="104">
        <v>37.725999999999999</v>
      </c>
      <c r="F279" s="104">
        <v>37.520000000000003</v>
      </c>
      <c r="G279" s="88">
        <f t="shared" si="16"/>
        <v>-0.17711879999999652</v>
      </c>
      <c r="H279" s="103">
        <f t="shared" si="15"/>
        <v>0.24323251453313394</v>
      </c>
      <c r="I279" s="88">
        <f t="shared" si="14"/>
        <v>6.6113714533137413E-2</v>
      </c>
      <c r="J279" s="25"/>
      <c r="K279" s="443"/>
    </row>
    <row r="280" spans="1:11" x14ac:dyDescent="0.25">
      <c r="A280" s="120">
        <v>267</v>
      </c>
      <c r="B280" s="56" t="s">
        <v>307</v>
      </c>
      <c r="C280" s="51">
        <v>80.3</v>
      </c>
      <c r="D280" s="65" t="s">
        <v>358</v>
      </c>
      <c r="E280" s="104">
        <v>19.306999999999999</v>
      </c>
      <c r="F280" s="104">
        <v>19.966999999999999</v>
      </c>
      <c r="G280" s="88">
        <f t="shared" si="16"/>
        <v>0.56746800000000008</v>
      </c>
      <c r="H280" s="103">
        <f t="shared" si="15"/>
        <v>0.21046951419192517</v>
      </c>
      <c r="I280" s="88">
        <f t="shared" si="14"/>
        <v>0.77793751419192525</v>
      </c>
      <c r="J280" s="25"/>
      <c r="K280" s="443"/>
    </row>
    <row r="281" spans="1:11" x14ac:dyDescent="0.25">
      <c r="A281" s="120">
        <v>268</v>
      </c>
      <c r="B281" s="56" t="s">
        <v>308</v>
      </c>
      <c r="C281" s="51">
        <v>52</v>
      </c>
      <c r="D281" s="65" t="s">
        <v>358</v>
      </c>
      <c r="E281" s="104">
        <v>9.6340000000000003</v>
      </c>
      <c r="F281" s="104">
        <v>9.9849999999999994</v>
      </c>
      <c r="G281" s="88">
        <f t="shared" si="16"/>
        <v>0.30178979999999922</v>
      </c>
      <c r="H281" s="103">
        <f t="shared" si="15"/>
        <v>0.1362940814194285</v>
      </c>
      <c r="I281" s="88">
        <f>G281+H281</f>
        <v>0.43808388141942772</v>
      </c>
      <c r="J281" s="443"/>
      <c r="K281" s="25"/>
    </row>
    <row r="282" spans="1:11" x14ac:dyDescent="0.25">
      <c r="A282" s="120">
        <v>269</v>
      </c>
      <c r="B282" s="56" t="s">
        <v>309</v>
      </c>
      <c r="C282" s="51">
        <v>50.4</v>
      </c>
      <c r="D282" s="65" t="s">
        <v>358</v>
      </c>
      <c r="E282" s="104">
        <v>12.989000000000001</v>
      </c>
      <c r="F282" s="104">
        <v>13.346</v>
      </c>
      <c r="G282" s="88">
        <f t="shared" si="16"/>
        <v>0.30694859999999941</v>
      </c>
      <c r="H282" s="103">
        <f t="shared" si="15"/>
        <v>0.13210041737575379</v>
      </c>
      <c r="I282" s="88">
        <f t="shared" ref="I282:I301" si="17">G282+H282</f>
        <v>0.43904901737575319</v>
      </c>
      <c r="J282" s="25"/>
      <c r="K282" s="443"/>
    </row>
    <row r="283" spans="1:11" x14ac:dyDescent="0.25">
      <c r="A283" s="120">
        <v>270</v>
      </c>
      <c r="B283" s="56" t="s">
        <v>310</v>
      </c>
      <c r="C283" s="51">
        <v>113.4</v>
      </c>
      <c r="D283" s="65" t="s">
        <v>358</v>
      </c>
      <c r="E283" s="104">
        <v>26.911000000000001</v>
      </c>
      <c r="F283" s="104">
        <v>27.288</v>
      </c>
      <c r="G283" s="88">
        <f t="shared" si="16"/>
        <v>0.32414459999999906</v>
      </c>
      <c r="H283" s="103">
        <f t="shared" si="15"/>
        <v>0.29722593909544603</v>
      </c>
      <c r="I283" s="88">
        <f t="shared" si="17"/>
        <v>0.62137053909544515</v>
      </c>
      <c r="J283" s="25"/>
      <c r="K283" s="443"/>
    </row>
    <row r="284" spans="1:11" x14ac:dyDescent="0.25">
      <c r="A284" s="120">
        <v>271</v>
      </c>
      <c r="B284" s="56" t="s">
        <v>311</v>
      </c>
      <c r="C284" s="51">
        <v>106.2</v>
      </c>
      <c r="D284" s="65" t="s">
        <v>358</v>
      </c>
      <c r="E284" s="104">
        <v>13.798</v>
      </c>
      <c r="F284" s="104">
        <v>13.842000000000001</v>
      </c>
      <c r="G284" s="88">
        <f t="shared" si="16"/>
        <v>3.7831200000000419E-2</v>
      </c>
      <c r="H284" s="103">
        <f t="shared" si="15"/>
        <v>0.27835445089890976</v>
      </c>
      <c r="I284" s="88">
        <f t="shared" si="17"/>
        <v>0.31618565089891015</v>
      </c>
      <c r="J284" s="25"/>
      <c r="K284" s="443"/>
    </row>
    <row r="285" spans="1:11" x14ac:dyDescent="0.25">
      <c r="A285" s="120">
        <v>272</v>
      </c>
      <c r="B285" s="56" t="s">
        <v>312</v>
      </c>
      <c r="C285" s="51">
        <v>92.7</v>
      </c>
      <c r="D285" s="65" t="s">
        <v>358</v>
      </c>
      <c r="E285" s="104">
        <v>14.494999999999999</v>
      </c>
      <c r="F285" s="104">
        <v>14.644</v>
      </c>
      <c r="G285" s="88">
        <f t="shared" si="16"/>
        <v>0.12811020000000078</v>
      </c>
      <c r="H285" s="103">
        <f t="shared" si="15"/>
        <v>0.2429704105304043</v>
      </c>
      <c r="I285" s="88">
        <f t="shared" si="17"/>
        <v>0.37108061053040509</v>
      </c>
      <c r="J285" s="25"/>
      <c r="K285" s="443"/>
    </row>
    <row r="286" spans="1:11" x14ac:dyDescent="0.25">
      <c r="A286" s="120">
        <v>273</v>
      </c>
      <c r="B286" s="56" t="s">
        <v>313</v>
      </c>
      <c r="C286" s="51">
        <v>81.5</v>
      </c>
      <c r="D286" s="65" t="s">
        <v>358</v>
      </c>
      <c r="E286" s="104">
        <v>31.526</v>
      </c>
      <c r="F286" s="104">
        <v>33.433999999999997</v>
      </c>
      <c r="G286" s="88">
        <f t="shared" si="16"/>
        <v>1.640498399999998</v>
      </c>
      <c r="H286" s="103">
        <f t="shared" si="15"/>
        <v>0.2136147622246812</v>
      </c>
      <c r="I286" s="88">
        <f t="shared" si="17"/>
        <v>1.8541131622246791</v>
      </c>
      <c r="J286" s="25"/>
      <c r="K286" s="443"/>
    </row>
    <row r="287" spans="1:11" x14ac:dyDescent="0.25">
      <c r="A287" s="120">
        <v>274</v>
      </c>
      <c r="B287" s="56" t="s">
        <v>314</v>
      </c>
      <c r="C287" s="51">
        <v>52</v>
      </c>
      <c r="D287" s="65" t="s">
        <v>358</v>
      </c>
      <c r="E287" s="104">
        <v>27.527999999999999</v>
      </c>
      <c r="F287" s="104">
        <v>28.734999999999999</v>
      </c>
      <c r="G287" s="88">
        <f t="shared" si="16"/>
        <v>1.0377786000000007</v>
      </c>
      <c r="H287" s="103">
        <f t="shared" si="15"/>
        <v>0.1362940814194285</v>
      </c>
      <c r="I287" s="88">
        <f t="shared" si="17"/>
        <v>1.1740726814194291</v>
      </c>
      <c r="J287" s="25"/>
      <c r="K287" s="443"/>
    </row>
    <row r="288" spans="1:11" x14ac:dyDescent="0.25">
      <c r="A288" s="120">
        <v>275</v>
      </c>
      <c r="B288" s="56" t="s">
        <v>315</v>
      </c>
      <c r="C288" s="51">
        <v>50.1</v>
      </c>
      <c r="D288" s="65" t="s">
        <v>358</v>
      </c>
      <c r="E288" s="104">
        <v>28.306000000000001</v>
      </c>
      <c r="F288" s="104">
        <v>28.488</v>
      </c>
      <c r="G288" s="88">
        <f t="shared" si="16"/>
        <v>0.15648359999999881</v>
      </c>
      <c r="H288" s="103">
        <f t="shared" si="15"/>
        <v>0.13131410536756477</v>
      </c>
      <c r="I288" s="88">
        <f t="shared" si="17"/>
        <v>0.28779770536756355</v>
      </c>
      <c r="J288" s="25"/>
      <c r="K288" s="443"/>
    </row>
    <row r="289" spans="1:11" x14ac:dyDescent="0.25">
      <c r="A289" s="120">
        <v>276</v>
      </c>
      <c r="B289" s="56" t="s">
        <v>316</v>
      </c>
      <c r="C289" s="51">
        <v>113.9</v>
      </c>
      <c r="D289" s="65" t="s">
        <v>358</v>
      </c>
      <c r="E289" s="104">
        <v>50.039000000000001</v>
      </c>
      <c r="F289" s="104">
        <v>52.66</v>
      </c>
      <c r="G289" s="88">
        <f t="shared" si="16"/>
        <v>2.2535357999999959</v>
      </c>
      <c r="H289" s="103">
        <f t="shared" si="15"/>
        <v>0.29853645910909438</v>
      </c>
      <c r="I289" s="88">
        <f t="shared" si="17"/>
        <v>2.5520722591090901</v>
      </c>
      <c r="J289" s="25"/>
      <c r="K289" s="443"/>
    </row>
    <row r="290" spans="1:11" x14ac:dyDescent="0.25">
      <c r="A290" s="120">
        <v>277</v>
      </c>
      <c r="B290" s="56" t="s">
        <v>317</v>
      </c>
      <c r="C290" s="51">
        <v>107.4</v>
      </c>
      <c r="D290" s="65" t="s">
        <v>358</v>
      </c>
      <c r="E290" s="104">
        <v>43.698</v>
      </c>
      <c r="F290" s="104">
        <v>44.78</v>
      </c>
      <c r="G290" s="88">
        <f t="shared" si="16"/>
        <v>0.93030360000000067</v>
      </c>
      <c r="H290" s="103">
        <f t="shared" si="15"/>
        <v>0.28149969893166582</v>
      </c>
      <c r="I290" s="88">
        <f t="shared" si="17"/>
        <v>1.2118032989316665</v>
      </c>
      <c r="J290" s="25"/>
      <c r="K290" s="443"/>
    </row>
    <row r="291" spans="1:11" x14ac:dyDescent="0.25">
      <c r="A291" s="120">
        <v>278</v>
      </c>
      <c r="B291" s="56" t="s">
        <v>318</v>
      </c>
      <c r="C291" s="51">
        <v>92.6</v>
      </c>
      <c r="D291" s="65" t="s">
        <v>358</v>
      </c>
      <c r="E291" s="104">
        <v>9.56</v>
      </c>
      <c r="F291" s="104">
        <v>9.3620000000000001</v>
      </c>
      <c r="G291" s="88">
        <f t="shared" si="16"/>
        <v>-0.17024040000000035</v>
      </c>
      <c r="H291" s="103">
        <f t="shared" si="15"/>
        <v>0.24270830652767458</v>
      </c>
      <c r="I291" s="88">
        <f t="shared" si="17"/>
        <v>7.2467906527674236E-2</v>
      </c>
      <c r="J291" s="25"/>
      <c r="K291" s="443"/>
    </row>
    <row r="292" spans="1:11" x14ac:dyDescent="0.25">
      <c r="A292" s="120">
        <v>279</v>
      </c>
      <c r="B292" s="56" t="s">
        <v>319</v>
      </c>
      <c r="C292" s="51">
        <v>80.5</v>
      </c>
      <c r="D292" s="65" t="s">
        <v>358</v>
      </c>
      <c r="E292" s="104">
        <v>15.331672326897728</v>
      </c>
      <c r="F292" s="104">
        <v>15.132</v>
      </c>
      <c r="G292" s="88">
        <f t="shared" si="16"/>
        <v>-0.17167826666666661</v>
      </c>
      <c r="H292" s="103">
        <f t="shared" si="15"/>
        <v>0.21099372219738452</v>
      </c>
      <c r="I292" s="88">
        <f t="shared" si="17"/>
        <v>3.9315455530717913E-2</v>
      </c>
      <c r="J292" s="25"/>
      <c r="K292" s="443"/>
    </row>
    <row r="293" spans="1:11" x14ac:dyDescent="0.25">
      <c r="A293" s="120">
        <v>280</v>
      </c>
      <c r="B293" s="56" t="s">
        <v>320</v>
      </c>
      <c r="C293" s="51">
        <v>52</v>
      </c>
      <c r="D293" s="65" t="s">
        <v>358</v>
      </c>
      <c r="E293" s="104">
        <v>14.766</v>
      </c>
      <c r="F293" s="104">
        <v>15.564</v>
      </c>
      <c r="G293" s="88">
        <f t="shared" si="16"/>
        <v>0.68612040000000007</v>
      </c>
      <c r="H293" s="103">
        <f t="shared" si="15"/>
        <v>0.1362940814194285</v>
      </c>
      <c r="I293" s="88">
        <f t="shared" si="17"/>
        <v>0.82241448141942852</v>
      </c>
      <c r="J293" s="25"/>
      <c r="K293" s="443"/>
    </row>
    <row r="294" spans="1:11" x14ac:dyDescent="0.25">
      <c r="A294" s="120">
        <v>281</v>
      </c>
      <c r="B294" s="56" t="s">
        <v>321</v>
      </c>
      <c r="C294" s="51">
        <v>50.4</v>
      </c>
      <c r="D294" s="65" t="s">
        <v>358</v>
      </c>
      <c r="E294" s="104">
        <v>22.97</v>
      </c>
      <c r="F294" s="104">
        <v>23.567</v>
      </c>
      <c r="G294" s="88">
        <f t="shared" si="16"/>
        <v>0.51330060000000111</v>
      </c>
      <c r="H294" s="103">
        <f t="shared" si="15"/>
        <v>0.13210041737575379</v>
      </c>
      <c r="I294" s="88">
        <f t="shared" si="17"/>
        <v>0.64540101737575495</v>
      </c>
      <c r="J294" s="25"/>
      <c r="K294" s="443"/>
    </row>
    <row r="295" spans="1:11" x14ac:dyDescent="0.25">
      <c r="A295" s="120">
        <v>282</v>
      </c>
      <c r="B295" s="56" t="s">
        <v>322</v>
      </c>
      <c r="C295" s="51">
        <v>113.7</v>
      </c>
      <c r="D295" s="65" t="s">
        <v>358</v>
      </c>
      <c r="E295" s="104">
        <v>57.125999999999998</v>
      </c>
      <c r="F295" s="104">
        <v>59.424999999999997</v>
      </c>
      <c r="G295" s="88">
        <f t="shared" si="16"/>
        <v>1.9766801999999997</v>
      </c>
      <c r="H295" s="103">
        <f>$G$11/$C$303*C295</f>
        <v>0.29801225110363505</v>
      </c>
      <c r="I295" s="88">
        <f t="shared" si="17"/>
        <v>2.2746924511036348</v>
      </c>
      <c r="J295" s="25"/>
      <c r="K295" s="443"/>
    </row>
    <row r="296" spans="1:11" x14ac:dyDescent="0.25">
      <c r="A296" s="120">
        <v>283</v>
      </c>
      <c r="B296" s="56" t="s">
        <v>323</v>
      </c>
      <c r="C296" s="51">
        <v>106.2</v>
      </c>
      <c r="D296" s="65" t="s">
        <v>358</v>
      </c>
      <c r="E296" s="104">
        <v>14.708</v>
      </c>
      <c r="F296" s="104">
        <v>14.708</v>
      </c>
      <c r="G296" s="88">
        <f t="shared" si="16"/>
        <v>0</v>
      </c>
      <c r="H296" s="103">
        <f t="shared" si="15"/>
        <v>0.27835445089890976</v>
      </c>
      <c r="I296" s="88">
        <f t="shared" si="17"/>
        <v>0.27835445089890976</v>
      </c>
      <c r="J296" s="25"/>
      <c r="K296" s="443"/>
    </row>
    <row r="297" spans="1:11" x14ac:dyDescent="0.25">
      <c r="A297" s="120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7.548</v>
      </c>
      <c r="G297" s="88">
        <f t="shared" si="16"/>
        <v>0.27685560000000003</v>
      </c>
      <c r="H297" s="103">
        <f t="shared" si="15"/>
        <v>0.24113568251129658</v>
      </c>
      <c r="I297" s="88">
        <f t="shared" si="17"/>
        <v>0.51799128251129667</v>
      </c>
      <c r="J297" s="25"/>
      <c r="K297" s="443"/>
    </row>
    <row r="298" spans="1:11" x14ac:dyDescent="0.25">
      <c r="A298" s="120">
        <v>285</v>
      </c>
      <c r="B298" s="56" t="s">
        <v>325</v>
      </c>
      <c r="C298" s="51">
        <v>79.900000000000006</v>
      </c>
      <c r="D298" s="65" t="s">
        <v>358</v>
      </c>
      <c r="E298" s="104">
        <v>27.648</v>
      </c>
      <c r="F298" s="104">
        <v>28.558</v>
      </c>
      <c r="G298" s="88">
        <f t="shared" si="16"/>
        <v>0.78241800000000017</v>
      </c>
      <c r="H298" s="103">
        <f>$G$11/$C$303*C298</f>
        <v>0.20942109818100652</v>
      </c>
      <c r="I298" s="88">
        <f t="shared" si="17"/>
        <v>0.99183909818100668</v>
      </c>
      <c r="J298" s="25"/>
      <c r="K298" s="443"/>
    </row>
    <row r="299" spans="1:11" x14ac:dyDescent="0.25">
      <c r="A299" s="120">
        <v>286</v>
      </c>
      <c r="B299" s="56" t="s">
        <v>326</v>
      </c>
      <c r="C299" s="51">
        <v>51.4</v>
      </c>
      <c r="D299" s="65" t="s">
        <v>358</v>
      </c>
      <c r="E299" s="104">
        <v>10.817</v>
      </c>
      <c r="F299" s="104">
        <v>10.818</v>
      </c>
      <c r="G299" s="88">
        <f t="shared" si="16"/>
        <v>8.5979999999952347E-4</v>
      </c>
      <c r="H299" s="103">
        <f t="shared" si="15"/>
        <v>0.13472145740305047</v>
      </c>
      <c r="I299" s="88">
        <f>G299+H299</f>
        <v>0.13558125740304999</v>
      </c>
      <c r="J299" s="25"/>
      <c r="K299" s="443"/>
    </row>
    <row r="300" spans="1:11" x14ac:dyDescent="0.25">
      <c r="A300" s="120">
        <v>287</v>
      </c>
      <c r="B300" s="56" t="s">
        <v>327</v>
      </c>
      <c r="C300" s="51">
        <v>50.3</v>
      </c>
      <c r="D300" s="65" t="s">
        <v>358</v>
      </c>
      <c r="E300" s="104">
        <v>14.465999999999999</v>
      </c>
      <c r="F300" s="104">
        <v>14.676</v>
      </c>
      <c r="G300" s="88">
        <f t="shared" si="16"/>
        <v>0.18055800000000075</v>
      </c>
      <c r="H300" s="103">
        <f t="shared" si="15"/>
        <v>0.1318383133730241</v>
      </c>
      <c r="I300" s="88">
        <f t="shared" si="17"/>
        <v>0.31239631337302487</v>
      </c>
      <c r="J300" s="25"/>
      <c r="K300" s="443"/>
    </row>
    <row r="301" spans="1:11" x14ac:dyDescent="0.25">
      <c r="A301" s="120">
        <v>288</v>
      </c>
      <c r="B301" s="56" t="s">
        <v>328</v>
      </c>
      <c r="C301" s="51">
        <v>114.8</v>
      </c>
      <c r="D301" s="65" t="s">
        <v>358</v>
      </c>
      <c r="E301" s="104">
        <v>40.58</v>
      </c>
      <c r="F301" s="104">
        <v>40.58</v>
      </c>
      <c r="G301" s="88">
        <f t="shared" si="16"/>
        <v>0</v>
      </c>
      <c r="H301" s="103">
        <f t="shared" si="15"/>
        <v>0.30089539513366137</v>
      </c>
      <c r="I301" s="88">
        <f t="shared" si="17"/>
        <v>0.30089539513366137</v>
      </c>
      <c r="J301" s="25"/>
      <c r="K301" s="443"/>
    </row>
    <row r="302" spans="1:11" ht="18" customHeight="1" x14ac:dyDescent="0.25">
      <c r="A302" s="120" t="s">
        <v>376</v>
      </c>
      <c r="B302" s="122" t="s">
        <v>360</v>
      </c>
      <c r="C302" s="469">
        <v>296.85000000000002</v>
      </c>
      <c r="D302" s="487" t="s">
        <v>358</v>
      </c>
      <c r="E302" s="104">
        <v>80.658000000000001</v>
      </c>
      <c r="F302" s="104">
        <v>83.537999999999997</v>
      </c>
      <c r="G302" s="88">
        <f t="shared" si="16"/>
        <v>2.4762239999999962</v>
      </c>
      <c r="H302" s="103">
        <f>$G$11/$C$303*C302</f>
        <v>0.77805573210302603</v>
      </c>
      <c r="I302" s="88">
        <f>G302+H302</f>
        <v>3.2542797321030221</v>
      </c>
      <c r="J302" s="25"/>
      <c r="K302" s="443"/>
    </row>
    <row r="303" spans="1:11" x14ac:dyDescent="0.25">
      <c r="A303" s="614" t="s">
        <v>3</v>
      </c>
      <c r="B303" s="615"/>
      <c r="C303" s="470">
        <f>SUM(C17:C302)</f>
        <v>20466.450000000008</v>
      </c>
      <c r="D303" s="124"/>
      <c r="E303" s="129"/>
      <c r="F303" s="129"/>
      <c r="G303" s="88">
        <f>SUM(G17:G302)</f>
        <v>163.87761533333338</v>
      </c>
      <c r="H303" s="88">
        <f>SUM(H17:H302)</f>
        <v>53.643384666666542</v>
      </c>
      <c r="I303" s="88">
        <f>SUM(I17:I302)</f>
        <v>217.52100000000004</v>
      </c>
      <c r="J303" s="25"/>
      <c r="K303" s="443"/>
    </row>
  </sheetData>
  <mergeCells count="22">
    <mergeCell ref="A303:B303"/>
    <mergeCell ref="E11:F11"/>
    <mergeCell ref="A13:D13"/>
    <mergeCell ref="E13:F13"/>
    <mergeCell ref="A14:D14"/>
    <mergeCell ref="E14:F14"/>
    <mergeCell ref="A12:D12"/>
    <mergeCell ref="E12:F12"/>
    <mergeCell ref="A10:D11"/>
    <mergeCell ref="E10:F10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6"/>
  <sheetViews>
    <sheetView workbookViewId="0">
      <selection activeCell="B18" sqref="B18"/>
    </sheetView>
  </sheetViews>
  <sheetFormatPr defaultRowHeight="15" x14ac:dyDescent="0.25"/>
  <cols>
    <col min="1" max="1" width="9.140625" style="126"/>
    <col min="2" max="2" width="15.7109375" style="126" customWidth="1"/>
    <col min="3" max="3" width="11.28515625" style="126" customWidth="1"/>
    <col min="4" max="4" width="10.28515625" style="126" customWidth="1"/>
    <col min="5" max="5" width="11.5703125" style="126" customWidth="1"/>
    <col min="6" max="6" width="11.85546875" style="126" customWidth="1"/>
    <col min="7" max="7" width="11" style="126" customWidth="1"/>
    <col min="8" max="8" width="12.42578125" style="126" customWidth="1"/>
    <col min="9" max="9" width="11.5703125" style="126" customWidth="1"/>
    <col min="10" max="10" width="13.140625" style="126" customWidth="1"/>
    <col min="11" max="16384" width="9.140625" style="126"/>
  </cols>
  <sheetData>
    <row r="1" spans="1:11" ht="20.25" x14ac:dyDescent="0.3">
      <c r="A1" s="686" t="s">
        <v>10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</row>
    <row r="2" spans="1:11" ht="8.25" customHeight="1" x14ac:dyDescent="0.3">
      <c r="A2" s="392"/>
      <c r="B2" s="485"/>
      <c r="C2" s="485"/>
      <c r="D2" s="485"/>
      <c r="E2" s="485"/>
      <c r="F2" s="486"/>
      <c r="G2" s="394"/>
      <c r="H2" s="394"/>
      <c r="I2" s="395"/>
      <c r="J2" s="486"/>
      <c r="K2" s="396"/>
    </row>
    <row r="3" spans="1:11" ht="32.25" customHeight="1" x14ac:dyDescent="0.25">
      <c r="A3" s="687" t="s">
        <v>549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</row>
    <row r="4" spans="1:11" ht="18.75" x14ac:dyDescent="0.25">
      <c r="A4" s="49"/>
      <c r="B4" s="49"/>
      <c r="C4" s="49"/>
      <c r="D4" s="49"/>
      <c r="E4" s="49"/>
      <c r="F4" s="399"/>
      <c r="G4" s="400"/>
      <c r="H4" s="400"/>
      <c r="I4" s="399"/>
      <c r="J4" s="399"/>
      <c r="K4" s="401"/>
    </row>
    <row r="5" spans="1:11" x14ac:dyDescent="0.25">
      <c r="A5" s="688" t="s">
        <v>11</v>
      </c>
      <c r="B5" s="689"/>
      <c r="C5" s="689"/>
      <c r="D5" s="689"/>
      <c r="E5" s="689"/>
      <c r="F5" s="689"/>
      <c r="G5" s="689"/>
      <c r="H5" s="490"/>
      <c r="I5" s="502"/>
      <c r="J5" s="691" t="s">
        <v>15</v>
      </c>
      <c r="K5" s="692"/>
    </row>
    <row r="6" spans="1:11" ht="36" x14ac:dyDescent="0.25">
      <c r="A6" s="697" t="s">
        <v>4</v>
      </c>
      <c r="B6" s="697"/>
      <c r="C6" s="697"/>
      <c r="D6" s="697"/>
      <c r="E6" s="697" t="s">
        <v>5</v>
      </c>
      <c r="F6" s="697"/>
      <c r="G6" s="503" t="s">
        <v>550</v>
      </c>
      <c r="H6" s="491"/>
      <c r="I6" s="504"/>
      <c r="J6" s="693"/>
      <c r="K6" s="694"/>
    </row>
    <row r="7" spans="1:11" x14ac:dyDescent="0.25">
      <c r="A7" s="698" t="s">
        <v>38</v>
      </c>
      <c r="B7" s="698"/>
      <c r="C7" s="698"/>
      <c r="D7" s="698"/>
      <c r="E7" s="697" t="s">
        <v>6</v>
      </c>
      <c r="F7" s="697"/>
      <c r="G7" s="496"/>
      <c r="H7" s="412"/>
      <c r="I7" s="505"/>
      <c r="J7" s="693"/>
      <c r="K7" s="694"/>
    </row>
    <row r="8" spans="1:11" ht="15.75" thickBot="1" x14ac:dyDescent="0.3">
      <c r="A8" s="702" t="s">
        <v>7</v>
      </c>
      <c r="B8" s="703"/>
      <c r="C8" s="703"/>
      <c r="D8" s="704"/>
      <c r="E8" s="732"/>
      <c r="F8" s="732"/>
      <c r="G8" s="506"/>
      <c r="H8" s="412"/>
      <c r="I8" s="505"/>
      <c r="J8" s="693"/>
      <c r="K8" s="694"/>
    </row>
    <row r="9" spans="1:11" x14ac:dyDescent="0.25">
      <c r="A9" s="747" t="s">
        <v>39</v>
      </c>
      <c r="B9" s="748"/>
      <c r="C9" s="748"/>
      <c r="D9" s="748"/>
      <c r="E9" s="749" t="s">
        <v>551</v>
      </c>
      <c r="F9" s="749"/>
      <c r="G9" s="507">
        <v>297.13499999999999</v>
      </c>
      <c r="H9" s="412"/>
      <c r="I9" s="505"/>
      <c r="J9" s="695"/>
      <c r="K9" s="696"/>
    </row>
    <row r="10" spans="1:11" ht="19.5" customHeight="1" x14ac:dyDescent="0.25">
      <c r="A10" s="735" t="s">
        <v>7</v>
      </c>
      <c r="B10" s="703"/>
      <c r="C10" s="703"/>
      <c r="D10" s="704"/>
      <c r="E10" s="697" t="s">
        <v>552</v>
      </c>
      <c r="F10" s="697"/>
      <c r="G10" s="508">
        <f>G306</f>
        <v>238.2500189999999</v>
      </c>
      <c r="H10" s="492"/>
      <c r="I10" s="505"/>
      <c r="J10" s="407"/>
      <c r="K10" s="408"/>
    </row>
    <row r="11" spans="1:11" ht="22.5" customHeight="1" x14ac:dyDescent="0.25">
      <c r="A11" s="736"/>
      <c r="B11" s="737"/>
      <c r="C11" s="737"/>
      <c r="D11" s="738"/>
      <c r="E11" s="742" t="s">
        <v>553</v>
      </c>
      <c r="F11" s="743"/>
      <c r="G11" s="508">
        <f>IF((E18*G10)/(E16-E18)&gt;=(G9-G10),(G9-G10),(E18*G10)/(E16-E18))</f>
        <v>42.094601292384702</v>
      </c>
      <c r="H11" s="492"/>
      <c r="I11" s="505"/>
      <c r="J11" s="407"/>
      <c r="K11" s="408"/>
    </row>
    <row r="12" spans="1:11" ht="15.75" thickBot="1" x14ac:dyDescent="0.3">
      <c r="A12" s="739"/>
      <c r="B12" s="740"/>
      <c r="C12" s="740"/>
      <c r="D12" s="741"/>
      <c r="E12" s="744" t="s">
        <v>13</v>
      </c>
      <c r="F12" s="744"/>
      <c r="G12" s="509">
        <f>G9-G10-G11</f>
        <v>16.790379707615394</v>
      </c>
      <c r="H12" s="492"/>
      <c r="I12" s="505"/>
      <c r="J12" s="409" t="s">
        <v>363</v>
      </c>
      <c r="K12" s="408"/>
    </row>
    <row r="13" spans="1:11" x14ac:dyDescent="0.25">
      <c r="A13" s="730" t="s">
        <v>42</v>
      </c>
      <c r="B13" s="730"/>
      <c r="C13" s="730"/>
      <c r="D13" s="730"/>
      <c r="E13" s="745" t="s">
        <v>40</v>
      </c>
      <c r="F13" s="746"/>
      <c r="G13" s="493"/>
      <c r="H13" s="494"/>
      <c r="I13" s="505"/>
      <c r="J13" s="409" t="s">
        <v>362</v>
      </c>
      <c r="K13" s="408"/>
    </row>
    <row r="14" spans="1:11" x14ac:dyDescent="0.25">
      <c r="A14" s="698" t="s">
        <v>43</v>
      </c>
      <c r="B14" s="698"/>
      <c r="C14" s="698"/>
      <c r="D14" s="698"/>
      <c r="E14" s="688" t="s">
        <v>41</v>
      </c>
      <c r="F14" s="690"/>
      <c r="G14" s="495"/>
      <c r="H14" s="412"/>
      <c r="I14" s="497"/>
      <c r="J14" s="25"/>
      <c r="K14" s="40"/>
    </row>
    <row r="15" spans="1:11" ht="15.75" thickBot="1" x14ac:dyDescent="0.3">
      <c r="A15" s="708"/>
      <c r="B15" s="708"/>
      <c r="C15" s="731"/>
      <c r="D15" s="731"/>
      <c r="E15" s="732" t="s">
        <v>14</v>
      </c>
      <c r="F15" s="697"/>
      <c r="G15" s="496"/>
      <c r="H15" s="412"/>
      <c r="I15" s="505"/>
      <c r="J15" s="409" t="s">
        <v>543</v>
      </c>
      <c r="K15" s="409"/>
    </row>
    <row r="16" spans="1:11" x14ac:dyDescent="0.25">
      <c r="A16" s="510"/>
      <c r="B16" s="510"/>
      <c r="C16" s="733" t="s">
        <v>554</v>
      </c>
      <c r="D16" s="734"/>
      <c r="E16" s="511">
        <f>C306</f>
        <v>20466.450000000008</v>
      </c>
      <c r="F16" s="512"/>
      <c r="G16" s="497"/>
      <c r="H16" s="497"/>
      <c r="I16" s="505"/>
      <c r="J16" s="409"/>
      <c r="K16" s="409"/>
    </row>
    <row r="17" spans="1:11" x14ac:dyDescent="0.25">
      <c r="A17" s="510"/>
      <c r="B17" s="510"/>
      <c r="C17" s="726" t="s">
        <v>555</v>
      </c>
      <c r="D17" s="727"/>
      <c r="E17" s="513">
        <v>5167.8</v>
      </c>
      <c r="F17" s="512"/>
      <c r="G17" s="497"/>
      <c r="H17" s="497"/>
      <c r="I17" s="505"/>
      <c r="J17" s="409"/>
      <c r="K17" s="409"/>
    </row>
    <row r="18" spans="1:11" ht="27.75" customHeight="1" thickBot="1" x14ac:dyDescent="0.3">
      <c r="A18" s="414"/>
      <c r="B18" s="50"/>
      <c r="C18" s="728" t="s">
        <v>556</v>
      </c>
      <c r="D18" s="729"/>
      <c r="E18" s="514">
        <f>C42+C44+C58+C87+C91+C94+C97+C98+C107+C112+C115+C118+C122+C125+C137+C138+C142+C143+C145+C147+C148+C152+C153+C154+C157+C168+C176+C184+C195+C200+C208+C209+C210+C211+C227+C231+C238+C240+C261+C270+C278+C299+C304+C95</f>
        <v>3073.1000000000004</v>
      </c>
      <c r="F18" s="25"/>
      <c r="G18" s="415"/>
      <c r="H18" s="415"/>
      <c r="I18" s="25"/>
      <c r="J18" s="25"/>
      <c r="K18" s="40"/>
    </row>
    <row r="19" spans="1:11" ht="36" x14ac:dyDescent="0.25">
      <c r="A19" s="9" t="s">
        <v>0</v>
      </c>
      <c r="B19" s="416" t="s">
        <v>1</v>
      </c>
      <c r="C19" s="498" t="s">
        <v>2</v>
      </c>
      <c r="D19" s="498" t="s">
        <v>357</v>
      </c>
      <c r="E19" s="499" t="s">
        <v>557</v>
      </c>
      <c r="F19" s="22" t="s">
        <v>558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</row>
    <row r="20" spans="1:11" x14ac:dyDescent="0.25">
      <c r="A20" s="44">
        <v>1</v>
      </c>
      <c r="B20" s="56" t="s">
        <v>44</v>
      </c>
      <c r="C20" s="51">
        <v>64.3</v>
      </c>
      <c r="D20" s="65" t="s">
        <v>358</v>
      </c>
      <c r="E20" s="104">
        <v>21.834</v>
      </c>
      <c r="F20" s="104">
        <v>23.956</v>
      </c>
      <c r="G20" s="72">
        <f>(F20-E20)*0.8598</f>
        <v>1.8244955999999999</v>
      </c>
      <c r="H20" s="501"/>
      <c r="I20" s="103">
        <f>$G$12/$C$306*C20</f>
        <v>5.2750790449719878E-2</v>
      </c>
      <c r="J20" s="88">
        <f>G20+I20+H20</f>
        <v>1.8772463904497199</v>
      </c>
      <c r="K20" s="25"/>
    </row>
    <row r="21" spans="1:11" x14ac:dyDescent="0.25">
      <c r="A21" s="44">
        <v>2</v>
      </c>
      <c r="B21" s="56" t="s">
        <v>45</v>
      </c>
      <c r="C21" s="52">
        <v>43.1</v>
      </c>
      <c r="D21" s="65" t="s">
        <v>358</v>
      </c>
      <c r="E21" s="104">
        <v>39.877000000000002</v>
      </c>
      <c r="F21" s="104">
        <v>41.816000000000003</v>
      </c>
      <c r="G21" s="72">
        <f t="shared" ref="G21:G83" si="0">(F21-E21)*0.8598</f>
        <v>1.6671522000000001</v>
      </c>
      <c r="H21" s="501"/>
      <c r="I21" s="103">
        <f t="shared" ref="I21:I84" si="1">$G$12/$C$306*C21</f>
        <v>3.5358616926639608E-2</v>
      </c>
      <c r="J21" s="88">
        <f t="shared" ref="J21:J84" si="2">G21+I21+H21</f>
        <v>1.7025108169266396</v>
      </c>
      <c r="K21" s="25"/>
    </row>
    <row r="22" spans="1:11" x14ac:dyDescent="0.25">
      <c r="A22" s="44">
        <v>3</v>
      </c>
      <c r="B22" s="56" t="s">
        <v>46</v>
      </c>
      <c r="C22" s="52">
        <v>45.1</v>
      </c>
      <c r="D22" s="65" t="s">
        <v>358</v>
      </c>
      <c r="E22" s="104">
        <v>32.073</v>
      </c>
      <c r="F22" s="104">
        <v>33.469000000000001</v>
      </c>
      <c r="G22" s="72">
        <f t="shared" si="0"/>
        <v>1.2002808000000007</v>
      </c>
      <c r="H22" s="501"/>
      <c r="I22" s="103">
        <f t="shared" si="1"/>
        <v>3.6999388013722649E-2</v>
      </c>
      <c r="J22" s="88">
        <f t="shared" si="2"/>
        <v>1.2372801880137234</v>
      </c>
      <c r="K22" s="25"/>
    </row>
    <row r="23" spans="1:11" x14ac:dyDescent="0.25">
      <c r="A23" s="44">
        <v>4</v>
      </c>
      <c r="B23" s="56" t="s">
        <v>47</v>
      </c>
      <c r="C23" s="52">
        <v>69.900000000000006</v>
      </c>
      <c r="D23" s="65" t="s">
        <v>358</v>
      </c>
      <c r="E23" s="104">
        <v>73.741</v>
      </c>
      <c r="F23" s="104">
        <v>75.921000000000006</v>
      </c>
      <c r="G23" s="72">
        <f>(F23-E23)*0.8598</f>
        <v>1.8743640000000059</v>
      </c>
      <c r="H23" s="501"/>
      <c r="I23" s="103">
        <f t="shared" si="1"/>
        <v>5.7344949493552407E-2</v>
      </c>
      <c r="J23" s="88">
        <f t="shared" si="2"/>
        <v>1.9317089494935584</v>
      </c>
      <c r="K23" s="25"/>
    </row>
    <row r="24" spans="1:11" x14ac:dyDescent="0.25">
      <c r="A24" s="44">
        <v>5</v>
      </c>
      <c r="B24" s="56" t="s">
        <v>48</v>
      </c>
      <c r="C24" s="51">
        <v>64.400000000000006</v>
      </c>
      <c r="D24" s="65" t="s">
        <v>358</v>
      </c>
      <c r="E24" s="104">
        <v>33.076000000000001</v>
      </c>
      <c r="F24" s="104">
        <v>34.222999999999999</v>
      </c>
      <c r="G24" s="72">
        <f t="shared" si="0"/>
        <v>0.9861905999999987</v>
      </c>
      <c r="H24" s="501"/>
      <c r="I24" s="103">
        <f t="shared" si="1"/>
        <v>5.2832829004074038E-2</v>
      </c>
      <c r="J24" s="88">
        <f t="shared" si="2"/>
        <v>1.0390234290040727</v>
      </c>
      <c r="K24" s="25"/>
    </row>
    <row r="25" spans="1:11" x14ac:dyDescent="0.25">
      <c r="A25" s="44">
        <v>6</v>
      </c>
      <c r="B25" s="56" t="s">
        <v>49</v>
      </c>
      <c r="C25" s="51">
        <v>42.9</v>
      </c>
      <c r="D25" s="65" t="s">
        <v>358</v>
      </c>
      <c r="E25" s="104">
        <v>13.007</v>
      </c>
      <c r="F25" s="104">
        <v>13.599</v>
      </c>
      <c r="G25" s="72">
        <f t="shared" si="0"/>
        <v>0.5090016000000005</v>
      </c>
      <c r="H25" s="501"/>
      <c r="I25" s="103">
        <f t="shared" si="1"/>
        <v>3.5194539817931303E-2</v>
      </c>
      <c r="J25" s="88">
        <f t="shared" si="2"/>
        <v>0.5441961398179318</v>
      </c>
      <c r="K25" s="25"/>
    </row>
    <row r="26" spans="1:11" x14ac:dyDescent="0.25">
      <c r="A26" s="44">
        <v>7</v>
      </c>
      <c r="B26" s="56" t="s">
        <v>50</v>
      </c>
      <c r="C26" s="51">
        <v>44.6</v>
      </c>
      <c r="D26" s="65" t="s">
        <v>358</v>
      </c>
      <c r="E26" s="104">
        <v>20.728000000000002</v>
      </c>
      <c r="F26" s="104">
        <v>21.53</v>
      </c>
      <c r="G26" s="72">
        <f t="shared" si="0"/>
        <v>0.68955959999999972</v>
      </c>
      <c r="H26" s="501"/>
      <c r="I26" s="103">
        <f t="shared" si="1"/>
        <v>3.6589195241951894E-2</v>
      </c>
      <c r="J26" s="88">
        <f t="shared" si="2"/>
        <v>0.72614879524195164</v>
      </c>
      <c r="K26" s="25"/>
    </row>
    <row r="27" spans="1:11" x14ac:dyDescent="0.25">
      <c r="A27" s="44">
        <v>8</v>
      </c>
      <c r="B27" s="56" t="s">
        <v>51</v>
      </c>
      <c r="C27" s="51">
        <v>69.900000000000006</v>
      </c>
      <c r="D27" s="65" t="s">
        <v>358</v>
      </c>
      <c r="E27" s="104">
        <v>18.574999999999999</v>
      </c>
      <c r="F27" s="104">
        <v>19.428000000000001</v>
      </c>
      <c r="G27" s="72">
        <f t="shared" si="0"/>
        <v>0.73340940000000132</v>
      </c>
      <c r="H27" s="501"/>
      <c r="I27" s="103">
        <f t="shared" si="1"/>
        <v>5.7344949493552407E-2</v>
      </c>
      <c r="J27" s="88">
        <f t="shared" si="2"/>
        <v>0.79075434949355372</v>
      </c>
      <c r="K27" s="25"/>
    </row>
    <row r="28" spans="1:11" x14ac:dyDescent="0.25">
      <c r="A28" s="44">
        <v>9</v>
      </c>
      <c r="B28" s="56" t="s">
        <v>52</v>
      </c>
      <c r="C28" s="51">
        <v>64.2</v>
      </c>
      <c r="D28" s="65" t="s">
        <v>358</v>
      </c>
      <c r="E28" s="104">
        <v>25.167000000000002</v>
      </c>
      <c r="F28" s="104">
        <v>26.52</v>
      </c>
      <c r="G28" s="72">
        <f t="shared" si="0"/>
        <v>1.1633093999999984</v>
      </c>
      <c r="H28" s="501"/>
      <c r="I28" s="103">
        <f t="shared" si="1"/>
        <v>5.2668751895365726E-2</v>
      </c>
      <c r="J28" s="88">
        <f t="shared" si="2"/>
        <v>1.2159781518953641</v>
      </c>
      <c r="K28" s="25"/>
    </row>
    <row r="29" spans="1:11" x14ac:dyDescent="0.25">
      <c r="A29" s="44">
        <v>10</v>
      </c>
      <c r="B29" s="56" t="s">
        <v>53</v>
      </c>
      <c r="C29" s="51">
        <v>42.6</v>
      </c>
      <c r="D29" s="65" t="s">
        <v>358</v>
      </c>
      <c r="E29" s="104">
        <v>19.077000000000002</v>
      </c>
      <c r="F29" s="104">
        <v>20.542999999999999</v>
      </c>
      <c r="G29" s="72">
        <f t="shared" si="0"/>
        <v>1.2604667999999979</v>
      </c>
      <c r="H29" s="501"/>
      <c r="I29" s="103">
        <f t="shared" si="1"/>
        <v>3.4948424154868846E-2</v>
      </c>
      <c r="J29" s="88">
        <f t="shared" si="2"/>
        <v>1.2954152241548667</v>
      </c>
      <c r="K29" s="25"/>
    </row>
    <row r="30" spans="1:11" x14ac:dyDescent="0.25">
      <c r="A30" s="44">
        <v>11</v>
      </c>
      <c r="B30" s="56" t="s">
        <v>54</v>
      </c>
      <c r="C30" s="51">
        <v>44.6</v>
      </c>
      <c r="D30" s="65" t="s">
        <v>358</v>
      </c>
      <c r="E30" s="104">
        <v>26.433</v>
      </c>
      <c r="F30" s="104">
        <v>28.962</v>
      </c>
      <c r="G30" s="72">
        <f t="shared" si="0"/>
        <v>2.1744341999999999</v>
      </c>
      <c r="H30" s="501"/>
      <c r="I30" s="103">
        <f t="shared" si="1"/>
        <v>3.6589195241951894E-2</v>
      </c>
      <c r="J30" s="88">
        <f t="shared" si="2"/>
        <v>2.2110233952419516</v>
      </c>
      <c r="K30" s="25"/>
    </row>
    <row r="31" spans="1:11" x14ac:dyDescent="0.25">
      <c r="A31" s="44">
        <v>12</v>
      </c>
      <c r="B31" s="56" t="s">
        <v>55</v>
      </c>
      <c r="C31" s="51">
        <v>69.900000000000006</v>
      </c>
      <c r="D31" s="65" t="s">
        <v>358</v>
      </c>
      <c r="E31" s="104">
        <v>35.034999999999997</v>
      </c>
      <c r="F31" s="104">
        <v>38.082000000000001</v>
      </c>
      <c r="G31" s="72">
        <f t="shared" si="0"/>
        <v>2.6198106000000037</v>
      </c>
      <c r="H31" s="501"/>
      <c r="I31" s="103">
        <f t="shared" si="1"/>
        <v>5.7344949493552407E-2</v>
      </c>
      <c r="J31" s="88">
        <f t="shared" si="2"/>
        <v>2.6771555494935559</v>
      </c>
      <c r="K31" s="25"/>
    </row>
    <row r="32" spans="1:11" x14ac:dyDescent="0.25">
      <c r="A32" s="44">
        <v>13</v>
      </c>
      <c r="B32" s="56" t="s">
        <v>56</v>
      </c>
      <c r="C32" s="51">
        <v>64.3</v>
      </c>
      <c r="D32" s="65" t="s">
        <v>358</v>
      </c>
      <c r="E32" s="104">
        <v>32.069000000000003</v>
      </c>
      <c r="F32" s="104">
        <v>32.521000000000001</v>
      </c>
      <c r="G32" s="72">
        <f t="shared" si="0"/>
        <v>0.38862959999999847</v>
      </c>
      <c r="H32" s="501"/>
      <c r="I32" s="103">
        <f t="shared" si="1"/>
        <v>5.2750790449719878E-2</v>
      </c>
      <c r="J32" s="88">
        <f t="shared" si="2"/>
        <v>0.44138039044971833</v>
      </c>
      <c r="K32" s="25"/>
    </row>
    <row r="33" spans="1:11" x14ac:dyDescent="0.25">
      <c r="A33" s="44">
        <v>14</v>
      </c>
      <c r="B33" s="56" t="s">
        <v>57</v>
      </c>
      <c r="C33" s="51">
        <v>42.4</v>
      </c>
      <c r="D33" s="65" t="s">
        <v>358</v>
      </c>
      <c r="E33" s="104">
        <v>14.214</v>
      </c>
      <c r="F33" s="104">
        <v>14.85</v>
      </c>
      <c r="G33" s="72">
        <f t="shared" si="0"/>
        <v>0.54683279999999934</v>
      </c>
      <c r="H33" s="501"/>
      <c r="I33" s="103">
        <f t="shared" si="1"/>
        <v>3.4784347046160541E-2</v>
      </c>
      <c r="J33" s="88">
        <f t="shared" si="2"/>
        <v>0.58161714704615985</v>
      </c>
      <c r="K33" s="25"/>
    </row>
    <row r="34" spans="1:11" x14ac:dyDescent="0.25">
      <c r="A34" s="44">
        <v>15</v>
      </c>
      <c r="B34" s="56" t="s">
        <v>58</v>
      </c>
      <c r="C34" s="51">
        <v>45</v>
      </c>
      <c r="D34" s="65" t="s">
        <v>358</v>
      </c>
      <c r="E34" s="104">
        <v>12.519</v>
      </c>
      <c r="F34" s="104">
        <v>13.068</v>
      </c>
      <c r="G34" s="72">
        <f t="shared" si="0"/>
        <v>0.47203019999999957</v>
      </c>
      <c r="H34" s="501"/>
      <c r="I34" s="103">
        <f t="shared" si="1"/>
        <v>3.6917349459368497E-2</v>
      </c>
      <c r="J34" s="88">
        <f t="shared" si="2"/>
        <v>0.50894754945936804</v>
      </c>
      <c r="K34" s="25"/>
    </row>
    <row r="35" spans="1:11" x14ac:dyDescent="0.25">
      <c r="A35" s="44">
        <v>16</v>
      </c>
      <c r="B35" s="56" t="s">
        <v>59</v>
      </c>
      <c r="C35" s="51">
        <v>70</v>
      </c>
      <c r="D35" s="65" t="s">
        <v>358</v>
      </c>
      <c r="E35" s="104">
        <v>33.152000000000001</v>
      </c>
      <c r="F35" s="104">
        <v>34.872</v>
      </c>
      <c r="G35" s="72">
        <f t="shared" si="0"/>
        <v>1.4788559999999991</v>
      </c>
      <c r="H35" s="501"/>
      <c r="I35" s="103">
        <f t="shared" si="1"/>
        <v>5.7426988047906552E-2</v>
      </c>
      <c r="J35" s="88">
        <f t="shared" si="2"/>
        <v>1.5362829880479056</v>
      </c>
      <c r="K35" s="25"/>
    </row>
    <row r="36" spans="1:11" x14ac:dyDescent="0.25">
      <c r="A36" s="44">
        <v>17</v>
      </c>
      <c r="B36" s="56" t="s">
        <v>60</v>
      </c>
      <c r="C36" s="51">
        <v>64.599999999999994</v>
      </c>
      <c r="D36" s="65" t="s">
        <v>358</v>
      </c>
      <c r="E36" s="104">
        <v>33.540999999999997</v>
      </c>
      <c r="F36" s="104">
        <v>35.072000000000003</v>
      </c>
      <c r="G36" s="72">
        <f t="shared" si="0"/>
        <v>1.316353800000005</v>
      </c>
      <c r="H36" s="501"/>
      <c r="I36" s="103">
        <f t="shared" si="1"/>
        <v>5.2996906112782328E-2</v>
      </c>
      <c r="J36" s="88">
        <f t="shared" si="2"/>
        <v>1.3693507061127874</v>
      </c>
      <c r="K36" s="25"/>
    </row>
    <row r="37" spans="1:11" x14ac:dyDescent="0.25">
      <c r="A37" s="44">
        <v>18</v>
      </c>
      <c r="B37" s="56" t="s">
        <v>61</v>
      </c>
      <c r="C37" s="51">
        <v>42.5</v>
      </c>
      <c r="D37" s="65" t="s">
        <v>358</v>
      </c>
      <c r="E37" s="104">
        <v>22.163</v>
      </c>
      <c r="F37" s="104">
        <v>23.401</v>
      </c>
      <c r="G37" s="72">
        <f t="shared" si="0"/>
        <v>1.0644323999999996</v>
      </c>
      <c r="H37" s="501"/>
      <c r="I37" s="103">
        <f t="shared" si="1"/>
        <v>3.4866385600514693E-2</v>
      </c>
      <c r="J37" s="88">
        <f t="shared" si="2"/>
        <v>1.0992987856005143</v>
      </c>
      <c r="K37" s="25"/>
    </row>
    <row r="38" spans="1:11" x14ac:dyDescent="0.25">
      <c r="A38" s="44">
        <v>19</v>
      </c>
      <c r="B38" s="56" t="s">
        <v>62</v>
      </c>
      <c r="C38" s="51">
        <v>44.6</v>
      </c>
      <c r="D38" s="65" t="s">
        <v>358</v>
      </c>
      <c r="E38" s="104">
        <v>8.27</v>
      </c>
      <c r="F38" s="104">
        <v>8.7439999999999998</v>
      </c>
      <c r="G38" s="72">
        <f t="shared" si="0"/>
        <v>0.40754520000000016</v>
      </c>
      <c r="H38" s="501"/>
      <c r="I38" s="103">
        <f t="shared" si="1"/>
        <v>3.6589195241951894E-2</v>
      </c>
      <c r="J38" s="88">
        <f t="shared" si="2"/>
        <v>0.44413439524195208</v>
      </c>
      <c r="K38" s="25"/>
    </row>
    <row r="39" spans="1:11" x14ac:dyDescent="0.25">
      <c r="A39" s="44">
        <v>20</v>
      </c>
      <c r="B39" s="56" t="s">
        <v>63</v>
      </c>
      <c r="C39" s="51">
        <v>69.7</v>
      </c>
      <c r="D39" s="65" t="s">
        <v>358</v>
      </c>
      <c r="E39" s="104">
        <v>23.695</v>
      </c>
      <c r="F39" s="104">
        <v>24.672000000000001</v>
      </c>
      <c r="G39" s="72">
        <f t="shared" si="0"/>
        <v>0.84002460000000023</v>
      </c>
      <c r="H39" s="501"/>
      <c r="I39" s="103">
        <f t="shared" si="1"/>
        <v>5.7180872384844102E-2</v>
      </c>
      <c r="J39" s="88">
        <f t="shared" si="2"/>
        <v>0.89720547238484438</v>
      </c>
      <c r="K39" s="25"/>
    </row>
    <row r="40" spans="1:11" x14ac:dyDescent="0.25">
      <c r="A40" s="44">
        <v>21</v>
      </c>
      <c r="B40" s="56" t="s">
        <v>64</v>
      </c>
      <c r="C40" s="51">
        <v>64.2</v>
      </c>
      <c r="D40" s="65" t="s">
        <v>358</v>
      </c>
      <c r="E40" s="104">
        <v>45.332999999999998</v>
      </c>
      <c r="F40" s="104">
        <v>47.761000000000003</v>
      </c>
      <c r="G40" s="72">
        <f t="shared" si="0"/>
        <v>2.087594400000004</v>
      </c>
      <c r="H40" s="501"/>
      <c r="I40" s="103">
        <f t="shared" si="1"/>
        <v>5.2668751895365726E-2</v>
      </c>
      <c r="J40" s="88">
        <f t="shared" si="2"/>
        <v>2.1402631518953696</v>
      </c>
      <c r="K40" s="25"/>
    </row>
    <row r="41" spans="1:11" x14ac:dyDescent="0.25">
      <c r="A41" s="44">
        <v>22</v>
      </c>
      <c r="B41" s="56" t="s">
        <v>65</v>
      </c>
      <c r="C41" s="51">
        <v>42.3</v>
      </c>
      <c r="D41" s="65" t="s">
        <v>358</v>
      </c>
      <c r="E41" s="104">
        <v>15.635</v>
      </c>
      <c r="F41" s="104">
        <v>16.123000000000001</v>
      </c>
      <c r="G41" s="72">
        <f t="shared" si="0"/>
        <v>0.41958240000000113</v>
      </c>
      <c r="H41" s="501"/>
      <c r="I41" s="103">
        <f t="shared" si="1"/>
        <v>3.4702308491806388E-2</v>
      </c>
      <c r="J41" s="88">
        <f t="shared" si="2"/>
        <v>0.45428470849180752</v>
      </c>
      <c r="K41" s="25"/>
    </row>
    <row r="42" spans="1:11" x14ac:dyDescent="0.25">
      <c r="A42" s="44">
        <v>23</v>
      </c>
      <c r="B42" s="56" t="s">
        <v>66</v>
      </c>
      <c r="C42" s="51">
        <v>44.5</v>
      </c>
      <c r="D42" s="65" t="s">
        <v>358</v>
      </c>
      <c r="E42" s="104">
        <v>16.058</v>
      </c>
      <c r="F42" s="104">
        <v>16.058</v>
      </c>
      <c r="G42" s="72">
        <f t="shared" si="0"/>
        <v>0</v>
      </c>
      <c r="H42" s="501">
        <f>C42*(G$11/E$18)</f>
        <v>0.6095505377342485</v>
      </c>
      <c r="I42" s="103">
        <f t="shared" si="1"/>
        <v>3.6507156687597735E-2</v>
      </c>
      <c r="J42" s="88">
        <f t="shared" si="2"/>
        <v>0.64605769442184624</v>
      </c>
      <c r="K42" s="40"/>
    </row>
    <row r="43" spans="1:11" x14ac:dyDescent="0.25">
      <c r="A43" s="44">
        <v>24</v>
      </c>
      <c r="B43" s="56" t="s">
        <v>67</v>
      </c>
      <c r="C43" s="51">
        <v>69.400000000000006</v>
      </c>
      <c r="D43" s="65" t="s">
        <v>358</v>
      </c>
      <c r="E43" s="104">
        <v>31.853000000000002</v>
      </c>
      <c r="F43" s="104">
        <v>33.347999999999999</v>
      </c>
      <c r="G43" s="72">
        <f t="shared" si="0"/>
        <v>1.2854009999999978</v>
      </c>
      <c r="H43" s="501"/>
      <c r="I43" s="103">
        <f t="shared" si="1"/>
        <v>5.6934756721781644E-2</v>
      </c>
      <c r="J43" s="88">
        <f t="shared" si="2"/>
        <v>1.3423357567217795</v>
      </c>
      <c r="K43" s="25"/>
    </row>
    <row r="44" spans="1:11" x14ac:dyDescent="0.25">
      <c r="A44" s="44">
        <v>25</v>
      </c>
      <c r="B44" s="56" t="s">
        <v>68</v>
      </c>
      <c r="C44" s="51">
        <v>64.3</v>
      </c>
      <c r="D44" s="65" t="s">
        <v>358</v>
      </c>
      <c r="E44" s="104">
        <v>3.9470000000000001</v>
      </c>
      <c r="F44" s="104">
        <v>3.9470000000000001</v>
      </c>
      <c r="G44" s="72">
        <f t="shared" si="0"/>
        <v>0</v>
      </c>
      <c r="H44" s="501">
        <f t="shared" ref="H44:H98" si="3">C44*(G$11/E$18)</f>
        <v>0.88076628261375678</v>
      </c>
      <c r="I44" s="103">
        <f t="shared" si="1"/>
        <v>5.2750790449719878E-2</v>
      </c>
      <c r="J44" s="88">
        <f t="shared" si="2"/>
        <v>0.93351707306347664</v>
      </c>
      <c r="K44" s="25"/>
    </row>
    <row r="45" spans="1:11" x14ac:dyDescent="0.25">
      <c r="A45" s="44">
        <v>26</v>
      </c>
      <c r="B45" s="56" t="s">
        <v>69</v>
      </c>
      <c r="C45" s="51">
        <v>42.8</v>
      </c>
      <c r="D45" s="65" t="s">
        <v>358</v>
      </c>
      <c r="E45" s="104">
        <v>18.294</v>
      </c>
      <c r="F45" s="104">
        <v>19.096</v>
      </c>
      <c r="G45" s="72">
        <f t="shared" si="0"/>
        <v>0.68955959999999972</v>
      </c>
      <c r="H45" s="501"/>
      <c r="I45" s="103">
        <f t="shared" si="1"/>
        <v>3.5112501263577151E-2</v>
      </c>
      <c r="J45" s="88">
        <f t="shared" si="2"/>
        <v>0.72467210126357684</v>
      </c>
      <c r="K45" s="25"/>
    </row>
    <row r="46" spans="1:11" x14ac:dyDescent="0.25">
      <c r="A46" s="44">
        <v>27</v>
      </c>
      <c r="B46" s="56" t="s">
        <v>70</v>
      </c>
      <c r="C46" s="51">
        <v>45.3</v>
      </c>
      <c r="D46" s="65" t="s">
        <v>358</v>
      </c>
      <c r="E46" s="104">
        <v>15.007999999999999</v>
      </c>
      <c r="F46" s="104">
        <v>16.145</v>
      </c>
      <c r="G46" s="72">
        <f t="shared" si="0"/>
        <v>0.97759260000000037</v>
      </c>
      <c r="H46" s="501"/>
      <c r="I46" s="103">
        <f t="shared" si="1"/>
        <v>3.7163465122430954E-2</v>
      </c>
      <c r="J46" s="88">
        <f t="shared" si="2"/>
        <v>1.0147560651224312</v>
      </c>
      <c r="K46" s="25"/>
    </row>
    <row r="47" spans="1:11" x14ac:dyDescent="0.25">
      <c r="A47" s="44">
        <v>28</v>
      </c>
      <c r="B47" s="56" t="s">
        <v>71</v>
      </c>
      <c r="C47" s="51">
        <v>69.599999999999994</v>
      </c>
      <c r="D47" s="65" t="s">
        <v>358</v>
      </c>
      <c r="E47" s="104">
        <v>35.908000000000001</v>
      </c>
      <c r="F47" s="104">
        <v>37.347000000000001</v>
      </c>
      <c r="G47" s="72">
        <f t="shared" si="0"/>
        <v>1.2372522000000001</v>
      </c>
      <c r="H47" s="501"/>
      <c r="I47" s="103">
        <f t="shared" si="1"/>
        <v>5.7098833830489942E-2</v>
      </c>
      <c r="J47" s="88">
        <f t="shared" si="2"/>
        <v>1.29435103383049</v>
      </c>
      <c r="K47" s="25"/>
    </row>
    <row r="48" spans="1:11" x14ac:dyDescent="0.25">
      <c r="A48" s="44">
        <v>29</v>
      </c>
      <c r="B48" s="56" t="s">
        <v>72</v>
      </c>
      <c r="C48" s="51">
        <v>63.3</v>
      </c>
      <c r="D48" s="65" t="s">
        <v>358</v>
      </c>
      <c r="E48" s="104">
        <v>10.757999999999999</v>
      </c>
      <c r="F48" s="104">
        <v>12.345000000000001</v>
      </c>
      <c r="G48" s="72">
        <f t="shared" si="0"/>
        <v>1.3645026000000013</v>
      </c>
      <c r="H48" s="501"/>
      <c r="I48" s="103">
        <f t="shared" si="1"/>
        <v>5.1930404906178354E-2</v>
      </c>
      <c r="J48" s="88">
        <f t="shared" si="2"/>
        <v>1.4164330049061797</v>
      </c>
      <c r="K48" s="25"/>
    </row>
    <row r="49" spans="1:11" x14ac:dyDescent="0.25">
      <c r="A49" s="44">
        <v>30</v>
      </c>
      <c r="B49" s="56" t="s">
        <v>73</v>
      </c>
      <c r="C49" s="51">
        <v>42.5</v>
      </c>
      <c r="D49" s="65" t="s">
        <v>358</v>
      </c>
      <c r="E49" s="104">
        <v>10.067</v>
      </c>
      <c r="F49" s="104">
        <v>10.606999999999999</v>
      </c>
      <c r="G49" s="72">
        <f t="shared" si="0"/>
        <v>0.46429199999999926</v>
      </c>
      <c r="H49" s="501"/>
      <c r="I49" s="103">
        <f t="shared" si="1"/>
        <v>3.4866385600514693E-2</v>
      </c>
      <c r="J49" s="88">
        <f t="shared" si="2"/>
        <v>0.49915838560051395</v>
      </c>
      <c r="K49" s="25"/>
    </row>
    <row r="50" spans="1:11" x14ac:dyDescent="0.25">
      <c r="A50" s="44">
        <v>31</v>
      </c>
      <c r="B50" s="56" t="s">
        <v>74</v>
      </c>
      <c r="C50" s="51">
        <v>44.5</v>
      </c>
      <c r="D50" s="65" t="s">
        <v>358</v>
      </c>
      <c r="E50" s="104">
        <v>17.82</v>
      </c>
      <c r="F50" s="104">
        <v>18.585000000000001</v>
      </c>
      <c r="G50" s="72">
        <f t="shared" si="0"/>
        <v>0.65774700000000053</v>
      </c>
      <c r="H50" s="501"/>
      <c r="I50" s="103">
        <f t="shared" si="1"/>
        <v>3.6507156687597735E-2</v>
      </c>
      <c r="J50" s="88">
        <f t="shared" si="2"/>
        <v>0.69425415668759827</v>
      </c>
      <c r="K50" s="25"/>
    </row>
    <row r="51" spans="1:11" x14ac:dyDescent="0.25">
      <c r="A51" s="44">
        <v>32</v>
      </c>
      <c r="B51" s="56" t="s">
        <v>75</v>
      </c>
      <c r="C51" s="51">
        <v>69.900000000000006</v>
      </c>
      <c r="D51" s="65" t="s">
        <v>358</v>
      </c>
      <c r="E51" s="104">
        <v>3.694</v>
      </c>
      <c r="F51" s="104">
        <v>4.359</v>
      </c>
      <c r="G51" s="72">
        <f t="shared" si="0"/>
        <v>0.57176700000000003</v>
      </c>
      <c r="H51" s="501"/>
      <c r="I51" s="103">
        <f t="shared" si="1"/>
        <v>5.7344949493552407E-2</v>
      </c>
      <c r="J51" s="88">
        <f t="shared" si="2"/>
        <v>0.62911194949355242</v>
      </c>
      <c r="K51" s="25"/>
    </row>
    <row r="52" spans="1:11" x14ac:dyDescent="0.25">
      <c r="A52" s="44">
        <v>33</v>
      </c>
      <c r="B52" s="56" t="s">
        <v>76</v>
      </c>
      <c r="C52" s="51">
        <v>64.8</v>
      </c>
      <c r="D52" s="65" t="s">
        <v>358</v>
      </c>
      <c r="E52" s="104">
        <v>31.83</v>
      </c>
      <c r="F52" s="104">
        <v>33.47</v>
      </c>
      <c r="G52" s="72">
        <f t="shared" si="0"/>
        <v>1.4100720000000004</v>
      </c>
      <c r="H52" s="501"/>
      <c r="I52" s="103">
        <f t="shared" si="1"/>
        <v>5.3160983221490633E-2</v>
      </c>
      <c r="J52" s="88">
        <f t="shared" si="2"/>
        <v>1.463232983221491</v>
      </c>
      <c r="K52" s="25"/>
    </row>
    <row r="53" spans="1:11" x14ac:dyDescent="0.25">
      <c r="A53" s="44">
        <v>34</v>
      </c>
      <c r="B53" s="56" t="s">
        <v>367</v>
      </c>
      <c r="C53" s="51">
        <v>42.7</v>
      </c>
      <c r="D53" s="65" t="s">
        <v>358</v>
      </c>
      <c r="E53" s="104">
        <v>7.0419999999999998</v>
      </c>
      <c r="F53" s="104">
        <v>7.3929999999999998</v>
      </c>
      <c r="G53" s="72">
        <f>(F53-E53)*0.8598</f>
        <v>0.3017898</v>
      </c>
      <c r="H53" s="501"/>
      <c r="I53" s="103">
        <f t="shared" si="1"/>
        <v>3.5030462709222998E-2</v>
      </c>
      <c r="J53" s="88">
        <f t="shared" si="2"/>
        <v>0.336820262709223</v>
      </c>
      <c r="K53" s="25"/>
    </row>
    <row r="54" spans="1:11" x14ac:dyDescent="0.25">
      <c r="A54" s="44">
        <v>35</v>
      </c>
      <c r="B54" s="56" t="s">
        <v>78</v>
      </c>
      <c r="C54" s="51">
        <v>44.4</v>
      </c>
      <c r="D54" s="65" t="s">
        <v>358</v>
      </c>
      <c r="E54" s="104">
        <v>22.33</v>
      </c>
      <c r="F54" s="104">
        <v>23.062000000000001</v>
      </c>
      <c r="G54" s="72">
        <f>(F54-E54)*0.8598</f>
        <v>0.62937360000000242</v>
      </c>
      <c r="H54" s="501"/>
      <c r="I54" s="103">
        <f t="shared" si="1"/>
        <v>3.6425118133243582E-2</v>
      </c>
      <c r="J54" s="88">
        <f t="shared" si="2"/>
        <v>0.66579871813324598</v>
      </c>
      <c r="K54" s="25"/>
    </row>
    <row r="55" spans="1:11" x14ac:dyDescent="0.25">
      <c r="A55" s="44">
        <v>36</v>
      </c>
      <c r="B55" s="56" t="s">
        <v>79</v>
      </c>
      <c r="C55" s="51">
        <v>69</v>
      </c>
      <c r="D55" s="65" t="s">
        <v>358</v>
      </c>
      <c r="E55" s="104">
        <v>17.992999999999999</v>
      </c>
      <c r="F55" s="104">
        <v>18.652000000000001</v>
      </c>
      <c r="G55" s="72">
        <f t="shared" si="0"/>
        <v>0.56660820000000212</v>
      </c>
      <c r="H55" s="501"/>
      <c r="I55" s="103">
        <f t="shared" si="1"/>
        <v>5.6606602504365035E-2</v>
      </c>
      <c r="J55" s="88">
        <f t="shared" si="2"/>
        <v>0.62321480250436712</v>
      </c>
      <c r="K55" s="25"/>
    </row>
    <row r="56" spans="1:11" x14ac:dyDescent="0.25">
      <c r="A56" s="44">
        <v>37</v>
      </c>
      <c r="B56" s="56" t="s">
        <v>80</v>
      </c>
      <c r="C56" s="51">
        <v>64.5</v>
      </c>
      <c r="D56" s="65" t="s">
        <v>358</v>
      </c>
      <c r="E56" s="104">
        <v>20.440000000000001</v>
      </c>
      <c r="F56" s="104">
        <v>21.239000000000001</v>
      </c>
      <c r="G56" s="72">
        <f t="shared" si="0"/>
        <v>0.6869801999999996</v>
      </c>
      <c r="H56" s="501"/>
      <c r="I56" s="103">
        <f t="shared" si="1"/>
        <v>5.2914867558428183E-2</v>
      </c>
      <c r="J56" s="88">
        <f t="shared" si="2"/>
        <v>0.73989506755842782</v>
      </c>
      <c r="K56" s="25"/>
    </row>
    <row r="57" spans="1:11" x14ac:dyDescent="0.25">
      <c r="A57" s="44">
        <v>38</v>
      </c>
      <c r="B57" s="56" t="s">
        <v>81</v>
      </c>
      <c r="C57" s="51">
        <v>42</v>
      </c>
      <c r="D57" s="65" t="s">
        <v>358</v>
      </c>
      <c r="E57" s="104">
        <v>29.003</v>
      </c>
      <c r="F57" s="104">
        <v>30.385999999999999</v>
      </c>
      <c r="G57" s="72">
        <f t="shared" si="0"/>
        <v>1.1891033999999991</v>
      </c>
      <c r="H57" s="501"/>
      <c r="I57" s="103">
        <f t="shared" si="1"/>
        <v>3.4456192828743931E-2</v>
      </c>
      <c r="J57" s="88">
        <f t="shared" si="2"/>
        <v>1.223559592828743</v>
      </c>
      <c r="K57" s="25"/>
    </row>
    <row r="58" spans="1:11" x14ac:dyDescent="0.25">
      <c r="A58" s="44">
        <v>39</v>
      </c>
      <c r="B58" s="56" t="s">
        <v>82</v>
      </c>
      <c r="C58" s="51">
        <v>44.4</v>
      </c>
      <c r="D58" s="65" t="s">
        <v>358</v>
      </c>
      <c r="E58" s="104">
        <v>6.5430000000000001</v>
      </c>
      <c r="F58" s="104">
        <v>6.5430000000000001</v>
      </c>
      <c r="G58" s="72">
        <f t="shared" si="0"/>
        <v>0</v>
      </c>
      <c r="H58" s="501">
        <f t="shared" si="3"/>
        <v>0.60818076124495801</v>
      </c>
      <c r="I58" s="103">
        <f t="shared" si="1"/>
        <v>3.6425118133243582E-2</v>
      </c>
      <c r="J58" s="88">
        <f t="shared" si="2"/>
        <v>0.64460587937820157</v>
      </c>
      <c r="K58" s="25"/>
    </row>
    <row r="59" spans="1:11" x14ac:dyDescent="0.25">
      <c r="A59" s="44">
        <v>40</v>
      </c>
      <c r="B59" s="56" t="s">
        <v>83</v>
      </c>
      <c r="C59" s="51">
        <v>69.2</v>
      </c>
      <c r="D59" s="65" t="s">
        <v>358</v>
      </c>
      <c r="E59" s="104">
        <v>33.223999999999997</v>
      </c>
      <c r="F59" s="104">
        <v>34.968000000000004</v>
      </c>
      <c r="G59" s="72">
        <f t="shared" si="0"/>
        <v>1.499491200000006</v>
      </c>
      <c r="H59" s="501"/>
      <c r="I59" s="103">
        <f t="shared" si="1"/>
        <v>5.677067961307334E-2</v>
      </c>
      <c r="J59" s="88">
        <f t="shared" si="2"/>
        <v>1.5562618796130794</v>
      </c>
      <c r="K59" s="25"/>
    </row>
    <row r="60" spans="1:11" x14ac:dyDescent="0.25">
      <c r="A60" s="44">
        <v>41</v>
      </c>
      <c r="B60" s="56" t="s">
        <v>84</v>
      </c>
      <c r="C60" s="51">
        <v>64.7</v>
      </c>
      <c r="D60" s="65" t="s">
        <v>358</v>
      </c>
      <c r="E60" s="104">
        <v>30.853999999999999</v>
      </c>
      <c r="F60" s="104">
        <v>32.320999999999998</v>
      </c>
      <c r="G60" s="72">
        <f t="shared" si="0"/>
        <v>1.261326599999999</v>
      </c>
      <c r="H60" s="501"/>
      <c r="I60" s="103">
        <f t="shared" si="1"/>
        <v>5.3078944667136488E-2</v>
      </c>
      <c r="J60" s="88">
        <f t="shared" si="2"/>
        <v>1.3144055446671354</v>
      </c>
      <c r="K60" s="25"/>
    </row>
    <row r="61" spans="1:11" x14ac:dyDescent="0.25">
      <c r="A61" s="44">
        <v>42</v>
      </c>
      <c r="B61" s="56" t="s">
        <v>85</v>
      </c>
      <c r="C61" s="51">
        <v>42.5</v>
      </c>
      <c r="D61" s="65" t="s">
        <v>358</v>
      </c>
      <c r="E61" s="104">
        <v>3.19</v>
      </c>
      <c r="F61" s="104">
        <v>3.6379999999999999</v>
      </c>
      <c r="G61" s="72">
        <f t="shared" si="0"/>
        <v>0.38519039999999999</v>
      </c>
      <c r="H61" s="501"/>
      <c r="I61" s="103">
        <f t="shared" si="1"/>
        <v>3.4866385600514693E-2</v>
      </c>
      <c r="J61" s="88">
        <f t="shared" si="2"/>
        <v>0.42005678560051468</v>
      </c>
      <c r="K61" s="25"/>
    </row>
    <row r="62" spans="1:11" x14ac:dyDescent="0.25">
      <c r="A62" s="44">
        <v>43</v>
      </c>
      <c r="B62" s="56" t="s">
        <v>86</v>
      </c>
      <c r="C62" s="51">
        <v>44.5</v>
      </c>
      <c r="D62" s="65" t="s">
        <v>358</v>
      </c>
      <c r="E62" s="104">
        <v>26.763999999999999</v>
      </c>
      <c r="F62" s="104">
        <v>28.356999999999999</v>
      </c>
      <c r="G62" s="72">
        <f t="shared" si="0"/>
        <v>1.3696614</v>
      </c>
      <c r="H62" s="501"/>
      <c r="I62" s="103">
        <f t="shared" si="1"/>
        <v>3.6507156687597735E-2</v>
      </c>
      <c r="J62" s="88">
        <f t="shared" si="2"/>
        <v>1.4061685566875977</v>
      </c>
      <c r="K62" s="25"/>
    </row>
    <row r="63" spans="1:11" x14ac:dyDescent="0.25">
      <c r="A63" s="44">
        <v>44</v>
      </c>
      <c r="B63" s="56" t="s">
        <v>87</v>
      </c>
      <c r="C63" s="51">
        <v>69.599999999999994</v>
      </c>
      <c r="D63" s="65" t="s">
        <v>358</v>
      </c>
      <c r="E63" s="104">
        <v>22.178000000000001</v>
      </c>
      <c r="F63" s="104">
        <v>23.283000000000001</v>
      </c>
      <c r="G63" s="72">
        <f t="shared" si="0"/>
        <v>0.95007900000000034</v>
      </c>
      <c r="H63" s="501"/>
      <c r="I63" s="103">
        <f t="shared" si="1"/>
        <v>5.7098833830489942E-2</v>
      </c>
      <c r="J63" s="88">
        <f t="shared" si="2"/>
        <v>1.0071778338304902</v>
      </c>
      <c r="K63" s="25"/>
    </row>
    <row r="64" spans="1:11" x14ac:dyDescent="0.25">
      <c r="A64" s="44">
        <v>45</v>
      </c>
      <c r="B64" s="56" t="s">
        <v>88</v>
      </c>
      <c r="C64" s="51">
        <v>64.8</v>
      </c>
      <c r="D64" s="65" t="s">
        <v>358</v>
      </c>
      <c r="E64" s="104">
        <v>26.748999999999999</v>
      </c>
      <c r="F64" s="104">
        <v>27.966999999999999</v>
      </c>
      <c r="G64" s="72">
        <f t="shared" si="0"/>
        <v>1.0472364000000001</v>
      </c>
      <c r="H64" s="501"/>
      <c r="I64" s="103">
        <f t="shared" si="1"/>
        <v>5.3160983221490633E-2</v>
      </c>
      <c r="J64" s="88">
        <f t="shared" si="2"/>
        <v>1.1003973832214906</v>
      </c>
      <c r="K64" s="25"/>
    </row>
    <row r="65" spans="1:11" x14ac:dyDescent="0.25">
      <c r="A65" s="44">
        <v>46</v>
      </c>
      <c r="B65" s="56" t="s">
        <v>89</v>
      </c>
      <c r="C65" s="51">
        <v>42.6</v>
      </c>
      <c r="D65" s="65" t="s">
        <v>358</v>
      </c>
      <c r="E65" s="104">
        <v>10.214</v>
      </c>
      <c r="F65" s="104">
        <v>10.667</v>
      </c>
      <c r="G65" s="72">
        <f t="shared" si="0"/>
        <v>0.38948939999999949</v>
      </c>
      <c r="H65" s="501"/>
      <c r="I65" s="103">
        <f t="shared" si="1"/>
        <v>3.4948424154868846E-2</v>
      </c>
      <c r="J65" s="88">
        <f t="shared" si="2"/>
        <v>0.4244378241548683</v>
      </c>
      <c r="K65" s="25"/>
    </row>
    <row r="66" spans="1:11" x14ac:dyDescent="0.25">
      <c r="A66" s="44">
        <v>47</v>
      </c>
      <c r="B66" s="56" t="s">
        <v>90</v>
      </c>
      <c r="C66" s="51">
        <v>44.2</v>
      </c>
      <c r="D66" s="65" t="s">
        <v>358</v>
      </c>
      <c r="E66" s="104">
        <v>14.775</v>
      </c>
      <c r="F66" s="104">
        <v>15.451000000000001</v>
      </c>
      <c r="G66" s="72">
        <f t="shared" si="0"/>
        <v>0.5812248000000001</v>
      </c>
      <c r="H66" s="501"/>
      <c r="I66" s="103">
        <f t="shared" si="1"/>
        <v>3.6261041024535284E-2</v>
      </c>
      <c r="J66" s="88">
        <f t="shared" si="2"/>
        <v>0.61748584102453541</v>
      </c>
      <c r="K66" s="25"/>
    </row>
    <row r="67" spans="1:11" x14ac:dyDescent="0.25">
      <c r="A67" s="44">
        <v>48</v>
      </c>
      <c r="B67" s="56" t="s">
        <v>91</v>
      </c>
      <c r="C67" s="51">
        <v>69.2</v>
      </c>
      <c r="D67" s="65" t="s">
        <v>358</v>
      </c>
      <c r="E67" s="104">
        <v>33.168999999999997</v>
      </c>
      <c r="F67" s="104">
        <v>34.838000000000001</v>
      </c>
      <c r="G67" s="72">
        <f t="shared" si="0"/>
        <v>1.4350062000000035</v>
      </c>
      <c r="H67" s="501"/>
      <c r="I67" s="103">
        <f t="shared" si="1"/>
        <v>5.677067961307334E-2</v>
      </c>
      <c r="J67" s="88">
        <f t="shared" si="2"/>
        <v>1.4917768796130768</v>
      </c>
      <c r="K67" s="25"/>
    </row>
    <row r="68" spans="1:11" x14ac:dyDescent="0.25">
      <c r="A68" s="44">
        <v>49</v>
      </c>
      <c r="B68" s="56" t="s">
        <v>92</v>
      </c>
      <c r="C68" s="51">
        <v>64.3</v>
      </c>
      <c r="D68" s="65" t="s">
        <v>358</v>
      </c>
      <c r="E68" s="104">
        <v>17.852</v>
      </c>
      <c r="F68" s="104">
        <v>18.084</v>
      </c>
      <c r="G68" s="72">
        <f t="shared" si="0"/>
        <v>0.19947359999999942</v>
      </c>
      <c r="H68" s="501"/>
      <c r="I68" s="103">
        <f t="shared" si="1"/>
        <v>5.2750790449719878E-2</v>
      </c>
      <c r="J68" s="88">
        <f t="shared" si="2"/>
        <v>0.25222439044971928</v>
      </c>
      <c r="K68" s="25"/>
    </row>
    <row r="69" spans="1:11" x14ac:dyDescent="0.25">
      <c r="A69" s="44">
        <v>50</v>
      </c>
      <c r="B69" s="56" t="s">
        <v>93</v>
      </c>
      <c r="C69" s="51">
        <v>42.5</v>
      </c>
      <c r="D69" s="65" t="s">
        <v>358</v>
      </c>
      <c r="E69" s="104">
        <v>14.212</v>
      </c>
      <c r="F69" s="104">
        <v>15.081</v>
      </c>
      <c r="G69" s="72">
        <f t="shared" si="0"/>
        <v>0.74716619999999978</v>
      </c>
      <c r="H69" s="501"/>
      <c r="I69" s="103">
        <f t="shared" si="1"/>
        <v>3.4866385600514693E-2</v>
      </c>
      <c r="J69" s="88">
        <f t="shared" si="2"/>
        <v>0.78203258560051447</v>
      </c>
      <c r="K69" s="25"/>
    </row>
    <row r="70" spans="1:11" x14ac:dyDescent="0.25">
      <c r="A70" s="44">
        <v>51</v>
      </c>
      <c r="B70" s="56" t="s">
        <v>94</v>
      </c>
      <c r="C70" s="51">
        <v>43.8</v>
      </c>
      <c r="D70" s="65" t="s">
        <v>358</v>
      </c>
      <c r="E70" s="104">
        <v>6.444</v>
      </c>
      <c r="F70" s="104">
        <v>6.9470000000000001</v>
      </c>
      <c r="G70" s="72">
        <f t="shared" si="0"/>
        <v>0.43247940000000012</v>
      </c>
      <c r="H70" s="501"/>
      <c r="I70" s="103">
        <f t="shared" si="1"/>
        <v>3.5932886807118668E-2</v>
      </c>
      <c r="J70" s="88">
        <f t="shared" si="2"/>
        <v>0.46841228680711877</v>
      </c>
      <c r="K70" s="25"/>
    </row>
    <row r="71" spans="1:11" x14ac:dyDescent="0.25">
      <c r="A71" s="44">
        <v>52</v>
      </c>
      <c r="B71" s="56" t="s">
        <v>95</v>
      </c>
      <c r="C71" s="51">
        <v>69.3</v>
      </c>
      <c r="D71" s="65" t="s">
        <v>358</v>
      </c>
      <c r="E71" s="104">
        <v>27.582999999999998</v>
      </c>
      <c r="F71" s="104">
        <v>28.998999999999999</v>
      </c>
      <c r="G71" s="72">
        <f t="shared" si="0"/>
        <v>1.2174768000000002</v>
      </c>
      <c r="H71" s="501"/>
      <c r="I71" s="103">
        <f t="shared" si="1"/>
        <v>5.6852718167427485E-2</v>
      </c>
      <c r="J71" s="88">
        <f t="shared" si="2"/>
        <v>1.2743295181674277</v>
      </c>
      <c r="K71" s="25"/>
    </row>
    <row r="72" spans="1:11" x14ac:dyDescent="0.25">
      <c r="A72" s="44">
        <v>53</v>
      </c>
      <c r="B72" s="56" t="s">
        <v>96</v>
      </c>
      <c r="C72" s="51">
        <v>63.7</v>
      </c>
      <c r="D72" s="65" t="s">
        <v>358</v>
      </c>
      <c r="E72" s="104">
        <v>28.172999999999998</v>
      </c>
      <c r="F72" s="104">
        <v>29.792999999999999</v>
      </c>
      <c r="G72" s="72">
        <f t="shared" si="0"/>
        <v>1.3928760000000009</v>
      </c>
      <c r="H72" s="501"/>
      <c r="I72" s="103">
        <f t="shared" si="1"/>
        <v>5.2258559123594964E-2</v>
      </c>
      <c r="J72" s="88">
        <f t="shared" si="2"/>
        <v>1.4451345591235958</v>
      </c>
      <c r="K72" s="25"/>
    </row>
    <row r="73" spans="1:11" x14ac:dyDescent="0.25">
      <c r="A73" s="44">
        <v>54</v>
      </c>
      <c r="B73" s="56" t="s">
        <v>97</v>
      </c>
      <c r="C73" s="51">
        <v>42.4</v>
      </c>
      <c r="D73" s="65" t="s">
        <v>358</v>
      </c>
      <c r="E73" s="104">
        <v>25.210999999999999</v>
      </c>
      <c r="F73" s="104">
        <v>26.506</v>
      </c>
      <c r="G73" s="72">
        <f t="shared" si="0"/>
        <v>1.1134410000000015</v>
      </c>
      <c r="H73" s="501"/>
      <c r="I73" s="103">
        <f t="shared" si="1"/>
        <v>3.4784347046160541E-2</v>
      </c>
      <c r="J73" s="88">
        <f t="shared" si="2"/>
        <v>1.1482253470461621</v>
      </c>
      <c r="K73" s="25"/>
    </row>
    <row r="74" spans="1:11" x14ac:dyDescent="0.25">
      <c r="A74" s="44">
        <v>55</v>
      </c>
      <c r="B74" s="56" t="s">
        <v>98</v>
      </c>
      <c r="C74" s="51">
        <v>44</v>
      </c>
      <c r="D74" s="65" t="s">
        <v>358</v>
      </c>
      <c r="E74" s="104">
        <v>26.83</v>
      </c>
      <c r="F74" s="104">
        <v>28.045000000000002</v>
      </c>
      <c r="G74" s="72">
        <f t="shared" si="0"/>
        <v>1.0446570000000028</v>
      </c>
      <c r="H74" s="501"/>
      <c r="I74" s="103">
        <f t="shared" si="1"/>
        <v>3.6096963915826979E-2</v>
      </c>
      <c r="J74" s="88">
        <f t="shared" si="2"/>
        <v>1.0807539639158299</v>
      </c>
      <c r="K74" s="25"/>
    </row>
    <row r="75" spans="1:11" x14ac:dyDescent="0.25">
      <c r="A75" s="44">
        <v>56</v>
      </c>
      <c r="B75" s="56" t="s">
        <v>99</v>
      </c>
      <c r="C75" s="51">
        <v>69.5</v>
      </c>
      <c r="D75" s="65" t="s">
        <v>358</v>
      </c>
      <c r="E75" s="104">
        <v>20.434000000000001</v>
      </c>
      <c r="F75" s="104">
        <v>21.225999999999999</v>
      </c>
      <c r="G75" s="72">
        <f t="shared" si="0"/>
        <v>0.68096159999999828</v>
      </c>
      <c r="H75" s="501"/>
      <c r="I75" s="103">
        <f t="shared" si="1"/>
        <v>5.701679527613579E-2</v>
      </c>
      <c r="J75" s="88">
        <f t="shared" si="2"/>
        <v>0.73797839527613407</v>
      </c>
      <c r="K75" s="25"/>
    </row>
    <row r="76" spans="1:11" x14ac:dyDescent="0.25">
      <c r="A76" s="44">
        <v>57</v>
      </c>
      <c r="B76" s="56" t="s">
        <v>100</v>
      </c>
      <c r="C76" s="51">
        <v>63.6</v>
      </c>
      <c r="D76" s="65" t="s">
        <v>358</v>
      </c>
      <c r="E76" s="104">
        <v>12.331</v>
      </c>
      <c r="F76" s="104">
        <v>13.303000000000001</v>
      </c>
      <c r="G76" s="72">
        <f t="shared" si="0"/>
        <v>0.83572560000000118</v>
      </c>
      <c r="H76" s="501"/>
      <c r="I76" s="103">
        <f t="shared" si="1"/>
        <v>5.2176520569240811E-2</v>
      </c>
      <c r="J76" s="88">
        <f t="shared" si="2"/>
        <v>0.887902120569242</v>
      </c>
      <c r="K76" s="25"/>
    </row>
    <row r="77" spans="1:11" x14ac:dyDescent="0.25">
      <c r="A77" s="44">
        <v>58</v>
      </c>
      <c r="B77" s="56" t="s">
        <v>101</v>
      </c>
      <c r="C77" s="51">
        <v>42.6</v>
      </c>
      <c r="D77" s="65" t="s">
        <v>358</v>
      </c>
      <c r="E77" s="104">
        <v>21.550999999999998</v>
      </c>
      <c r="F77" s="104">
        <v>23.117999999999999</v>
      </c>
      <c r="G77" s="72">
        <f t="shared" si="0"/>
        <v>1.3473066000000002</v>
      </c>
      <c r="H77" s="501"/>
      <c r="I77" s="103">
        <f t="shared" si="1"/>
        <v>3.4948424154868846E-2</v>
      </c>
      <c r="J77" s="88">
        <f t="shared" si="2"/>
        <v>1.382255024154869</v>
      </c>
      <c r="K77" s="25"/>
    </row>
    <row r="78" spans="1:11" x14ac:dyDescent="0.25">
      <c r="A78" s="44">
        <v>59</v>
      </c>
      <c r="B78" s="56" t="s">
        <v>102</v>
      </c>
      <c r="C78" s="51">
        <v>43.9</v>
      </c>
      <c r="D78" s="65" t="s">
        <v>358</v>
      </c>
      <c r="E78" s="104">
        <v>27.913</v>
      </c>
      <c r="F78" s="104">
        <v>29.475000000000001</v>
      </c>
      <c r="G78" s="72">
        <f t="shared" si="0"/>
        <v>1.3430076000000011</v>
      </c>
      <c r="H78" s="501"/>
      <c r="I78" s="103">
        <f t="shared" si="1"/>
        <v>3.601492536147282E-2</v>
      </c>
      <c r="J78" s="88">
        <f t="shared" si="2"/>
        <v>1.3790225253614738</v>
      </c>
      <c r="K78" s="25"/>
    </row>
    <row r="79" spans="1:11" x14ac:dyDescent="0.25">
      <c r="A79" s="44">
        <v>60</v>
      </c>
      <c r="B79" s="56" t="s">
        <v>103</v>
      </c>
      <c r="C79" s="51">
        <v>68.900000000000006</v>
      </c>
      <c r="D79" s="65" t="s">
        <v>358</v>
      </c>
      <c r="E79" s="104">
        <v>4.327</v>
      </c>
      <c r="F79" s="104">
        <v>5.335</v>
      </c>
      <c r="G79" s="72">
        <f t="shared" si="0"/>
        <v>0.86667839999999996</v>
      </c>
      <c r="H79" s="501"/>
      <c r="I79" s="103">
        <f t="shared" si="1"/>
        <v>5.6524563950010882E-2</v>
      </c>
      <c r="J79" s="88">
        <f t="shared" si="2"/>
        <v>0.92320296395001089</v>
      </c>
      <c r="K79" s="25"/>
    </row>
    <row r="80" spans="1:11" x14ac:dyDescent="0.25">
      <c r="A80" s="44">
        <v>61</v>
      </c>
      <c r="B80" s="56" t="s">
        <v>104</v>
      </c>
      <c r="C80" s="51">
        <v>63.7</v>
      </c>
      <c r="D80" s="65" t="s">
        <v>358</v>
      </c>
      <c r="E80" s="104">
        <v>43.805999999999997</v>
      </c>
      <c r="F80" s="104">
        <v>46.901000000000003</v>
      </c>
      <c r="G80" s="72">
        <f t="shared" si="0"/>
        <v>2.6610810000000051</v>
      </c>
      <c r="H80" s="501"/>
      <c r="I80" s="103">
        <f t="shared" si="1"/>
        <v>5.2258559123594964E-2</v>
      </c>
      <c r="J80" s="88">
        <f t="shared" si="2"/>
        <v>2.7133395591236003</v>
      </c>
      <c r="K80" s="25"/>
    </row>
    <row r="81" spans="1:11" x14ac:dyDescent="0.25">
      <c r="A81" s="44">
        <v>62</v>
      </c>
      <c r="B81" s="56" t="s">
        <v>105</v>
      </c>
      <c r="C81" s="51">
        <v>42.8</v>
      </c>
      <c r="D81" s="65" t="s">
        <v>358</v>
      </c>
      <c r="E81" s="104">
        <v>31.800999999999998</v>
      </c>
      <c r="F81" s="104">
        <v>33.722000000000001</v>
      </c>
      <c r="G81" s="72">
        <f t="shared" si="0"/>
        <v>1.6516758000000025</v>
      </c>
      <c r="H81" s="501"/>
      <c r="I81" s="103">
        <f t="shared" si="1"/>
        <v>3.5112501263577151E-2</v>
      </c>
      <c r="J81" s="88">
        <f t="shared" si="2"/>
        <v>1.6867883012635796</v>
      </c>
      <c r="K81" s="25"/>
    </row>
    <row r="82" spans="1:11" x14ac:dyDescent="0.25">
      <c r="A82" s="44">
        <v>63</v>
      </c>
      <c r="B82" s="56" t="s">
        <v>106</v>
      </c>
      <c r="C82" s="51">
        <v>44.3</v>
      </c>
      <c r="D82" s="65" t="s">
        <v>358</v>
      </c>
      <c r="E82" s="104">
        <v>22.613</v>
      </c>
      <c r="F82" s="104">
        <v>24.202999999999999</v>
      </c>
      <c r="G82" s="72">
        <f t="shared" si="0"/>
        <v>1.3670819999999999</v>
      </c>
      <c r="H82" s="501"/>
      <c r="I82" s="103">
        <f t="shared" si="1"/>
        <v>3.634307957888943E-2</v>
      </c>
      <c r="J82" s="88">
        <f t="shared" si="2"/>
        <v>1.4034250795788894</v>
      </c>
      <c r="K82" s="25"/>
    </row>
    <row r="83" spans="1:11" x14ac:dyDescent="0.25">
      <c r="A83" s="44">
        <v>64</v>
      </c>
      <c r="B83" s="56" t="s">
        <v>107</v>
      </c>
      <c r="C83" s="51">
        <v>69</v>
      </c>
      <c r="D83" s="65" t="s">
        <v>358</v>
      </c>
      <c r="E83" s="104">
        <v>25.065999999999999</v>
      </c>
      <c r="F83" s="104">
        <v>27.460999999999999</v>
      </c>
      <c r="G83" s="72">
        <f t="shared" si="0"/>
        <v>2.0592209999999995</v>
      </c>
      <c r="H83" s="501"/>
      <c r="I83" s="103">
        <f t="shared" si="1"/>
        <v>5.6606602504365035E-2</v>
      </c>
      <c r="J83" s="88">
        <f t="shared" si="2"/>
        <v>2.1158276025043645</v>
      </c>
      <c r="K83" s="25"/>
    </row>
    <row r="84" spans="1:11" x14ac:dyDescent="0.25">
      <c r="A84" s="44">
        <v>65</v>
      </c>
      <c r="B84" s="56" t="s">
        <v>109</v>
      </c>
      <c r="C84" s="53">
        <v>78</v>
      </c>
      <c r="D84" s="65" t="s">
        <v>358</v>
      </c>
      <c r="E84" s="104">
        <v>24.725000000000001</v>
      </c>
      <c r="F84" s="104">
        <v>25.890999999999998</v>
      </c>
      <c r="G84" s="72">
        <f>(F84-E84)*0.8598</f>
        <v>1.0025267999999972</v>
      </c>
      <c r="H84" s="501"/>
      <c r="I84" s="103">
        <f t="shared" si="1"/>
        <v>6.3990072396238731E-2</v>
      </c>
      <c r="J84" s="88">
        <f t="shared" si="2"/>
        <v>1.0665168723962359</v>
      </c>
      <c r="K84" s="25"/>
    </row>
    <row r="85" spans="1:11" x14ac:dyDescent="0.25">
      <c r="A85" s="44">
        <v>66</v>
      </c>
      <c r="B85" s="56" t="s">
        <v>108</v>
      </c>
      <c r="C85" s="53">
        <v>45.4</v>
      </c>
      <c r="D85" s="65" t="s">
        <v>358</v>
      </c>
      <c r="E85" s="104">
        <v>18.960999999999999</v>
      </c>
      <c r="F85" s="104">
        <v>19.809999999999999</v>
      </c>
      <c r="G85" s="72">
        <f t="shared" ref="G85:G150" si="4">(F85-E85)*0.8598</f>
        <v>0.72997020000000012</v>
      </c>
      <c r="H85" s="501"/>
      <c r="I85" s="103">
        <f t="shared" ref="I85:I148" si="5">$G$12/$C$306*C85</f>
        <v>3.7245503676785106E-2</v>
      </c>
      <c r="J85" s="88">
        <f t="shared" ref="J85:J148" si="6">G85+I85+H85</f>
        <v>0.76721570367678527</v>
      </c>
      <c r="K85" s="25"/>
    </row>
    <row r="86" spans="1:11" x14ac:dyDescent="0.25">
      <c r="A86" s="44">
        <v>67</v>
      </c>
      <c r="B86" s="56" t="s">
        <v>110</v>
      </c>
      <c r="C86" s="53">
        <v>73.599999999999994</v>
      </c>
      <c r="D86" s="65" t="s">
        <v>358</v>
      </c>
      <c r="E86" s="104">
        <v>29.257000000000001</v>
      </c>
      <c r="F86" s="104">
        <v>30.707999999999998</v>
      </c>
      <c r="G86" s="72">
        <f t="shared" si="4"/>
        <v>1.2475697999999975</v>
      </c>
      <c r="H86" s="501"/>
      <c r="I86" s="103">
        <f t="shared" si="5"/>
        <v>6.0380376004656032E-2</v>
      </c>
      <c r="J86" s="88">
        <f t="shared" si="6"/>
        <v>1.3079501760046535</v>
      </c>
      <c r="K86" s="25"/>
    </row>
    <row r="87" spans="1:11" x14ac:dyDescent="0.25">
      <c r="A87" s="44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72">
        <f t="shared" si="4"/>
        <v>0</v>
      </c>
      <c r="H87" s="501">
        <f t="shared" si="3"/>
        <v>0.67803936219877081</v>
      </c>
      <c r="I87" s="103">
        <f t="shared" si="5"/>
        <v>4.0609084405305348E-2</v>
      </c>
      <c r="J87" s="88">
        <f t="shared" si="6"/>
        <v>0.71864844660407612</v>
      </c>
      <c r="K87" s="25"/>
    </row>
    <row r="88" spans="1:11" x14ac:dyDescent="0.25">
      <c r="A88" s="44">
        <v>69</v>
      </c>
      <c r="B88" s="56" t="s">
        <v>112</v>
      </c>
      <c r="C88" s="51">
        <v>96.3</v>
      </c>
      <c r="D88" s="65" t="s">
        <v>358</v>
      </c>
      <c r="E88" s="104">
        <v>52.54</v>
      </c>
      <c r="F88" s="104">
        <v>54.902000000000001</v>
      </c>
      <c r="G88" s="72">
        <f t="shared" si="4"/>
        <v>2.0308476000000018</v>
      </c>
      <c r="H88" s="501"/>
      <c r="I88" s="103">
        <f t="shared" si="5"/>
        <v>7.9003127843048582E-2</v>
      </c>
      <c r="J88" s="88">
        <f t="shared" si="6"/>
        <v>2.1098507278430505</v>
      </c>
      <c r="K88" s="25"/>
    </row>
    <row r="89" spans="1:11" x14ac:dyDescent="0.25">
      <c r="A89" s="44">
        <v>70</v>
      </c>
      <c r="B89" s="56" t="s">
        <v>113</v>
      </c>
      <c r="C89" s="51">
        <v>77.900000000000006</v>
      </c>
      <c r="D89" s="65" t="s">
        <v>358</v>
      </c>
      <c r="E89" s="104">
        <v>9.4060000000000006</v>
      </c>
      <c r="F89" s="104">
        <v>10.151999999999999</v>
      </c>
      <c r="G89" s="72">
        <f t="shared" si="4"/>
        <v>0.64141079999999884</v>
      </c>
      <c r="H89" s="501"/>
      <c r="I89" s="103">
        <f t="shared" si="5"/>
        <v>6.3908033841884579E-2</v>
      </c>
      <c r="J89" s="88">
        <f t="shared" si="6"/>
        <v>0.70531883384188343</v>
      </c>
      <c r="K89" s="25"/>
    </row>
    <row r="90" spans="1:11" x14ac:dyDescent="0.25">
      <c r="A90" s="44">
        <v>71</v>
      </c>
      <c r="B90" s="56" t="s">
        <v>114</v>
      </c>
      <c r="C90" s="51">
        <v>44.7</v>
      </c>
      <c r="D90" s="65" t="s">
        <v>358</v>
      </c>
      <c r="E90" s="104">
        <v>15.747999999999999</v>
      </c>
      <c r="F90" s="104">
        <v>17.872</v>
      </c>
      <c r="G90" s="72">
        <f t="shared" si="4"/>
        <v>1.8262152000000005</v>
      </c>
      <c r="H90" s="501"/>
      <c r="I90" s="103">
        <f t="shared" si="5"/>
        <v>3.6671233796306046E-2</v>
      </c>
      <c r="J90" s="88">
        <f t="shared" si="6"/>
        <v>1.8628864337963065</v>
      </c>
      <c r="K90" s="25"/>
    </row>
    <row r="91" spans="1:11" x14ac:dyDescent="0.25">
      <c r="A91" s="44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8.0760000000000005</v>
      </c>
      <c r="G91" s="72">
        <f t="shared" si="4"/>
        <v>0</v>
      </c>
      <c r="H91" s="501">
        <f t="shared" si="3"/>
        <v>1.0081554961177681</v>
      </c>
      <c r="I91" s="103">
        <f t="shared" si="5"/>
        <v>6.0380376004656032E-2</v>
      </c>
      <c r="J91" s="88">
        <f t="shared" si="6"/>
        <v>1.0685358721224241</v>
      </c>
      <c r="K91" s="25"/>
    </row>
    <row r="92" spans="1:11" x14ac:dyDescent="0.25">
      <c r="A92" s="44">
        <v>73</v>
      </c>
      <c r="B92" s="56" t="s">
        <v>116</v>
      </c>
      <c r="C92" s="51">
        <v>49.4</v>
      </c>
      <c r="D92" s="65" t="s">
        <v>358</v>
      </c>
      <c r="E92" s="104">
        <v>6.2649999999999997</v>
      </c>
      <c r="F92" s="104">
        <v>6.5380000000000003</v>
      </c>
      <c r="G92" s="72">
        <f t="shared" si="4"/>
        <v>0.2347254000000005</v>
      </c>
      <c r="H92" s="501"/>
      <c r="I92" s="103">
        <f t="shared" si="5"/>
        <v>4.0527045850951196E-2</v>
      </c>
      <c r="J92" s="88">
        <f t="shared" si="6"/>
        <v>0.27525244585095171</v>
      </c>
      <c r="K92" s="25"/>
    </row>
    <row r="93" spans="1:11" x14ac:dyDescent="0.25">
      <c r="A93" s="44">
        <v>74</v>
      </c>
      <c r="B93" s="56" t="s">
        <v>117</v>
      </c>
      <c r="C93" s="51">
        <v>96.1</v>
      </c>
      <c r="D93" s="65" t="s">
        <v>358</v>
      </c>
      <c r="E93" s="104">
        <v>37.137999999999998</v>
      </c>
      <c r="F93" s="104">
        <v>38.487000000000002</v>
      </c>
      <c r="G93" s="72">
        <f t="shared" si="4"/>
        <v>1.1598702000000032</v>
      </c>
      <c r="H93" s="501"/>
      <c r="I93" s="103">
        <f t="shared" si="5"/>
        <v>7.8839050734340277E-2</v>
      </c>
      <c r="J93" s="88">
        <f t="shared" si="6"/>
        <v>1.2387092507343436</v>
      </c>
      <c r="K93" s="25"/>
    </row>
    <row r="94" spans="1:11" x14ac:dyDescent="0.25">
      <c r="A94" s="44">
        <v>75</v>
      </c>
      <c r="B94" s="56" t="s">
        <v>118</v>
      </c>
      <c r="C94" s="51">
        <v>77.3</v>
      </c>
      <c r="D94" s="65" t="s">
        <v>358</v>
      </c>
      <c r="E94" s="104">
        <v>17.983000000000001</v>
      </c>
      <c r="F94" s="104">
        <v>17.983000000000001</v>
      </c>
      <c r="G94" s="72">
        <f t="shared" si="4"/>
        <v>0</v>
      </c>
      <c r="H94" s="501">
        <f t="shared" si="3"/>
        <v>1.0588372262215147</v>
      </c>
      <c r="I94" s="103">
        <f t="shared" si="5"/>
        <v>6.3415802515759664E-2</v>
      </c>
      <c r="J94" s="88">
        <f t="shared" si="6"/>
        <v>1.1222530287372743</v>
      </c>
      <c r="K94" s="25"/>
    </row>
    <row r="95" spans="1:11" x14ac:dyDescent="0.25">
      <c r="A95" s="44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72">
        <f t="shared" si="4"/>
        <v>0</v>
      </c>
      <c r="H95" s="501">
        <f t="shared" si="3"/>
        <v>0.61776919666999119</v>
      </c>
      <c r="I95" s="103">
        <f t="shared" si="5"/>
        <v>3.6999388013722649E-2</v>
      </c>
      <c r="J95" s="88">
        <f t="shared" si="6"/>
        <v>0.65476858468371379</v>
      </c>
      <c r="K95" s="25"/>
    </row>
    <row r="96" spans="1:11" x14ac:dyDescent="0.25">
      <c r="A96" s="44">
        <v>77</v>
      </c>
      <c r="B96" s="56" t="s">
        <v>120</v>
      </c>
      <c r="C96" s="51">
        <v>72.900000000000006</v>
      </c>
      <c r="D96" s="65" t="s">
        <v>358</v>
      </c>
      <c r="E96" s="104">
        <v>19.207000000000001</v>
      </c>
      <c r="F96" s="104">
        <v>20.498000000000001</v>
      </c>
      <c r="G96" s="72">
        <f t="shared" si="4"/>
        <v>1.1100018000000003</v>
      </c>
      <c r="H96" s="501"/>
      <c r="I96" s="103">
        <f t="shared" si="5"/>
        <v>5.9806106124176972E-2</v>
      </c>
      <c r="J96" s="88">
        <f t="shared" si="6"/>
        <v>1.1698079061241773</v>
      </c>
      <c r="K96" s="25"/>
    </row>
    <row r="97" spans="1:11" x14ac:dyDescent="0.25">
      <c r="A97" s="44">
        <v>78</v>
      </c>
      <c r="B97" s="56" t="s">
        <v>121</v>
      </c>
      <c r="C97" s="51">
        <v>48.6</v>
      </c>
      <c r="D97" s="65" t="s">
        <v>358</v>
      </c>
      <c r="E97" s="104">
        <v>3.4550000000000001</v>
      </c>
      <c r="F97" s="104">
        <v>3.4550000000000001</v>
      </c>
      <c r="G97" s="72">
        <f>(F97-E97)*0.8598</f>
        <v>0</v>
      </c>
      <c r="H97" s="501">
        <f t="shared" si="3"/>
        <v>0.66571137379515677</v>
      </c>
      <c r="I97" s="103">
        <f t="shared" si="5"/>
        <v>3.9870737416117977E-2</v>
      </c>
      <c r="J97" s="88">
        <f t="shared" si="6"/>
        <v>0.70558211121127479</v>
      </c>
      <c r="K97" s="25"/>
    </row>
    <row r="98" spans="1:11" x14ac:dyDescent="0.25">
      <c r="A98" s="44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28.744</v>
      </c>
      <c r="G98" s="72">
        <f t="shared" si="4"/>
        <v>0</v>
      </c>
      <c r="H98" s="501">
        <f t="shared" si="3"/>
        <v>1.3273134181224422</v>
      </c>
      <c r="I98" s="103">
        <f t="shared" si="5"/>
        <v>7.949535916917351E-2</v>
      </c>
      <c r="J98" s="88">
        <f t="shared" si="6"/>
        <v>1.4068087772916158</v>
      </c>
      <c r="K98" s="25"/>
    </row>
    <row r="99" spans="1:11" x14ac:dyDescent="0.25">
      <c r="A99" s="44">
        <v>80</v>
      </c>
      <c r="B99" s="56" t="s">
        <v>123</v>
      </c>
      <c r="C99" s="51">
        <v>77.8</v>
      </c>
      <c r="D99" s="65" t="s">
        <v>358</v>
      </c>
      <c r="E99" s="104">
        <v>27.324999999999999</v>
      </c>
      <c r="F99" s="104">
        <v>28.593</v>
      </c>
      <c r="G99" s="72">
        <f t="shared" si="4"/>
        <v>1.0902264000000006</v>
      </c>
      <c r="H99" s="501"/>
      <c r="I99" s="103">
        <f t="shared" si="5"/>
        <v>6.3825995287530427E-2</v>
      </c>
      <c r="J99" s="88">
        <f t="shared" si="6"/>
        <v>1.154052395287531</v>
      </c>
      <c r="K99" s="25"/>
    </row>
    <row r="100" spans="1:11" x14ac:dyDescent="0.25">
      <c r="A100" s="44">
        <v>81</v>
      </c>
      <c r="B100" s="56" t="s">
        <v>124</v>
      </c>
      <c r="C100" s="51">
        <v>44.9</v>
      </c>
      <c r="D100" s="65" t="s">
        <v>358</v>
      </c>
      <c r="E100" s="104">
        <v>13.733000000000001</v>
      </c>
      <c r="F100" s="104">
        <v>13.78</v>
      </c>
      <c r="G100" s="72">
        <f t="shared" si="4"/>
        <v>4.0410599999998985E-2</v>
      </c>
      <c r="H100" s="501"/>
      <c r="I100" s="103">
        <f t="shared" si="5"/>
        <v>3.6835310905014344E-2</v>
      </c>
      <c r="J100" s="88">
        <f t="shared" si="6"/>
        <v>7.7245910905013329E-2</v>
      </c>
      <c r="K100" s="25"/>
    </row>
    <row r="101" spans="1:11" x14ac:dyDescent="0.25">
      <c r="A101" s="44">
        <v>82</v>
      </c>
      <c r="B101" s="56" t="s">
        <v>125</v>
      </c>
      <c r="C101" s="51">
        <v>73.2</v>
      </c>
      <c r="D101" s="65" t="s">
        <v>358</v>
      </c>
      <c r="E101" s="104">
        <v>30.568000000000001</v>
      </c>
      <c r="F101" s="104">
        <v>31.803000000000001</v>
      </c>
      <c r="G101" s="72">
        <f t="shared" si="4"/>
        <v>1.0618529999999995</v>
      </c>
      <c r="H101" s="501"/>
      <c r="I101" s="103">
        <f t="shared" si="5"/>
        <v>6.0052221787239429E-2</v>
      </c>
      <c r="J101" s="88">
        <f t="shared" si="6"/>
        <v>1.1219052217872389</v>
      </c>
      <c r="K101" s="25"/>
    </row>
    <row r="102" spans="1:11" x14ac:dyDescent="0.25">
      <c r="A102" s="44">
        <v>83</v>
      </c>
      <c r="B102" s="56" t="s">
        <v>126</v>
      </c>
      <c r="C102" s="51">
        <v>49.1</v>
      </c>
      <c r="D102" s="65" t="s">
        <v>358</v>
      </c>
      <c r="E102" s="104">
        <v>23.302</v>
      </c>
      <c r="F102" s="104">
        <v>24.582999999999998</v>
      </c>
      <c r="G102" s="72">
        <f t="shared" si="4"/>
        <v>1.101403799999999</v>
      </c>
      <c r="H102" s="501"/>
      <c r="I102" s="103">
        <f t="shared" si="5"/>
        <v>4.0280930187888739E-2</v>
      </c>
      <c r="J102" s="88">
        <f t="shared" si="6"/>
        <v>1.1416847301878879</v>
      </c>
      <c r="K102" s="25"/>
    </row>
    <row r="103" spans="1:11" x14ac:dyDescent="0.25">
      <c r="A103" s="44">
        <v>84</v>
      </c>
      <c r="B103" s="56" t="s">
        <v>127</v>
      </c>
      <c r="C103" s="51">
        <v>97.4</v>
      </c>
      <c r="D103" s="65" t="s">
        <v>358</v>
      </c>
      <c r="E103" s="104">
        <v>23.885999999999999</v>
      </c>
      <c r="F103" s="104">
        <v>24.934000000000001</v>
      </c>
      <c r="G103" s="72">
        <f t="shared" si="4"/>
        <v>0.9010704000000016</v>
      </c>
      <c r="H103" s="501"/>
      <c r="I103" s="103">
        <f t="shared" si="5"/>
        <v>7.9905551940944272E-2</v>
      </c>
      <c r="J103" s="88">
        <f t="shared" si="6"/>
        <v>0.98097595194094589</v>
      </c>
      <c r="K103" s="25"/>
    </row>
    <row r="104" spans="1:11" x14ac:dyDescent="0.25">
      <c r="A104" s="44">
        <v>85</v>
      </c>
      <c r="B104" s="57" t="s">
        <v>128</v>
      </c>
      <c r="C104" s="51">
        <v>77.5</v>
      </c>
      <c r="D104" s="65" t="s">
        <v>358</v>
      </c>
      <c r="E104" s="104">
        <v>9.2690000000000001</v>
      </c>
      <c r="F104" s="104">
        <v>9.6530000000000005</v>
      </c>
      <c r="G104" s="72">
        <f t="shared" si="4"/>
        <v>0.33016320000000032</v>
      </c>
      <c r="H104" s="501"/>
      <c r="I104" s="103">
        <f t="shared" si="5"/>
        <v>6.3579879624467969E-2</v>
      </c>
      <c r="J104" s="88">
        <f t="shared" si="6"/>
        <v>0.39374307962446831</v>
      </c>
      <c r="K104" s="25"/>
    </row>
    <row r="105" spans="1:11" x14ac:dyDescent="0.25">
      <c r="A105" s="44">
        <v>86</v>
      </c>
      <c r="B105" s="56" t="s">
        <v>129</v>
      </c>
      <c r="C105" s="51">
        <v>45.7</v>
      </c>
      <c r="D105" s="65" t="s">
        <v>358</v>
      </c>
      <c r="E105" s="104">
        <v>24.552</v>
      </c>
      <c r="F105" s="104">
        <v>25.780999999999999</v>
      </c>
      <c r="G105" s="72">
        <f t="shared" si="4"/>
        <v>1.0566941999999993</v>
      </c>
      <c r="H105" s="501"/>
      <c r="I105" s="103">
        <f t="shared" si="5"/>
        <v>3.7491619339847564E-2</v>
      </c>
      <c r="J105" s="88">
        <f t="shared" si="6"/>
        <v>1.0941858193398468</v>
      </c>
      <c r="K105" s="25"/>
    </row>
    <row r="106" spans="1:11" x14ac:dyDescent="0.25">
      <c r="A106" s="44">
        <v>87</v>
      </c>
      <c r="B106" s="56" t="s">
        <v>130</v>
      </c>
      <c r="C106" s="51">
        <v>74</v>
      </c>
      <c r="D106" s="65" t="s">
        <v>358</v>
      </c>
      <c r="E106" s="104">
        <v>22.948</v>
      </c>
      <c r="F106" s="104">
        <v>24.33</v>
      </c>
      <c r="G106" s="72">
        <f t="shared" si="4"/>
        <v>1.1882435999999983</v>
      </c>
      <c r="H106" s="501"/>
      <c r="I106" s="103">
        <f t="shared" si="5"/>
        <v>6.0708530222072642E-2</v>
      </c>
      <c r="J106" s="88">
        <f t="shared" si="6"/>
        <v>1.248952130222071</v>
      </c>
      <c r="K106" s="25"/>
    </row>
    <row r="107" spans="1:11" x14ac:dyDescent="0.25">
      <c r="A107" s="44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72">
        <f t="shared" si="4"/>
        <v>0</v>
      </c>
      <c r="H107" s="501">
        <f t="shared" ref="H107:H168" si="7">C107*(G$11/E$18)</f>
        <v>0.65886249134870456</v>
      </c>
      <c r="I107" s="103">
        <f t="shared" si="5"/>
        <v>3.9460544644347222E-2</v>
      </c>
      <c r="J107" s="88">
        <f t="shared" si="6"/>
        <v>0.69832303599305179</v>
      </c>
      <c r="K107" s="25"/>
    </row>
    <row r="108" spans="1:11" x14ac:dyDescent="0.25">
      <c r="A108" s="44">
        <v>89</v>
      </c>
      <c r="B108" s="56" t="s">
        <v>132</v>
      </c>
      <c r="C108" s="51">
        <v>96.9</v>
      </c>
      <c r="D108" s="65" t="s">
        <v>358</v>
      </c>
      <c r="E108" s="104">
        <v>33.167999999999999</v>
      </c>
      <c r="F108" s="104">
        <v>35.151000000000003</v>
      </c>
      <c r="G108" s="72">
        <f t="shared" si="4"/>
        <v>1.7049834000000035</v>
      </c>
      <c r="H108" s="501"/>
      <c r="I108" s="103">
        <f t="shared" si="5"/>
        <v>7.949535916917351E-2</v>
      </c>
      <c r="J108" s="88">
        <f t="shared" si="6"/>
        <v>1.7844787591691771</v>
      </c>
      <c r="K108" s="25"/>
    </row>
    <row r="109" spans="1:11" x14ac:dyDescent="0.25">
      <c r="A109" s="44">
        <v>90</v>
      </c>
      <c r="B109" s="56" t="s">
        <v>133</v>
      </c>
      <c r="C109" s="51">
        <v>76.8</v>
      </c>
      <c r="D109" s="65" t="s">
        <v>358</v>
      </c>
      <c r="E109" s="104">
        <v>24.776</v>
      </c>
      <c r="F109" s="104">
        <v>26.367999999999999</v>
      </c>
      <c r="G109" s="72">
        <f t="shared" si="4"/>
        <v>1.368801599999999</v>
      </c>
      <c r="H109" s="501"/>
      <c r="I109" s="103">
        <f t="shared" si="5"/>
        <v>6.3005609743988902E-2</v>
      </c>
      <c r="J109" s="88">
        <f t="shared" si="6"/>
        <v>1.4318072097439878</v>
      </c>
      <c r="K109" s="25"/>
    </row>
    <row r="110" spans="1:11" x14ac:dyDescent="0.25">
      <c r="A110" s="44">
        <v>91</v>
      </c>
      <c r="B110" s="56" t="s">
        <v>134</v>
      </c>
      <c r="C110" s="51">
        <v>45.3</v>
      </c>
      <c r="D110" s="65" t="s">
        <v>358</v>
      </c>
      <c r="E110" s="104">
        <v>17.504000000000001</v>
      </c>
      <c r="F110" s="104">
        <v>18.553000000000001</v>
      </c>
      <c r="G110" s="72">
        <f t="shared" si="4"/>
        <v>0.90193019999999957</v>
      </c>
      <c r="H110" s="501"/>
      <c r="I110" s="103">
        <f t="shared" si="5"/>
        <v>3.7163465122430954E-2</v>
      </c>
      <c r="J110" s="88">
        <f t="shared" si="6"/>
        <v>0.93909366512243053</v>
      </c>
      <c r="K110" s="25"/>
    </row>
    <row r="111" spans="1:11" x14ac:dyDescent="0.25">
      <c r="A111" s="44">
        <v>92</v>
      </c>
      <c r="B111" s="56" t="s">
        <v>135</v>
      </c>
      <c r="C111" s="51">
        <v>73.099999999999994</v>
      </c>
      <c r="D111" s="65" t="s">
        <v>358</v>
      </c>
      <c r="E111" s="104">
        <v>29.45</v>
      </c>
      <c r="F111" s="104">
        <v>31.068000000000001</v>
      </c>
      <c r="G111" s="72">
        <f t="shared" si="4"/>
        <v>1.3911564000000018</v>
      </c>
      <c r="H111" s="501"/>
      <c r="I111" s="103">
        <f t="shared" si="5"/>
        <v>5.997018323288527E-2</v>
      </c>
      <c r="J111" s="88">
        <f t="shared" si="6"/>
        <v>1.451126583232887</v>
      </c>
      <c r="K111" s="25"/>
    </row>
    <row r="112" spans="1:11" x14ac:dyDescent="0.25">
      <c r="A112" s="44">
        <v>93</v>
      </c>
      <c r="B112" s="56" t="s">
        <v>136</v>
      </c>
      <c r="C112" s="51">
        <v>49.2</v>
      </c>
      <c r="D112" s="65" t="s">
        <v>358</v>
      </c>
      <c r="E112" s="104">
        <v>10.43</v>
      </c>
      <c r="F112" s="104">
        <v>10.43</v>
      </c>
      <c r="G112" s="72">
        <f t="shared" si="4"/>
        <v>0</v>
      </c>
      <c r="H112" s="501">
        <f t="shared" si="7"/>
        <v>0.67393003273089946</v>
      </c>
      <c r="I112" s="103">
        <f t="shared" si="5"/>
        <v>4.0362968742242891E-2</v>
      </c>
      <c r="J112" s="88">
        <f t="shared" si="6"/>
        <v>0.71429300147314234</v>
      </c>
      <c r="K112" s="25"/>
    </row>
    <row r="113" spans="1:11" x14ac:dyDescent="0.25">
      <c r="A113" s="44">
        <v>94</v>
      </c>
      <c r="B113" s="56" t="s">
        <v>137</v>
      </c>
      <c r="C113" s="51">
        <v>97.2</v>
      </c>
      <c r="D113" s="65" t="s">
        <v>358</v>
      </c>
      <c r="E113" s="104">
        <v>31.533000000000001</v>
      </c>
      <c r="F113" s="104">
        <v>33.305</v>
      </c>
      <c r="G113" s="72">
        <f t="shared" si="4"/>
        <v>1.5235655999999986</v>
      </c>
      <c r="H113" s="501"/>
      <c r="I113" s="103">
        <f t="shared" si="5"/>
        <v>7.9741474832235953E-2</v>
      </c>
      <c r="J113" s="88">
        <f t="shared" si="6"/>
        <v>1.6033070748322347</v>
      </c>
      <c r="K113" s="25"/>
    </row>
    <row r="114" spans="1:11" x14ac:dyDescent="0.25">
      <c r="A114" s="44">
        <v>95</v>
      </c>
      <c r="B114" s="56" t="s">
        <v>138</v>
      </c>
      <c r="C114" s="51">
        <v>76.099999999999994</v>
      </c>
      <c r="D114" s="65" t="s">
        <v>358</v>
      </c>
      <c r="E114" s="104">
        <v>14.757999999999999</v>
      </c>
      <c r="F114" s="104">
        <v>15.782999999999999</v>
      </c>
      <c r="G114" s="72">
        <f t="shared" si="4"/>
        <v>0.88129500000000027</v>
      </c>
      <c r="H114" s="501"/>
      <c r="I114" s="103">
        <f t="shared" si="5"/>
        <v>6.2431339863509835E-2</v>
      </c>
      <c r="J114" s="88">
        <f t="shared" si="6"/>
        <v>0.94372633986351007</v>
      </c>
      <c r="K114" s="25"/>
    </row>
    <row r="115" spans="1:11" x14ac:dyDescent="0.25">
      <c r="A115" s="44">
        <v>96</v>
      </c>
      <c r="B115" s="56" t="s">
        <v>139</v>
      </c>
      <c r="C115" s="51">
        <v>45.1</v>
      </c>
      <c r="D115" s="65" t="s">
        <v>358</v>
      </c>
      <c r="E115" s="104">
        <v>5.4119999999999999</v>
      </c>
      <c r="F115" s="104">
        <v>5.4119999999999999</v>
      </c>
      <c r="G115" s="72">
        <f t="shared" si="4"/>
        <v>0</v>
      </c>
      <c r="H115" s="501">
        <f t="shared" si="7"/>
        <v>0.61776919666999119</v>
      </c>
      <c r="I115" s="103">
        <f t="shared" si="5"/>
        <v>3.6999388013722649E-2</v>
      </c>
      <c r="J115" s="88">
        <f t="shared" si="6"/>
        <v>0.65476858468371379</v>
      </c>
      <c r="K115" s="25"/>
    </row>
    <row r="116" spans="1:11" x14ac:dyDescent="0.25">
      <c r="A116" s="44">
        <v>97</v>
      </c>
      <c r="B116" s="56" t="s">
        <v>140</v>
      </c>
      <c r="C116" s="51">
        <v>73.099999999999994</v>
      </c>
      <c r="D116" s="65" t="s">
        <v>358</v>
      </c>
      <c r="E116" s="104">
        <v>19.198</v>
      </c>
      <c r="F116" s="104">
        <v>20.009</v>
      </c>
      <c r="G116" s="72">
        <f t="shared" si="4"/>
        <v>0.69729779999999997</v>
      </c>
      <c r="H116" s="501"/>
      <c r="I116" s="103">
        <f t="shared" si="5"/>
        <v>5.997018323288527E-2</v>
      </c>
      <c r="J116" s="88">
        <f t="shared" si="6"/>
        <v>0.75726798323288524</v>
      </c>
      <c r="K116" s="25"/>
    </row>
    <row r="117" spans="1:11" x14ac:dyDescent="0.25">
      <c r="A117" s="44">
        <v>98</v>
      </c>
      <c r="B117" s="56" t="s">
        <v>141</v>
      </c>
      <c r="C117" s="51">
        <v>49.1</v>
      </c>
      <c r="D117" s="65" t="s">
        <v>358</v>
      </c>
      <c r="E117" s="104">
        <v>7.593</v>
      </c>
      <c r="F117" s="104">
        <v>8.5980000000000008</v>
      </c>
      <c r="G117" s="72">
        <f t="shared" si="4"/>
        <v>0.86409900000000073</v>
      </c>
      <c r="H117" s="501"/>
      <c r="I117" s="103">
        <f t="shared" si="5"/>
        <v>4.0280930187888739E-2</v>
      </c>
      <c r="J117" s="88">
        <f t="shared" si="6"/>
        <v>0.90437993018788942</v>
      </c>
      <c r="K117" s="25"/>
    </row>
    <row r="118" spans="1:11" x14ac:dyDescent="0.25">
      <c r="A118" s="44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72">
        <f t="shared" si="4"/>
        <v>0</v>
      </c>
      <c r="H118" s="501">
        <f t="shared" si="7"/>
        <v>1.3327925240796039</v>
      </c>
      <c r="I118" s="103">
        <f t="shared" si="5"/>
        <v>7.9823513386590106E-2</v>
      </c>
      <c r="J118" s="88">
        <f t="shared" si="6"/>
        <v>1.412616037466194</v>
      </c>
      <c r="K118" s="25"/>
    </row>
    <row r="119" spans="1:11" x14ac:dyDescent="0.25">
      <c r="A119" s="44">
        <v>100</v>
      </c>
      <c r="B119" s="56" t="s">
        <v>143</v>
      </c>
      <c r="C119" s="51">
        <v>76.3</v>
      </c>
      <c r="D119" s="65" t="s">
        <v>358</v>
      </c>
      <c r="E119" s="104">
        <v>21.445</v>
      </c>
      <c r="F119" s="104">
        <v>22.268000000000001</v>
      </c>
      <c r="G119" s="72">
        <f>(F119-E119)*0.8598</f>
        <v>0.70761540000000034</v>
      </c>
      <c r="H119" s="501"/>
      <c r="I119" s="103">
        <f t="shared" si="5"/>
        <v>6.259541697221814E-2</v>
      </c>
      <c r="J119" s="88">
        <f t="shared" si="6"/>
        <v>0.77021081697221849</v>
      </c>
      <c r="K119" s="25"/>
    </row>
    <row r="120" spans="1:11" x14ac:dyDescent="0.25">
      <c r="A120" s="44">
        <v>101</v>
      </c>
      <c r="B120" s="56" t="s">
        <v>144</v>
      </c>
      <c r="C120" s="51">
        <v>44.6</v>
      </c>
      <c r="D120" s="65" t="s">
        <v>358</v>
      </c>
      <c r="E120" s="104">
        <v>22.556000000000001</v>
      </c>
      <c r="F120" s="104">
        <v>24.032</v>
      </c>
      <c r="G120" s="72">
        <f t="shared" si="4"/>
        <v>1.2690647999999993</v>
      </c>
      <c r="H120" s="501"/>
      <c r="I120" s="103">
        <f t="shared" si="5"/>
        <v>3.6589195241951894E-2</v>
      </c>
      <c r="J120" s="88">
        <f t="shared" si="6"/>
        <v>1.3056539952419512</v>
      </c>
      <c r="K120" s="25"/>
    </row>
    <row r="121" spans="1:11" x14ac:dyDescent="0.25">
      <c r="A121" s="44">
        <v>102</v>
      </c>
      <c r="B121" s="56" t="s">
        <v>145</v>
      </c>
      <c r="C121" s="51">
        <v>73.099999999999994</v>
      </c>
      <c r="D121" s="65" t="s">
        <v>358</v>
      </c>
      <c r="E121" s="104">
        <v>24.016999999999999</v>
      </c>
      <c r="F121" s="104">
        <v>25.298999999999999</v>
      </c>
      <c r="G121" s="72">
        <f t="shared" si="4"/>
        <v>1.1022636000000001</v>
      </c>
      <c r="H121" s="501"/>
      <c r="I121" s="103">
        <f t="shared" si="5"/>
        <v>5.997018323288527E-2</v>
      </c>
      <c r="J121" s="88">
        <f t="shared" si="6"/>
        <v>1.1622337832328853</v>
      </c>
      <c r="K121" s="25"/>
    </row>
    <row r="122" spans="1:11" x14ac:dyDescent="0.25">
      <c r="A122" s="44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72">
        <f t="shared" si="4"/>
        <v>0</v>
      </c>
      <c r="H122" s="501">
        <f t="shared" si="7"/>
        <v>0.67803936219877081</v>
      </c>
      <c r="I122" s="103">
        <f t="shared" si="5"/>
        <v>4.0609084405305348E-2</v>
      </c>
      <c r="J122" s="88">
        <f t="shared" si="6"/>
        <v>0.71864844660407612</v>
      </c>
      <c r="K122" s="25"/>
    </row>
    <row r="123" spans="1:11" x14ac:dyDescent="0.25">
      <c r="A123" s="44">
        <v>104</v>
      </c>
      <c r="B123" s="56" t="s">
        <v>147</v>
      </c>
      <c r="C123" s="51">
        <v>97.7</v>
      </c>
      <c r="D123" s="65" t="s">
        <v>358</v>
      </c>
      <c r="E123" s="104">
        <v>19.032</v>
      </c>
      <c r="F123" s="104">
        <v>20.509</v>
      </c>
      <c r="G123" s="72">
        <f t="shared" si="4"/>
        <v>1.2699246000000002</v>
      </c>
      <c r="H123" s="501"/>
      <c r="I123" s="103">
        <f t="shared" si="5"/>
        <v>8.0151667604006716E-2</v>
      </c>
      <c r="J123" s="88">
        <f t="shared" si="6"/>
        <v>1.350076267604007</v>
      </c>
      <c r="K123" s="25"/>
    </row>
    <row r="124" spans="1:11" x14ac:dyDescent="0.25">
      <c r="A124" s="44">
        <v>105</v>
      </c>
      <c r="B124" s="56" t="s">
        <v>148</v>
      </c>
      <c r="C124" s="51">
        <v>76.400000000000006</v>
      </c>
      <c r="D124" s="65" t="s">
        <v>358</v>
      </c>
      <c r="E124" s="104">
        <v>22.577999999999999</v>
      </c>
      <c r="F124" s="104">
        <v>22.893999999999998</v>
      </c>
      <c r="G124" s="72">
        <f t="shared" si="4"/>
        <v>0.27169679999999907</v>
      </c>
      <c r="H124" s="501"/>
      <c r="I124" s="103">
        <f t="shared" si="5"/>
        <v>6.2677455526572307E-2</v>
      </c>
      <c r="J124" s="88">
        <f t="shared" si="6"/>
        <v>0.33437425552657141</v>
      </c>
      <c r="K124" s="25"/>
    </row>
    <row r="125" spans="1:11" x14ac:dyDescent="0.25">
      <c r="A125" s="44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72">
        <f t="shared" si="4"/>
        <v>0</v>
      </c>
      <c r="H125" s="501">
        <f t="shared" si="7"/>
        <v>0.61229009071282936</v>
      </c>
      <c r="I125" s="103">
        <f>$G$12/$C$306*C125</f>
        <v>3.6671233796306046E-2</v>
      </c>
      <c r="J125" s="88">
        <f t="shared" si="6"/>
        <v>0.64896132450913546</v>
      </c>
      <c r="K125" s="25"/>
    </row>
    <row r="126" spans="1:11" x14ac:dyDescent="0.25">
      <c r="A126" s="44">
        <v>107</v>
      </c>
      <c r="B126" s="56" t="s">
        <v>150</v>
      </c>
      <c r="C126" s="51">
        <v>72.8</v>
      </c>
      <c r="D126" s="65" t="s">
        <v>358</v>
      </c>
      <c r="E126" s="104">
        <v>16.643999999999998</v>
      </c>
      <c r="F126" s="104">
        <v>17.393999999999998</v>
      </c>
      <c r="G126" s="72">
        <f t="shared" si="4"/>
        <v>0.64485000000000003</v>
      </c>
      <c r="H126" s="501"/>
      <c r="I126" s="103">
        <f t="shared" si="5"/>
        <v>5.9724067569822813E-2</v>
      </c>
      <c r="J126" s="88">
        <f t="shared" si="6"/>
        <v>0.70457406756982288</v>
      </c>
      <c r="K126" s="25"/>
    </row>
    <row r="127" spans="1:11" x14ac:dyDescent="0.25">
      <c r="A127" s="44">
        <v>108</v>
      </c>
      <c r="B127" s="56" t="s">
        <v>151</v>
      </c>
      <c r="C127" s="51">
        <v>49.4</v>
      </c>
      <c r="D127" s="65" t="s">
        <v>358</v>
      </c>
      <c r="E127" s="104">
        <v>2.411</v>
      </c>
      <c r="F127" s="104">
        <v>2.9039999999999999</v>
      </c>
      <c r="G127" s="72">
        <f t="shared" si="4"/>
        <v>0.42388139999999991</v>
      </c>
      <c r="H127" s="501"/>
      <c r="I127" s="103">
        <f t="shared" si="5"/>
        <v>4.0527045850951196E-2</v>
      </c>
      <c r="J127" s="88">
        <f t="shared" si="6"/>
        <v>0.46440844585095109</v>
      </c>
      <c r="K127" s="25"/>
    </row>
    <row r="128" spans="1:11" x14ac:dyDescent="0.25">
      <c r="A128" s="44">
        <v>109</v>
      </c>
      <c r="B128" s="56" t="s">
        <v>152</v>
      </c>
      <c r="C128" s="51">
        <v>97.4</v>
      </c>
      <c r="D128" s="65" t="s">
        <v>358</v>
      </c>
      <c r="E128" s="104">
        <v>28.63</v>
      </c>
      <c r="F128" s="104">
        <v>30.013999999999999</v>
      </c>
      <c r="G128" s="72">
        <f t="shared" si="4"/>
        <v>1.1899632000000002</v>
      </c>
      <c r="H128" s="501"/>
      <c r="I128" s="103">
        <f t="shared" si="5"/>
        <v>7.9905551940944272E-2</v>
      </c>
      <c r="J128" s="88">
        <f t="shared" si="6"/>
        <v>1.2698687519409444</v>
      </c>
      <c r="K128" s="25"/>
    </row>
    <row r="129" spans="1:11" x14ac:dyDescent="0.25">
      <c r="A129" s="44">
        <v>110</v>
      </c>
      <c r="B129" s="56" t="s">
        <v>153</v>
      </c>
      <c r="C129" s="51">
        <v>77.400000000000006</v>
      </c>
      <c r="D129" s="65" t="s">
        <v>358</v>
      </c>
      <c r="E129" s="104">
        <v>16.721</v>
      </c>
      <c r="F129" s="104">
        <v>17.652999999999999</v>
      </c>
      <c r="G129" s="72">
        <f t="shared" si="4"/>
        <v>0.80133359999999876</v>
      </c>
      <c r="H129" s="501"/>
      <c r="I129" s="103">
        <f t="shared" si="5"/>
        <v>6.3497841070113817E-2</v>
      </c>
      <c r="J129" s="88">
        <f t="shared" si="6"/>
        <v>0.86483144107011256</v>
      </c>
      <c r="K129" s="25"/>
    </row>
    <row r="130" spans="1:11" x14ac:dyDescent="0.25">
      <c r="A130" s="44">
        <v>111</v>
      </c>
      <c r="B130" s="56" t="s">
        <v>154</v>
      </c>
      <c r="C130" s="51">
        <v>44.6</v>
      </c>
      <c r="D130" s="65" t="s">
        <v>358</v>
      </c>
      <c r="E130" s="104">
        <v>4.2649999999999997</v>
      </c>
      <c r="F130" s="104">
        <v>5.4630000000000001</v>
      </c>
      <c r="G130" s="72">
        <f t="shared" si="4"/>
        <v>1.0300404000000003</v>
      </c>
      <c r="H130" s="501"/>
      <c r="I130" s="103">
        <f t="shared" si="5"/>
        <v>3.6589195241951894E-2</v>
      </c>
      <c r="J130" s="88">
        <f t="shared" si="6"/>
        <v>1.0666295952419522</v>
      </c>
      <c r="K130" s="25"/>
    </row>
    <row r="131" spans="1:11" x14ac:dyDescent="0.25">
      <c r="A131" s="44">
        <v>112</v>
      </c>
      <c r="B131" s="56" t="s">
        <v>155</v>
      </c>
      <c r="C131" s="51">
        <v>72.8</v>
      </c>
      <c r="D131" s="65" t="s">
        <v>358</v>
      </c>
      <c r="E131" s="104">
        <v>33.496000000000002</v>
      </c>
      <c r="F131" s="104">
        <v>34.723999999999997</v>
      </c>
      <c r="G131" s="72">
        <f t="shared" si="4"/>
        <v>1.0558343999999953</v>
      </c>
      <c r="H131" s="501"/>
      <c r="I131" s="103">
        <f t="shared" si="5"/>
        <v>5.9724067569822813E-2</v>
      </c>
      <c r="J131" s="88">
        <f t="shared" si="6"/>
        <v>1.115558467569818</v>
      </c>
      <c r="K131" s="25"/>
    </row>
    <row r="132" spans="1:11" x14ac:dyDescent="0.25">
      <c r="A132" s="44">
        <v>113</v>
      </c>
      <c r="B132" s="56" t="s">
        <v>156</v>
      </c>
      <c r="C132" s="51">
        <v>48.7</v>
      </c>
      <c r="D132" s="65" t="s">
        <v>358</v>
      </c>
      <c r="E132" s="104">
        <v>13.768000000000001</v>
      </c>
      <c r="F132" s="104">
        <v>14.031000000000001</v>
      </c>
      <c r="G132" s="72">
        <f t="shared" si="4"/>
        <v>0.22612739999999992</v>
      </c>
      <c r="H132" s="501"/>
      <c r="I132" s="103">
        <f t="shared" si="5"/>
        <v>3.9952775970472136E-2</v>
      </c>
      <c r="J132" s="88">
        <f t="shared" si="6"/>
        <v>0.26608017597047207</v>
      </c>
      <c r="K132" s="25"/>
    </row>
    <row r="133" spans="1:11" x14ac:dyDescent="0.25">
      <c r="A133" s="44">
        <v>114</v>
      </c>
      <c r="B133" s="56" t="s">
        <v>157</v>
      </c>
      <c r="C133" s="51">
        <v>96.9</v>
      </c>
      <c r="D133" s="65" t="s">
        <v>358</v>
      </c>
      <c r="E133" s="104">
        <v>38.720999999999997</v>
      </c>
      <c r="F133" s="104">
        <v>40.435000000000002</v>
      </c>
      <c r="G133" s="72">
        <f t="shared" si="4"/>
        <v>1.473697200000005</v>
      </c>
      <c r="H133" s="501"/>
      <c r="I133" s="103">
        <f t="shared" si="5"/>
        <v>7.949535916917351E-2</v>
      </c>
      <c r="J133" s="88">
        <f t="shared" si="6"/>
        <v>1.5531925591691786</v>
      </c>
      <c r="K133" s="25"/>
    </row>
    <row r="134" spans="1:11" x14ac:dyDescent="0.25">
      <c r="A134" s="44">
        <v>115</v>
      </c>
      <c r="B134" s="56" t="s">
        <v>158</v>
      </c>
      <c r="C134" s="51">
        <v>77.099999999999994</v>
      </c>
      <c r="D134" s="65" t="s">
        <v>358</v>
      </c>
      <c r="E134" s="104">
        <v>19.934999999999999</v>
      </c>
      <c r="F134" s="104">
        <v>21.033999999999999</v>
      </c>
      <c r="G134" s="72">
        <f t="shared" si="4"/>
        <v>0.94492020000000021</v>
      </c>
      <c r="H134" s="501"/>
      <c r="I134" s="103">
        <f t="shared" si="5"/>
        <v>6.325172540705136E-2</v>
      </c>
      <c r="J134" s="88">
        <f t="shared" si="6"/>
        <v>1.0081719254070516</v>
      </c>
      <c r="K134" s="25"/>
    </row>
    <row r="135" spans="1:11" x14ac:dyDescent="0.25">
      <c r="A135" s="44">
        <v>116</v>
      </c>
      <c r="B135" s="56" t="s">
        <v>159</v>
      </c>
      <c r="C135" s="51">
        <v>45.3</v>
      </c>
      <c r="D135" s="65" t="s">
        <v>358</v>
      </c>
      <c r="E135" s="104">
        <v>16.138999999999999</v>
      </c>
      <c r="F135" s="104">
        <v>16.956</v>
      </c>
      <c r="G135" s="72">
        <f t="shared" si="4"/>
        <v>0.70245660000000021</v>
      </c>
      <c r="H135" s="501"/>
      <c r="I135" s="103">
        <f t="shared" si="5"/>
        <v>3.7163465122430954E-2</v>
      </c>
      <c r="J135" s="88">
        <f t="shared" si="6"/>
        <v>0.73962006512243117</v>
      </c>
      <c r="K135" s="25"/>
    </row>
    <row r="136" spans="1:11" x14ac:dyDescent="0.25">
      <c r="A136" s="44">
        <v>117</v>
      </c>
      <c r="B136" s="56" t="s">
        <v>160</v>
      </c>
      <c r="C136" s="51">
        <v>74.099999999999994</v>
      </c>
      <c r="D136" s="65" t="s">
        <v>358</v>
      </c>
      <c r="E136" s="104">
        <v>18.626999999999999</v>
      </c>
      <c r="F136" s="104">
        <v>19.553000000000001</v>
      </c>
      <c r="G136" s="72">
        <f t="shared" si="4"/>
        <v>0.79617480000000163</v>
      </c>
      <c r="H136" s="501"/>
      <c r="I136" s="103">
        <f t="shared" si="5"/>
        <v>6.0790568776426787E-2</v>
      </c>
      <c r="J136" s="88">
        <f t="shared" si="6"/>
        <v>0.85696536877642837</v>
      </c>
      <c r="K136" s="25"/>
    </row>
    <row r="137" spans="1:11" x14ac:dyDescent="0.25">
      <c r="A137" s="44">
        <v>118</v>
      </c>
      <c r="B137" s="56" t="s">
        <v>161</v>
      </c>
      <c r="C137" s="51">
        <v>48.8</v>
      </c>
      <c r="D137" s="65" t="s">
        <v>358</v>
      </c>
      <c r="E137" s="104">
        <v>3.5470000000000002</v>
      </c>
      <c r="F137" s="104">
        <v>3.5470000000000002</v>
      </c>
      <c r="G137" s="72">
        <f t="shared" si="4"/>
        <v>0</v>
      </c>
      <c r="H137" s="501">
        <f t="shared" si="7"/>
        <v>0.66845092677373763</v>
      </c>
      <c r="I137" s="103">
        <f t="shared" si="5"/>
        <v>4.0034814524826282E-2</v>
      </c>
      <c r="J137" s="88">
        <f t="shared" si="6"/>
        <v>0.7084857412985639</v>
      </c>
      <c r="K137" s="25"/>
    </row>
    <row r="138" spans="1:11" x14ac:dyDescent="0.25">
      <c r="A138" s="44">
        <v>119</v>
      </c>
      <c r="B138" s="56" t="s">
        <v>162</v>
      </c>
      <c r="C138" s="51">
        <v>98.1</v>
      </c>
      <c r="D138" s="65" t="s">
        <v>358</v>
      </c>
      <c r="E138" s="104">
        <v>19.155000000000001</v>
      </c>
      <c r="F138" s="104">
        <v>19.155000000000001</v>
      </c>
      <c r="G138" s="72">
        <f t="shared" si="4"/>
        <v>0</v>
      </c>
      <c r="H138" s="501">
        <f t="shared" si="7"/>
        <v>1.3437507359939274</v>
      </c>
      <c r="I138" s="103">
        <f t="shared" si="5"/>
        <v>8.0479821821423325E-2</v>
      </c>
      <c r="J138" s="88">
        <f t="shared" si="6"/>
        <v>1.4242305578153507</v>
      </c>
      <c r="K138" s="25"/>
    </row>
    <row r="139" spans="1:11" x14ac:dyDescent="0.25">
      <c r="A139" s="44">
        <v>120</v>
      </c>
      <c r="B139" s="56" t="s">
        <v>163</v>
      </c>
      <c r="C139" s="51">
        <v>76.8</v>
      </c>
      <c r="D139" s="65" t="s">
        <v>358</v>
      </c>
      <c r="E139" s="104">
        <v>26.827000000000002</v>
      </c>
      <c r="F139" s="104">
        <v>27.584</v>
      </c>
      <c r="G139" s="72">
        <f t="shared" si="4"/>
        <v>0.65086859999999824</v>
      </c>
      <c r="H139" s="501"/>
      <c r="I139" s="103">
        <f t="shared" si="5"/>
        <v>6.3005609743988902E-2</v>
      </c>
      <c r="J139" s="88">
        <f t="shared" si="6"/>
        <v>0.71387420974398719</v>
      </c>
      <c r="K139" s="25"/>
    </row>
    <row r="140" spans="1:11" x14ac:dyDescent="0.25">
      <c r="A140" s="44">
        <v>121</v>
      </c>
      <c r="B140" s="56" t="s">
        <v>164</v>
      </c>
      <c r="C140" s="51">
        <v>44.9</v>
      </c>
      <c r="D140" s="65" t="s">
        <v>358</v>
      </c>
      <c r="E140" s="104">
        <v>11.278</v>
      </c>
      <c r="F140" s="104">
        <v>12.428000000000001</v>
      </c>
      <c r="G140" s="72">
        <f t="shared" si="4"/>
        <v>0.98877000000000037</v>
      </c>
      <c r="H140" s="501"/>
      <c r="I140" s="103">
        <f t="shared" si="5"/>
        <v>3.6835310905014344E-2</v>
      </c>
      <c r="J140" s="88">
        <f t="shared" si="6"/>
        <v>1.0256053109050147</v>
      </c>
      <c r="K140" s="25"/>
    </row>
    <row r="141" spans="1:11" x14ac:dyDescent="0.25">
      <c r="A141" s="44">
        <v>122</v>
      </c>
      <c r="B141" s="56" t="s">
        <v>165</v>
      </c>
      <c r="C141" s="51">
        <v>73.400000000000006</v>
      </c>
      <c r="D141" s="65" t="s">
        <v>358</v>
      </c>
      <c r="E141" s="104">
        <v>23.457000000000001</v>
      </c>
      <c r="F141" s="104">
        <v>25.071000000000002</v>
      </c>
      <c r="G141" s="72">
        <f t="shared" si="4"/>
        <v>1.3877172000000007</v>
      </c>
      <c r="H141" s="501"/>
      <c r="I141" s="103">
        <f t="shared" si="5"/>
        <v>6.0216298895947734E-2</v>
      </c>
      <c r="J141" s="88">
        <f t="shared" si="6"/>
        <v>1.4479334988959485</v>
      </c>
      <c r="K141" s="25"/>
    </row>
    <row r="142" spans="1:11" x14ac:dyDescent="0.25">
      <c r="A142" s="44">
        <v>123</v>
      </c>
      <c r="B142" s="56" t="s">
        <v>166</v>
      </c>
      <c r="C142" s="51">
        <v>48.7</v>
      </c>
      <c r="D142" s="65" t="s">
        <v>358</v>
      </c>
      <c r="E142" s="104">
        <v>14.760999999999999</v>
      </c>
      <c r="F142" s="104">
        <v>14.760999999999999</v>
      </c>
      <c r="G142" s="72">
        <f t="shared" si="4"/>
        <v>0</v>
      </c>
      <c r="H142" s="501">
        <f t="shared" si="7"/>
        <v>0.66708115028444726</v>
      </c>
      <c r="I142" s="103">
        <f t="shared" si="5"/>
        <v>3.9952775970472136E-2</v>
      </c>
      <c r="J142" s="88">
        <f t="shared" si="6"/>
        <v>0.70703392625491934</v>
      </c>
      <c r="K142" s="25"/>
    </row>
    <row r="143" spans="1:11" x14ac:dyDescent="0.25">
      <c r="A143" s="44">
        <v>124</v>
      </c>
      <c r="B143" s="56" t="s">
        <v>167</v>
      </c>
      <c r="C143" s="51">
        <v>98</v>
      </c>
      <c r="D143" s="65" t="s">
        <v>358</v>
      </c>
      <c r="E143" s="104">
        <v>17.077999999999999</v>
      </c>
      <c r="F143" s="104">
        <v>17.077999999999999</v>
      </c>
      <c r="G143" s="72">
        <f t="shared" si="4"/>
        <v>0</v>
      </c>
      <c r="H143" s="501">
        <f t="shared" si="7"/>
        <v>1.342380959504637</v>
      </c>
      <c r="I143" s="103">
        <f t="shared" si="5"/>
        <v>8.0397783267069173E-2</v>
      </c>
      <c r="J143" s="88">
        <f t="shared" si="6"/>
        <v>1.4227787427717062</v>
      </c>
      <c r="K143" s="25"/>
    </row>
    <row r="144" spans="1:11" x14ac:dyDescent="0.25">
      <c r="A144" s="44">
        <v>125</v>
      </c>
      <c r="B144" s="56" t="s">
        <v>168</v>
      </c>
      <c r="C144" s="51">
        <v>76.599999999999994</v>
      </c>
      <c r="D144" s="65" t="s">
        <v>358</v>
      </c>
      <c r="E144" s="104">
        <v>23.013999999999999</v>
      </c>
      <c r="F144" s="104">
        <v>24.445</v>
      </c>
      <c r="G144" s="72">
        <f t="shared" si="4"/>
        <v>1.2303738000000009</v>
      </c>
      <c r="H144" s="501"/>
      <c r="I144" s="103">
        <f t="shared" si="5"/>
        <v>6.2841532635280598E-2</v>
      </c>
      <c r="J144" s="88">
        <f t="shared" si="6"/>
        <v>1.2932153326352815</v>
      </c>
      <c r="K144" s="25"/>
    </row>
    <row r="145" spans="1:11" x14ac:dyDescent="0.25">
      <c r="A145" s="44">
        <v>126</v>
      </c>
      <c r="B145" s="56" t="s">
        <v>169</v>
      </c>
      <c r="C145" s="51">
        <v>44.8</v>
      </c>
      <c r="D145" s="65" t="s">
        <v>358</v>
      </c>
      <c r="E145" s="104">
        <v>5.6479999999999997</v>
      </c>
      <c r="F145" s="104">
        <v>5.6479999999999997</v>
      </c>
      <c r="G145" s="72">
        <f t="shared" si="4"/>
        <v>0</v>
      </c>
      <c r="H145" s="501">
        <f t="shared" si="7"/>
        <v>0.61365986720211974</v>
      </c>
      <c r="I145" s="103">
        <f t="shared" si="5"/>
        <v>3.6753272350660192E-2</v>
      </c>
      <c r="J145" s="88">
        <f t="shared" si="6"/>
        <v>0.65041313955277991</v>
      </c>
      <c r="K145" s="25"/>
    </row>
    <row r="146" spans="1:11" x14ac:dyDescent="0.25">
      <c r="A146" s="44">
        <v>127</v>
      </c>
      <c r="B146" s="56" t="s">
        <v>170</v>
      </c>
      <c r="C146" s="51">
        <v>73.400000000000006</v>
      </c>
      <c r="D146" s="65" t="s">
        <v>359</v>
      </c>
      <c r="E146" s="129">
        <v>22730</v>
      </c>
      <c r="F146" s="129">
        <v>23794</v>
      </c>
      <c r="G146" s="72">
        <f>(F146-E146)*0.00086</f>
        <v>0.91503999999999996</v>
      </c>
      <c r="H146" s="501"/>
      <c r="I146" s="103">
        <f t="shared" si="5"/>
        <v>6.0216298895947734E-2</v>
      </c>
      <c r="J146" s="88">
        <f t="shared" si="6"/>
        <v>0.97525629889594767</v>
      </c>
      <c r="K146" s="25"/>
    </row>
    <row r="147" spans="1:11" x14ac:dyDescent="0.25">
      <c r="A147" s="44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72">
        <f t="shared" si="4"/>
        <v>0</v>
      </c>
      <c r="H147" s="501">
        <f t="shared" si="7"/>
        <v>0.67393003273089946</v>
      </c>
      <c r="I147" s="103">
        <f t="shared" si="5"/>
        <v>4.0362968742242891E-2</v>
      </c>
      <c r="J147" s="88">
        <f t="shared" si="6"/>
        <v>0.71429300147314234</v>
      </c>
      <c r="K147" s="25"/>
    </row>
    <row r="148" spans="1:11" x14ac:dyDescent="0.25">
      <c r="A148" s="44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72">
        <f t="shared" si="4"/>
        <v>0</v>
      </c>
      <c r="H148" s="501">
        <f t="shared" si="7"/>
        <v>1.3396414065260562</v>
      </c>
      <c r="I148" s="103">
        <f t="shared" si="5"/>
        <v>8.0233706158360868E-2</v>
      </c>
      <c r="J148" s="88">
        <f t="shared" si="6"/>
        <v>1.4198751126844171</v>
      </c>
      <c r="K148" s="25"/>
    </row>
    <row r="149" spans="1:11" x14ac:dyDescent="0.25">
      <c r="A149" s="44">
        <v>130</v>
      </c>
      <c r="B149" s="56" t="s">
        <v>173</v>
      </c>
      <c r="C149" s="51">
        <v>76.3</v>
      </c>
      <c r="D149" s="65" t="s">
        <v>358</v>
      </c>
      <c r="E149" s="104">
        <v>16.395</v>
      </c>
      <c r="F149" s="104">
        <v>17.335999999999999</v>
      </c>
      <c r="G149" s="72">
        <f t="shared" si="4"/>
        <v>0.80907179999999912</v>
      </c>
      <c r="H149" s="501"/>
      <c r="I149" s="103">
        <f t="shared" ref="I149:I212" si="8">$G$12/$C$306*C149</f>
        <v>6.259541697221814E-2</v>
      </c>
      <c r="J149" s="88">
        <f t="shared" ref="J149:J212" si="9">G149+I149+H149</f>
        <v>0.87166721697221727</v>
      </c>
      <c r="K149" s="25"/>
    </row>
    <row r="150" spans="1:11" x14ac:dyDescent="0.25">
      <c r="A150" s="44">
        <v>131</v>
      </c>
      <c r="B150" s="56" t="s">
        <v>174</v>
      </c>
      <c r="C150" s="51">
        <v>44.2</v>
      </c>
      <c r="D150" s="65" t="s">
        <v>358</v>
      </c>
      <c r="E150" s="104">
        <v>15.954000000000001</v>
      </c>
      <c r="F150" s="104">
        <v>16.98</v>
      </c>
      <c r="G150" s="72">
        <f t="shared" si="4"/>
        <v>0.88215479999999979</v>
      </c>
      <c r="H150" s="501"/>
      <c r="I150" s="103">
        <f t="shared" si="8"/>
        <v>3.6261041024535284E-2</v>
      </c>
      <c r="J150" s="88">
        <f t="shared" si="9"/>
        <v>0.91841584102453511</v>
      </c>
      <c r="K150" s="25"/>
    </row>
    <row r="151" spans="1:11" x14ac:dyDescent="0.25">
      <c r="A151" s="44">
        <v>132</v>
      </c>
      <c r="B151" s="56" t="s">
        <v>175</v>
      </c>
      <c r="C151" s="51">
        <v>73.3</v>
      </c>
      <c r="D151" s="65" t="s">
        <v>358</v>
      </c>
      <c r="E151" s="104">
        <v>10.085000000000001</v>
      </c>
      <c r="F151" s="104">
        <v>10.583</v>
      </c>
      <c r="G151" s="72">
        <f t="shared" ref="G151:G214" si="10">(F151-E151)*0.8598</f>
        <v>0.42818039999999941</v>
      </c>
      <c r="H151" s="501"/>
      <c r="I151" s="103">
        <f t="shared" si="8"/>
        <v>6.0134260341593575E-2</v>
      </c>
      <c r="J151" s="88">
        <f t="shared" si="9"/>
        <v>0.48831466034159299</v>
      </c>
      <c r="K151" s="25"/>
    </row>
    <row r="152" spans="1:11" x14ac:dyDescent="0.25">
      <c r="A152" s="44">
        <v>133</v>
      </c>
      <c r="B152" s="56" t="s">
        <v>176</v>
      </c>
      <c r="C152" s="51">
        <v>49.5</v>
      </c>
      <c r="D152" s="65" t="s">
        <v>358</v>
      </c>
      <c r="E152" s="104">
        <v>6.7850000000000001</v>
      </c>
      <c r="F152" s="104">
        <v>6.7850000000000001</v>
      </c>
      <c r="G152" s="72">
        <f t="shared" si="10"/>
        <v>0</v>
      </c>
      <c r="H152" s="501">
        <f t="shared" si="7"/>
        <v>0.67803936219877081</v>
      </c>
      <c r="I152" s="103">
        <f t="shared" si="8"/>
        <v>4.0609084405305348E-2</v>
      </c>
      <c r="J152" s="88">
        <f t="shared" si="9"/>
        <v>0.71864844660407612</v>
      </c>
      <c r="K152" s="215"/>
    </row>
    <row r="153" spans="1:11" x14ac:dyDescent="0.25">
      <c r="A153" s="44">
        <v>134</v>
      </c>
      <c r="B153" s="56" t="s">
        <v>177</v>
      </c>
      <c r="C153" s="51">
        <v>97.2</v>
      </c>
      <c r="D153" s="65" t="s">
        <v>358</v>
      </c>
      <c r="E153" s="104">
        <v>23.369</v>
      </c>
      <c r="F153" s="104">
        <v>23.369</v>
      </c>
      <c r="G153" s="72">
        <f t="shared" si="10"/>
        <v>0</v>
      </c>
      <c r="H153" s="501">
        <f t="shared" si="7"/>
        <v>1.3314227475903135</v>
      </c>
      <c r="I153" s="103">
        <f t="shared" si="8"/>
        <v>7.9741474832235953E-2</v>
      </c>
      <c r="J153" s="88">
        <f t="shared" si="9"/>
        <v>1.4111642224225496</v>
      </c>
      <c r="K153" s="215"/>
    </row>
    <row r="154" spans="1:11" x14ac:dyDescent="0.25">
      <c r="A154" s="44">
        <v>135</v>
      </c>
      <c r="B154" s="56" t="s">
        <v>178</v>
      </c>
      <c r="C154" s="51">
        <v>76.7</v>
      </c>
      <c r="D154" s="65" t="s">
        <v>358</v>
      </c>
      <c r="E154" s="104">
        <v>25.141999999999999</v>
      </c>
      <c r="F154" s="104">
        <v>25.141999999999999</v>
      </c>
      <c r="G154" s="72">
        <f t="shared" si="10"/>
        <v>0</v>
      </c>
      <c r="H154" s="501">
        <f t="shared" si="7"/>
        <v>1.0506185672857722</v>
      </c>
      <c r="I154" s="103">
        <f t="shared" si="8"/>
        <v>6.292357118963475E-2</v>
      </c>
      <c r="J154" s="88">
        <f t="shared" si="9"/>
        <v>1.113542138475407</v>
      </c>
      <c r="K154" s="215"/>
    </row>
    <row r="155" spans="1:11" x14ac:dyDescent="0.25">
      <c r="A155" s="44">
        <v>136</v>
      </c>
      <c r="B155" s="56" t="s">
        <v>179</v>
      </c>
      <c r="C155" s="51">
        <v>44.4</v>
      </c>
      <c r="D155" s="65" t="s">
        <v>358</v>
      </c>
      <c r="E155" s="104">
        <v>7.64</v>
      </c>
      <c r="F155" s="104">
        <v>8.2889999999999997</v>
      </c>
      <c r="G155" s="72">
        <f t="shared" si="10"/>
        <v>0.55801020000000001</v>
      </c>
      <c r="H155" s="501"/>
      <c r="I155" s="103">
        <f t="shared" si="8"/>
        <v>3.6425118133243582E-2</v>
      </c>
      <c r="J155" s="88">
        <f t="shared" si="9"/>
        <v>0.59443531813324357</v>
      </c>
      <c r="K155" s="25"/>
    </row>
    <row r="156" spans="1:11" x14ac:dyDescent="0.25">
      <c r="A156" s="44">
        <v>137</v>
      </c>
      <c r="B156" s="56" t="s">
        <v>180</v>
      </c>
      <c r="C156" s="51">
        <v>71.599999999999994</v>
      </c>
      <c r="D156" s="65" t="s">
        <v>358</v>
      </c>
      <c r="E156" s="104">
        <v>32.676000000000002</v>
      </c>
      <c r="F156" s="104">
        <v>34.362000000000002</v>
      </c>
      <c r="G156" s="72">
        <f t="shared" si="10"/>
        <v>1.4496228</v>
      </c>
      <c r="H156" s="501"/>
      <c r="I156" s="103">
        <f t="shared" si="8"/>
        <v>5.8739604917572984E-2</v>
      </c>
      <c r="J156" s="88">
        <f t="shared" si="9"/>
        <v>1.508362404917573</v>
      </c>
      <c r="K156" s="25"/>
    </row>
    <row r="157" spans="1:11" x14ac:dyDescent="0.25">
      <c r="A157" s="44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72">
        <f t="shared" si="10"/>
        <v>0</v>
      </c>
      <c r="H157" s="501">
        <f t="shared" si="7"/>
        <v>0.67256025624160898</v>
      </c>
      <c r="I157" s="103">
        <f t="shared" si="8"/>
        <v>4.0280930187888739E-2</v>
      </c>
      <c r="J157" s="88">
        <f t="shared" si="9"/>
        <v>0.71284118642949768</v>
      </c>
      <c r="K157" s="25"/>
    </row>
    <row r="158" spans="1:11" x14ac:dyDescent="0.25">
      <c r="A158" s="44">
        <v>139</v>
      </c>
      <c r="B158" s="56" t="s">
        <v>182</v>
      </c>
      <c r="C158" s="51">
        <v>97.3</v>
      </c>
      <c r="D158" s="65" t="s">
        <v>358</v>
      </c>
      <c r="E158" s="104">
        <v>23.923999999999999</v>
      </c>
      <c r="F158" s="104">
        <v>25.125</v>
      </c>
      <c r="G158" s="72">
        <f t="shared" si="10"/>
        <v>1.0326198000000004</v>
      </c>
      <c r="H158" s="501"/>
      <c r="I158" s="103">
        <f t="shared" si="8"/>
        <v>7.9823513386590106E-2</v>
      </c>
      <c r="J158" s="88">
        <f t="shared" si="9"/>
        <v>1.1124433133865905</v>
      </c>
      <c r="K158" s="25"/>
    </row>
    <row r="159" spans="1:11" x14ac:dyDescent="0.25">
      <c r="A159" s="44">
        <v>140</v>
      </c>
      <c r="B159" s="56" t="s">
        <v>183</v>
      </c>
      <c r="C159" s="51">
        <v>77</v>
      </c>
      <c r="D159" s="65" t="s">
        <v>358</v>
      </c>
      <c r="E159" s="104">
        <v>36.771000000000001</v>
      </c>
      <c r="F159" s="104">
        <v>38.365000000000002</v>
      </c>
      <c r="G159" s="72">
        <f t="shared" si="10"/>
        <v>1.3705212000000011</v>
      </c>
      <c r="H159" s="501"/>
      <c r="I159" s="103">
        <f t="shared" si="8"/>
        <v>6.3169686852697207E-2</v>
      </c>
      <c r="J159" s="88">
        <f t="shared" si="9"/>
        <v>1.4336908868526983</v>
      </c>
      <c r="K159" s="25"/>
    </row>
    <row r="160" spans="1:11" x14ac:dyDescent="0.25">
      <c r="A160" s="44">
        <v>141</v>
      </c>
      <c r="B160" s="56" t="s">
        <v>184</v>
      </c>
      <c r="C160" s="51">
        <v>44.6</v>
      </c>
      <c r="D160" s="65" t="s">
        <v>358</v>
      </c>
      <c r="E160" s="104">
        <v>12.702</v>
      </c>
      <c r="F160" s="104">
        <v>13.103</v>
      </c>
      <c r="G160" s="72">
        <f t="shared" si="10"/>
        <v>0.34477979999999986</v>
      </c>
      <c r="H160" s="501"/>
      <c r="I160" s="103">
        <f t="shared" si="8"/>
        <v>3.6589195241951894E-2</v>
      </c>
      <c r="J160" s="88">
        <f t="shared" si="9"/>
        <v>0.38136899524195178</v>
      </c>
      <c r="K160" s="25"/>
    </row>
    <row r="161" spans="1:11" x14ac:dyDescent="0.25">
      <c r="A161" s="44">
        <v>142</v>
      </c>
      <c r="B161" s="56" t="s">
        <v>185</v>
      </c>
      <c r="C161" s="51">
        <v>72.5</v>
      </c>
      <c r="D161" s="65" t="s">
        <v>358</v>
      </c>
      <c r="E161" s="104">
        <v>10.87</v>
      </c>
      <c r="F161" s="104">
        <v>11.159000000000001</v>
      </c>
      <c r="G161" s="72">
        <f t="shared" si="10"/>
        <v>0.24848220000000126</v>
      </c>
      <c r="H161" s="501"/>
      <c r="I161" s="103">
        <f t="shared" si="8"/>
        <v>5.9477951906760362E-2</v>
      </c>
      <c r="J161" s="88">
        <f t="shared" si="9"/>
        <v>0.30796015190676163</v>
      </c>
      <c r="K161" s="25"/>
    </row>
    <row r="162" spans="1:11" x14ac:dyDescent="0.25">
      <c r="A162" s="44">
        <v>143</v>
      </c>
      <c r="B162" s="56" t="s">
        <v>186</v>
      </c>
      <c r="C162" s="51">
        <v>49</v>
      </c>
      <c r="D162" s="65" t="s">
        <v>359</v>
      </c>
      <c r="E162" s="129">
        <v>18294</v>
      </c>
      <c r="F162" s="129">
        <v>19456</v>
      </c>
      <c r="G162" s="72">
        <f>(F162-E162)*0.00086</f>
        <v>0.99931999999999999</v>
      </c>
      <c r="H162" s="501"/>
      <c r="I162" s="103">
        <f t="shared" si="8"/>
        <v>4.0198891633534586E-2</v>
      </c>
      <c r="J162" s="88">
        <f t="shared" si="9"/>
        <v>1.0395188916335345</v>
      </c>
      <c r="K162" s="25"/>
    </row>
    <row r="163" spans="1:11" x14ac:dyDescent="0.25">
      <c r="A163" s="44">
        <v>144</v>
      </c>
      <c r="B163" s="56" t="s">
        <v>187</v>
      </c>
      <c r="C163" s="51">
        <v>96.9</v>
      </c>
      <c r="D163" s="65" t="s">
        <v>358</v>
      </c>
      <c r="E163" s="104">
        <v>44.591000000000001</v>
      </c>
      <c r="F163" s="104">
        <v>46.744999999999997</v>
      </c>
      <c r="G163" s="72">
        <f t="shared" si="10"/>
        <v>1.8520091999999968</v>
      </c>
      <c r="H163" s="501"/>
      <c r="I163" s="103">
        <f t="shared" si="8"/>
        <v>7.949535916917351E-2</v>
      </c>
      <c r="J163" s="88">
        <f t="shared" si="9"/>
        <v>1.9315045591691704</v>
      </c>
      <c r="K163" s="25"/>
    </row>
    <row r="164" spans="1:11" x14ac:dyDescent="0.25">
      <c r="A164" s="44">
        <v>145</v>
      </c>
      <c r="B164" s="56" t="s">
        <v>190</v>
      </c>
      <c r="C164" s="51">
        <v>108.8</v>
      </c>
      <c r="D164" s="65" t="s">
        <v>358</v>
      </c>
      <c r="E164" s="104">
        <v>34.183</v>
      </c>
      <c r="F164" s="104">
        <v>35.92</v>
      </c>
      <c r="G164" s="72">
        <f t="shared" si="10"/>
        <v>1.4934726000000016</v>
      </c>
      <c r="H164" s="501"/>
      <c r="I164" s="103">
        <f t="shared" si="8"/>
        <v>8.925794713731762E-2</v>
      </c>
      <c r="J164" s="88">
        <f t="shared" si="9"/>
        <v>1.5827305471373192</v>
      </c>
      <c r="K164" s="25"/>
    </row>
    <row r="165" spans="1:11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22.846</v>
      </c>
      <c r="F165" s="104">
        <v>23.434000000000001</v>
      </c>
      <c r="G165" s="72">
        <f t="shared" si="10"/>
        <v>0.50556240000000086</v>
      </c>
      <c r="H165" s="501"/>
      <c r="I165" s="103">
        <f t="shared" si="8"/>
        <v>3.576880969841037E-2</v>
      </c>
      <c r="J165" s="88">
        <f t="shared" si="9"/>
        <v>0.5413312096984112</v>
      </c>
      <c r="K165" s="25"/>
    </row>
    <row r="166" spans="1:11" x14ac:dyDescent="0.25">
      <c r="A166" s="44">
        <v>147</v>
      </c>
      <c r="B166" s="56" t="s">
        <v>188</v>
      </c>
      <c r="C166" s="51">
        <v>66.099999999999994</v>
      </c>
      <c r="D166" s="65" t="s">
        <v>358</v>
      </c>
      <c r="E166" s="104">
        <v>40.314</v>
      </c>
      <c r="F166" s="104">
        <v>42.530999999999999</v>
      </c>
      <c r="G166" s="72">
        <f t="shared" si="10"/>
        <v>1.9061765999999989</v>
      </c>
      <c r="H166" s="501"/>
      <c r="I166" s="103">
        <f t="shared" si="8"/>
        <v>5.4227484428094615E-2</v>
      </c>
      <c r="J166" s="88">
        <f t="shared" si="9"/>
        <v>1.9604040844280934</v>
      </c>
      <c r="K166" s="25"/>
    </row>
    <row r="167" spans="1:11" x14ac:dyDescent="0.25">
      <c r="A167" s="44">
        <v>148</v>
      </c>
      <c r="B167" s="56" t="s">
        <v>191</v>
      </c>
      <c r="C167" s="51">
        <v>107</v>
      </c>
      <c r="D167" s="65" t="s">
        <v>358</v>
      </c>
      <c r="E167" s="104">
        <v>24.416</v>
      </c>
      <c r="F167" s="104">
        <v>25.207999999999998</v>
      </c>
      <c r="G167" s="72">
        <f t="shared" si="10"/>
        <v>0.68096159999999828</v>
      </c>
      <c r="H167" s="501"/>
      <c r="I167" s="103">
        <f t="shared" si="8"/>
        <v>8.7781253158942876E-2</v>
      </c>
      <c r="J167" s="88">
        <f t="shared" si="9"/>
        <v>0.7687428531589412</v>
      </c>
      <c r="K167" s="25"/>
    </row>
    <row r="168" spans="1:11" x14ac:dyDescent="0.25">
      <c r="A168" s="44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72">
        <f t="shared" si="10"/>
        <v>0</v>
      </c>
      <c r="H168" s="501">
        <f t="shared" si="7"/>
        <v>0.6013318787985058</v>
      </c>
      <c r="I168" s="103">
        <f t="shared" si="8"/>
        <v>3.601492536147282E-2</v>
      </c>
      <c r="J168" s="88">
        <f t="shared" si="9"/>
        <v>0.63734680415997857</v>
      </c>
      <c r="K168" s="25"/>
    </row>
    <row r="169" spans="1:11" x14ac:dyDescent="0.25">
      <c r="A169" s="44">
        <v>150</v>
      </c>
      <c r="B169" s="56" t="s">
        <v>193</v>
      </c>
      <c r="C169" s="51">
        <v>65.599999999999994</v>
      </c>
      <c r="D169" s="65" t="s">
        <v>358</v>
      </c>
      <c r="E169" s="104">
        <v>14.074999999999999</v>
      </c>
      <c r="F169" s="104">
        <v>15.347</v>
      </c>
      <c r="G169" s="72">
        <f t="shared" si="10"/>
        <v>1.0936656000000002</v>
      </c>
      <c r="H169" s="501"/>
      <c r="I169" s="103">
        <f t="shared" si="8"/>
        <v>5.3817291656323853E-2</v>
      </c>
      <c r="J169" s="88">
        <f t="shared" si="9"/>
        <v>1.147482891656324</v>
      </c>
      <c r="K169" s="25"/>
    </row>
    <row r="170" spans="1:11" x14ac:dyDescent="0.25">
      <c r="A170" s="44">
        <v>151</v>
      </c>
      <c r="B170" s="56" t="s">
        <v>194</v>
      </c>
      <c r="C170" s="51">
        <v>108.7</v>
      </c>
      <c r="D170" s="65" t="s">
        <v>358</v>
      </c>
      <c r="E170" s="104">
        <v>37.235999999999997</v>
      </c>
      <c r="F170" s="104">
        <v>38.628</v>
      </c>
      <c r="G170" s="72">
        <f t="shared" si="10"/>
        <v>1.1968416000000026</v>
      </c>
      <c r="H170" s="501"/>
      <c r="I170" s="103">
        <f t="shared" si="8"/>
        <v>8.9175908582963467E-2</v>
      </c>
      <c r="J170" s="88">
        <f t="shared" si="9"/>
        <v>1.2860175085829662</v>
      </c>
      <c r="K170" s="25"/>
    </row>
    <row r="171" spans="1:11" x14ac:dyDescent="0.25">
      <c r="A171" s="44">
        <v>152</v>
      </c>
      <c r="B171" s="56" t="s">
        <v>195</v>
      </c>
      <c r="C171" s="51">
        <v>43.5</v>
      </c>
      <c r="D171" s="65" t="s">
        <v>358</v>
      </c>
      <c r="E171" s="104">
        <v>10.63</v>
      </c>
      <c r="F171" s="104">
        <v>11.362</v>
      </c>
      <c r="G171" s="72">
        <f t="shared" si="10"/>
        <v>0.62937359999999942</v>
      </c>
      <c r="H171" s="501"/>
      <c r="I171" s="103">
        <f t="shared" si="8"/>
        <v>3.5686771144056217E-2</v>
      </c>
      <c r="J171" s="88">
        <f t="shared" si="9"/>
        <v>0.6650603711440557</v>
      </c>
      <c r="K171" s="25"/>
    </row>
    <row r="172" spans="1:11" x14ac:dyDescent="0.25">
      <c r="A172" s="44">
        <v>153</v>
      </c>
      <c r="B172" s="56" t="s">
        <v>196</v>
      </c>
      <c r="C172" s="51">
        <v>65.8</v>
      </c>
      <c r="D172" s="65" t="s">
        <v>358</v>
      </c>
      <c r="E172" s="104">
        <v>14.112</v>
      </c>
      <c r="F172" s="104">
        <v>14.180999999999999</v>
      </c>
      <c r="G172" s="72">
        <f t="shared" si="10"/>
        <v>5.9326199999999198E-2</v>
      </c>
      <c r="H172" s="501"/>
      <c r="I172" s="103">
        <f t="shared" si="8"/>
        <v>5.3981368765032157E-2</v>
      </c>
      <c r="J172" s="88">
        <f t="shared" si="9"/>
        <v>0.11330756876503136</v>
      </c>
      <c r="K172" s="25"/>
    </row>
    <row r="173" spans="1:11" x14ac:dyDescent="0.25">
      <c r="A173" s="44">
        <v>154</v>
      </c>
      <c r="B173" s="56" t="s">
        <v>197</v>
      </c>
      <c r="C173" s="51">
        <v>108.7</v>
      </c>
      <c r="D173" s="65" t="s">
        <v>358</v>
      </c>
      <c r="E173" s="104">
        <v>49.890999999999998</v>
      </c>
      <c r="F173" s="104">
        <v>52.179000000000002</v>
      </c>
      <c r="G173" s="72">
        <f t="shared" si="10"/>
        <v>1.9672224000000034</v>
      </c>
      <c r="H173" s="501"/>
      <c r="I173" s="103">
        <f t="shared" si="8"/>
        <v>8.9175908582963467E-2</v>
      </c>
      <c r="J173" s="88">
        <f t="shared" si="9"/>
        <v>2.0563983085829669</v>
      </c>
      <c r="K173" s="25"/>
    </row>
    <row r="174" spans="1:11" x14ac:dyDescent="0.25">
      <c r="A174" s="44">
        <v>155</v>
      </c>
      <c r="B174" s="56" t="s">
        <v>198</v>
      </c>
      <c r="C174" s="51">
        <v>43.5</v>
      </c>
      <c r="D174" s="65" t="s">
        <v>358</v>
      </c>
      <c r="E174" s="104">
        <v>25.765999999999998</v>
      </c>
      <c r="F174" s="104">
        <v>26.814</v>
      </c>
      <c r="G174" s="72">
        <f t="shared" si="10"/>
        <v>0.9010704000000016</v>
      </c>
      <c r="H174" s="501"/>
      <c r="I174" s="103">
        <f t="shared" si="8"/>
        <v>3.5686771144056217E-2</v>
      </c>
      <c r="J174" s="88">
        <f t="shared" si="9"/>
        <v>0.93675717114405788</v>
      </c>
      <c r="K174" s="25"/>
    </row>
    <row r="175" spans="1:11" x14ac:dyDescent="0.25">
      <c r="A175" s="44">
        <v>156</v>
      </c>
      <c r="B175" s="56" t="s">
        <v>199</v>
      </c>
      <c r="C175" s="51">
        <v>66.099999999999994</v>
      </c>
      <c r="D175" s="65" t="s">
        <v>358</v>
      </c>
      <c r="E175" s="104">
        <v>4.5229999999999997</v>
      </c>
      <c r="F175" s="104">
        <v>4.524</v>
      </c>
      <c r="G175" s="72">
        <f t="shared" si="10"/>
        <v>8.5980000000028718E-4</v>
      </c>
      <c r="H175" s="501"/>
      <c r="I175" s="103">
        <f t="shared" si="8"/>
        <v>5.4227484428094615E-2</v>
      </c>
      <c r="J175" s="88">
        <f t="shared" si="9"/>
        <v>5.50872844280949E-2</v>
      </c>
      <c r="K175" s="25"/>
    </row>
    <row r="176" spans="1:11" x14ac:dyDescent="0.25">
      <c r="A176" s="44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72">
        <f t="shared" si="10"/>
        <v>0</v>
      </c>
      <c r="H176" s="501">
        <f t="shared" ref="H176:H231" si="11">C176*(G$11/E$18)</f>
        <v>1.4903168203480053</v>
      </c>
      <c r="I176" s="103">
        <f t="shared" si="8"/>
        <v>8.925794713731762E-2</v>
      </c>
      <c r="J176" s="88">
        <f t="shared" si="9"/>
        <v>1.5795747674853229</v>
      </c>
      <c r="K176" s="25"/>
    </row>
    <row r="177" spans="1:11" x14ac:dyDescent="0.25">
      <c r="A177" s="44">
        <v>158</v>
      </c>
      <c r="B177" s="56" t="s">
        <v>201</v>
      </c>
      <c r="C177" s="51">
        <v>43.1</v>
      </c>
      <c r="D177" s="65" t="s">
        <v>358</v>
      </c>
      <c r="E177" s="104">
        <v>13.648</v>
      </c>
      <c r="F177" s="104">
        <v>14.393000000000001</v>
      </c>
      <c r="G177" s="72">
        <f t="shared" si="10"/>
        <v>0.64055100000000087</v>
      </c>
      <c r="H177" s="501"/>
      <c r="I177" s="103">
        <f t="shared" si="8"/>
        <v>3.5358616926639608E-2</v>
      </c>
      <c r="J177" s="88">
        <f t="shared" si="9"/>
        <v>0.67590961692664053</v>
      </c>
      <c r="K177" s="25"/>
    </row>
    <row r="178" spans="1:11" x14ac:dyDescent="0.25">
      <c r="A178" s="44">
        <v>159</v>
      </c>
      <c r="B178" s="56" t="s">
        <v>202</v>
      </c>
      <c r="C178" s="51">
        <v>66.099999999999994</v>
      </c>
      <c r="D178" s="65" t="s">
        <v>358</v>
      </c>
      <c r="E178" s="104">
        <v>32.720999999999997</v>
      </c>
      <c r="F178" s="104">
        <v>33.840000000000003</v>
      </c>
      <c r="G178" s="72">
        <f t="shared" si="10"/>
        <v>0.96211620000000597</v>
      </c>
      <c r="H178" s="501"/>
      <c r="I178" s="103">
        <f t="shared" si="8"/>
        <v>5.4227484428094615E-2</v>
      </c>
      <c r="J178" s="88">
        <f t="shared" si="9"/>
        <v>1.0163436844281006</v>
      </c>
      <c r="K178" s="25"/>
    </row>
    <row r="179" spans="1:11" x14ac:dyDescent="0.25">
      <c r="A179" s="44">
        <v>160</v>
      </c>
      <c r="B179" s="56" t="s">
        <v>203</v>
      </c>
      <c r="C179" s="51">
        <v>109.1</v>
      </c>
      <c r="D179" s="65" t="s">
        <v>358</v>
      </c>
      <c r="E179" s="104">
        <v>28.616</v>
      </c>
      <c r="F179" s="104">
        <v>29.731000000000002</v>
      </c>
      <c r="G179" s="72">
        <f t="shared" si="10"/>
        <v>0.95867700000000167</v>
      </c>
      <c r="H179" s="501"/>
      <c r="I179" s="103">
        <f t="shared" si="8"/>
        <v>8.9504062800380063E-2</v>
      </c>
      <c r="J179" s="88">
        <f t="shared" si="9"/>
        <v>1.0481810628003818</v>
      </c>
      <c r="K179" s="25"/>
    </row>
    <row r="180" spans="1:11" x14ac:dyDescent="0.25">
      <c r="A180" s="44">
        <v>161</v>
      </c>
      <c r="B180" s="56" t="s">
        <v>204</v>
      </c>
      <c r="C180" s="51">
        <v>43.1</v>
      </c>
      <c r="D180" s="65" t="s">
        <v>358</v>
      </c>
      <c r="E180" s="104">
        <v>16.779</v>
      </c>
      <c r="F180" s="104">
        <v>17.457999999999998</v>
      </c>
      <c r="G180" s="72">
        <f t="shared" si="10"/>
        <v>0.58380419999999866</v>
      </c>
      <c r="H180" s="501"/>
      <c r="I180" s="103">
        <f t="shared" si="8"/>
        <v>3.5358616926639608E-2</v>
      </c>
      <c r="J180" s="88">
        <f t="shared" si="9"/>
        <v>0.61916281692663833</v>
      </c>
      <c r="K180" s="25"/>
    </row>
    <row r="181" spans="1:11" x14ac:dyDescent="0.25">
      <c r="A181" s="44">
        <v>162</v>
      </c>
      <c r="B181" s="56" t="s">
        <v>205</v>
      </c>
      <c r="C181" s="51">
        <v>65.8</v>
      </c>
      <c r="D181" s="65" t="s">
        <v>358</v>
      </c>
      <c r="E181" s="104">
        <v>12.29</v>
      </c>
      <c r="F181" s="104">
        <v>12.988</v>
      </c>
      <c r="G181" s="72">
        <f t="shared" si="10"/>
        <v>0.60014040000000035</v>
      </c>
      <c r="H181" s="501"/>
      <c r="I181" s="103">
        <f t="shared" si="8"/>
        <v>5.3981368765032157E-2</v>
      </c>
      <c r="J181" s="88">
        <f t="shared" si="9"/>
        <v>0.65412176876503247</v>
      </c>
      <c r="K181" s="25"/>
    </row>
    <row r="182" spans="1:11" x14ac:dyDescent="0.25">
      <c r="A182" s="44">
        <v>163</v>
      </c>
      <c r="B182" s="56" t="s">
        <v>206</v>
      </c>
      <c r="C182" s="51">
        <v>109.9</v>
      </c>
      <c r="D182" s="65" t="s">
        <v>358</v>
      </c>
      <c r="E182" s="104">
        <v>27.158999999999999</v>
      </c>
      <c r="F182" s="104">
        <v>28.187000000000001</v>
      </c>
      <c r="G182" s="72">
        <f t="shared" si="10"/>
        <v>0.88387440000000195</v>
      </c>
      <c r="H182" s="501"/>
      <c r="I182" s="103">
        <f t="shared" si="8"/>
        <v>9.0160371235213296E-2</v>
      </c>
      <c r="J182" s="88">
        <f t="shared" si="9"/>
        <v>0.9740347712352152</v>
      </c>
      <c r="K182" s="25"/>
    </row>
    <row r="183" spans="1:11" x14ac:dyDescent="0.25">
      <c r="A183" s="44">
        <v>164</v>
      </c>
      <c r="B183" s="56" t="s">
        <v>207</v>
      </c>
      <c r="C183" s="51">
        <v>43.8</v>
      </c>
      <c r="D183" s="65" t="s">
        <v>358</v>
      </c>
      <c r="E183" s="104">
        <v>16.516999999999999</v>
      </c>
      <c r="F183" s="104">
        <v>17.384</v>
      </c>
      <c r="G183" s="72">
        <f t="shared" si="10"/>
        <v>0.74544660000000074</v>
      </c>
      <c r="H183" s="501"/>
      <c r="I183" s="103">
        <f t="shared" si="8"/>
        <v>3.5932886807118668E-2</v>
      </c>
      <c r="J183" s="88">
        <f t="shared" si="9"/>
        <v>0.78137948680711944</v>
      </c>
      <c r="K183" s="25"/>
    </row>
    <row r="184" spans="1:11" x14ac:dyDescent="0.25">
      <c r="A184" s="44">
        <v>165</v>
      </c>
      <c r="B184" s="56" t="s">
        <v>208</v>
      </c>
      <c r="C184" s="51">
        <v>65.900000000000006</v>
      </c>
      <c r="D184" s="65" t="s">
        <v>358</v>
      </c>
      <c r="E184" s="104">
        <v>5.1779999999999999</v>
      </c>
      <c r="F184" s="104">
        <v>5.1779999999999999</v>
      </c>
      <c r="G184" s="72">
        <f t="shared" si="10"/>
        <v>0</v>
      </c>
      <c r="H184" s="501">
        <f t="shared" si="11"/>
        <v>0.902682706442404</v>
      </c>
      <c r="I184" s="103">
        <f t="shared" si="8"/>
        <v>5.4063407319386317E-2</v>
      </c>
      <c r="J184" s="88">
        <f t="shared" si="9"/>
        <v>0.95674611376179031</v>
      </c>
      <c r="K184" s="25"/>
    </row>
    <row r="185" spans="1:11" x14ac:dyDescent="0.25">
      <c r="A185" s="44">
        <v>166</v>
      </c>
      <c r="B185" s="56" t="s">
        <v>209</v>
      </c>
      <c r="C185" s="51">
        <v>109.5</v>
      </c>
      <c r="D185" s="65" t="s">
        <v>358</v>
      </c>
      <c r="E185" s="104">
        <v>47.203000000000003</v>
      </c>
      <c r="F185" s="104">
        <v>48.456000000000003</v>
      </c>
      <c r="G185" s="72">
        <f t="shared" si="10"/>
        <v>1.0773294000000002</v>
      </c>
      <c r="H185" s="501"/>
      <c r="I185" s="103">
        <f t="shared" si="8"/>
        <v>8.9832217017796687E-2</v>
      </c>
      <c r="J185" s="88">
        <f t="shared" si="9"/>
        <v>1.167161617017797</v>
      </c>
      <c r="K185" s="25"/>
    </row>
    <row r="186" spans="1:11" x14ac:dyDescent="0.25">
      <c r="A186" s="44">
        <v>167</v>
      </c>
      <c r="B186" s="56" t="s">
        <v>210</v>
      </c>
      <c r="C186" s="51">
        <v>43.1</v>
      </c>
      <c r="D186" s="65" t="s">
        <v>358</v>
      </c>
      <c r="E186" s="104">
        <v>6.1909999999999998</v>
      </c>
      <c r="F186" s="104">
        <v>6.2370000000000001</v>
      </c>
      <c r="G186" s="72">
        <f t="shared" si="10"/>
        <v>3.9550800000000226E-2</v>
      </c>
      <c r="H186" s="501"/>
      <c r="I186" s="103">
        <f t="shared" si="8"/>
        <v>3.5358616926639608E-2</v>
      </c>
      <c r="J186" s="88">
        <f t="shared" si="9"/>
        <v>7.4909416926639827E-2</v>
      </c>
      <c r="K186" s="25"/>
    </row>
    <row r="187" spans="1:11" x14ac:dyDescent="0.25">
      <c r="A187" s="44">
        <v>168</v>
      </c>
      <c r="B187" s="56" t="s">
        <v>211</v>
      </c>
      <c r="C187" s="51">
        <v>66</v>
      </c>
      <c r="D187" s="65" t="s">
        <v>358</v>
      </c>
      <c r="E187" s="104">
        <v>23.31</v>
      </c>
      <c r="F187" s="104">
        <v>24.518999999999998</v>
      </c>
      <c r="G187" s="72">
        <f t="shared" si="10"/>
        <v>1.0394981999999997</v>
      </c>
      <c r="H187" s="501"/>
      <c r="I187" s="103">
        <f t="shared" si="8"/>
        <v>5.4145445873740462E-2</v>
      </c>
      <c r="J187" s="88">
        <f t="shared" si="9"/>
        <v>1.0936436458737402</v>
      </c>
      <c r="K187" s="25"/>
    </row>
    <row r="188" spans="1:11" x14ac:dyDescent="0.25">
      <c r="A188" s="44">
        <v>169</v>
      </c>
      <c r="B188" s="56" t="s">
        <v>212</v>
      </c>
      <c r="C188" s="51">
        <v>109.6</v>
      </c>
      <c r="D188" s="65" t="s">
        <v>358</v>
      </c>
      <c r="E188" s="104">
        <v>18.367000000000001</v>
      </c>
      <c r="F188" s="104">
        <v>19.416</v>
      </c>
      <c r="G188" s="72">
        <f t="shared" si="10"/>
        <v>0.90193019999999957</v>
      </c>
      <c r="H188" s="501"/>
      <c r="I188" s="103">
        <f t="shared" si="8"/>
        <v>8.9914255572150825E-2</v>
      </c>
      <c r="J188" s="88">
        <f t="shared" si="9"/>
        <v>0.9918444555721504</v>
      </c>
      <c r="K188" s="25"/>
    </row>
    <row r="189" spans="1:11" x14ac:dyDescent="0.25">
      <c r="A189" s="44">
        <v>170</v>
      </c>
      <c r="B189" s="56" t="s">
        <v>213</v>
      </c>
      <c r="C189" s="51">
        <v>43</v>
      </c>
      <c r="D189" s="65" t="s">
        <v>358</v>
      </c>
      <c r="E189" s="104">
        <v>25.802</v>
      </c>
      <c r="F189" s="104">
        <v>27.026</v>
      </c>
      <c r="G189" s="72">
        <f t="shared" si="10"/>
        <v>1.0523952000000001</v>
      </c>
      <c r="H189" s="501"/>
      <c r="I189" s="103">
        <f t="shared" si="8"/>
        <v>3.5276578372285455E-2</v>
      </c>
      <c r="J189" s="88">
        <f t="shared" si="9"/>
        <v>1.0876717783722856</v>
      </c>
      <c r="K189" s="25"/>
    </row>
    <row r="190" spans="1:11" x14ac:dyDescent="0.25">
      <c r="A190" s="44">
        <v>171</v>
      </c>
      <c r="B190" s="56" t="s">
        <v>214</v>
      </c>
      <c r="C190" s="51">
        <v>65.900000000000006</v>
      </c>
      <c r="D190" s="65" t="s">
        <v>358</v>
      </c>
      <c r="E190" s="104">
        <v>27.053000000000001</v>
      </c>
      <c r="F190" s="104">
        <v>28.202000000000002</v>
      </c>
      <c r="G190" s="72">
        <f t="shared" si="10"/>
        <v>0.98791020000000074</v>
      </c>
      <c r="H190" s="501"/>
      <c r="I190" s="103">
        <f t="shared" si="8"/>
        <v>5.4063407319386317E-2</v>
      </c>
      <c r="J190" s="88">
        <f t="shared" si="9"/>
        <v>1.041973607319387</v>
      </c>
      <c r="K190" s="25"/>
    </row>
    <row r="191" spans="1:11" x14ac:dyDescent="0.25">
      <c r="A191" s="44">
        <v>172</v>
      </c>
      <c r="B191" s="56" t="s">
        <v>215</v>
      </c>
      <c r="C191" s="51">
        <v>110</v>
      </c>
      <c r="D191" s="65" t="s">
        <v>359</v>
      </c>
      <c r="E191" s="129">
        <v>29981</v>
      </c>
      <c r="F191" s="129">
        <v>31718</v>
      </c>
      <c r="G191" s="72">
        <f>(F191-E191)*0.00086</f>
        <v>1.4938199999999999</v>
      </c>
      <c r="H191" s="501"/>
      <c r="I191" s="103">
        <f t="shared" si="8"/>
        <v>9.0242409789567449E-2</v>
      </c>
      <c r="J191" s="88">
        <f t="shared" si="9"/>
        <v>1.5840624097895675</v>
      </c>
      <c r="K191" s="25"/>
    </row>
    <row r="192" spans="1:11" x14ac:dyDescent="0.25">
      <c r="A192" s="44">
        <v>173</v>
      </c>
      <c r="B192" s="56" t="s">
        <v>216</v>
      </c>
      <c r="C192" s="51">
        <v>42.8</v>
      </c>
      <c r="D192" s="65" t="s">
        <v>359</v>
      </c>
      <c r="E192" s="129">
        <v>3712</v>
      </c>
      <c r="F192" s="129">
        <v>3728</v>
      </c>
      <c r="G192" s="72">
        <f t="shared" ref="G192:G207" si="12">(F192-E192)*0.00086</f>
        <v>1.376E-2</v>
      </c>
      <c r="H192" s="501"/>
      <c r="I192" s="103">
        <f t="shared" si="8"/>
        <v>3.5112501263577151E-2</v>
      </c>
      <c r="J192" s="88">
        <f t="shared" si="9"/>
        <v>4.8872501263577152E-2</v>
      </c>
      <c r="K192" s="25"/>
    </row>
    <row r="193" spans="1:11" x14ac:dyDescent="0.25">
      <c r="A193" s="44">
        <v>174</v>
      </c>
      <c r="B193" s="56" t="s">
        <v>217</v>
      </c>
      <c r="C193" s="51">
        <v>66.099999999999994</v>
      </c>
      <c r="D193" s="65" t="s">
        <v>359</v>
      </c>
      <c r="E193" s="129">
        <v>9655</v>
      </c>
      <c r="F193" s="129">
        <v>9776</v>
      </c>
      <c r="G193" s="72">
        <f t="shared" si="12"/>
        <v>0.10406</v>
      </c>
      <c r="H193" s="501"/>
      <c r="I193" s="103">
        <f t="shared" si="8"/>
        <v>5.4227484428094615E-2</v>
      </c>
      <c r="J193" s="88">
        <f t="shared" si="9"/>
        <v>0.15828748442809462</v>
      </c>
      <c r="K193" s="25"/>
    </row>
    <row r="194" spans="1:11" x14ac:dyDescent="0.25">
      <c r="A194" s="44">
        <v>175</v>
      </c>
      <c r="B194" s="56" t="s">
        <v>218</v>
      </c>
      <c r="C194" s="51">
        <v>109.9</v>
      </c>
      <c r="D194" s="65" t="s">
        <v>359</v>
      </c>
      <c r="E194" s="129">
        <v>36317</v>
      </c>
      <c r="F194" s="129">
        <v>37445</v>
      </c>
      <c r="G194" s="72">
        <f t="shared" si="12"/>
        <v>0.97007999999999994</v>
      </c>
      <c r="H194" s="501"/>
      <c r="I194" s="103">
        <f t="shared" si="8"/>
        <v>9.0160371235213296E-2</v>
      </c>
      <c r="J194" s="88">
        <f t="shared" si="9"/>
        <v>1.0602403712352133</v>
      </c>
      <c r="K194" s="25"/>
    </row>
    <row r="195" spans="1:11" x14ac:dyDescent="0.25">
      <c r="A195" s="44">
        <v>176</v>
      </c>
      <c r="B195" s="56" t="s">
        <v>219</v>
      </c>
      <c r="C195" s="51">
        <v>43.1</v>
      </c>
      <c r="D195" s="65" t="s">
        <v>359</v>
      </c>
      <c r="E195" s="129">
        <v>5886</v>
      </c>
      <c r="F195" s="129">
        <v>5886</v>
      </c>
      <c r="G195" s="72">
        <f t="shared" si="12"/>
        <v>0</v>
      </c>
      <c r="H195" s="501">
        <f t="shared" si="11"/>
        <v>0.59037366688418225</v>
      </c>
      <c r="I195" s="103">
        <f t="shared" si="8"/>
        <v>3.5358616926639608E-2</v>
      </c>
      <c r="J195" s="88">
        <f t="shared" si="9"/>
        <v>0.62573228381082191</v>
      </c>
      <c r="K195" s="215"/>
    </row>
    <row r="196" spans="1:11" x14ac:dyDescent="0.25">
      <c r="A196" s="44">
        <v>177</v>
      </c>
      <c r="B196" s="56" t="s">
        <v>220</v>
      </c>
      <c r="C196" s="51">
        <v>65.8</v>
      </c>
      <c r="D196" s="65" t="s">
        <v>359</v>
      </c>
      <c r="E196" s="129">
        <v>7021</v>
      </c>
      <c r="F196" s="129">
        <v>7262</v>
      </c>
      <c r="G196" s="72">
        <f t="shared" si="12"/>
        <v>0.20726</v>
      </c>
      <c r="H196" s="501"/>
      <c r="I196" s="103">
        <f t="shared" si="8"/>
        <v>5.3981368765032157E-2</v>
      </c>
      <c r="J196" s="88">
        <f t="shared" si="9"/>
        <v>0.26124136876503218</v>
      </c>
      <c r="K196" s="215"/>
    </row>
    <row r="197" spans="1:11" x14ac:dyDescent="0.25">
      <c r="A197" s="44">
        <v>178</v>
      </c>
      <c r="B197" s="56" t="s">
        <v>221</v>
      </c>
      <c r="C197" s="51">
        <v>108</v>
      </c>
      <c r="D197" s="65" t="s">
        <v>359</v>
      </c>
      <c r="E197" s="129">
        <v>31352</v>
      </c>
      <c r="F197" s="129">
        <v>32918</v>
      </c>
      <c r="G197" s="72">
        <f t="shared" si="12"/>
        <v>1.34676</v>
      </c>
      <c r="H197" s="501"/>
      <c r="I197" s="103">
        <f t="shared" si="8"/>
        <v>8.86016387024844E-2</v>
      </c>
      <c r="J197" s="88">
        <f t="shared" si="9"/>
        <v>1.4353616387024843</v>
      </c>
      <c r="K197" s="215"/>
    </row>
    <row r="198" spans="1:11" x14ac:dyDescent="0.25">
      <c r="A198" s="44">
        <v>179</v>
      </c>
      <c r="B198" s="56" t="s">
        <v>222</v>
      </c>
      <c r="C198" s="51">
        <v>43</v>
      </c>
      <c r="D198" s="65" t="s">
        <v>359</v>
      </c>
      <c r="E198" s="129">
        <v>4791</v>
      </c>
      <c r="F198" s="129">
        <v>5054</v>
      </c>
      <c r="G198" s="72">
        <f t="shared" si="12"/>
        <v>0.22617999999999999</v>
      </c>
      <c r="H198" s="501"/>
      <c r="I198" s="103">
        <f t="shared" si="8"/>
        <v>3.5276578372285455E-2</v>
      </c>
      <c r="J198" s="88">
        <f t="shared" si="9"/>
        <v>0.26145657837228542</v>
      </c>
      <c r="K198" s="215"/>
    </row>
    <row r="199" spans="1:11" x14ac:dyDescent="0.25">
      <c r="A199" s="44">
        <v>180</v>
      </c>
      <c r="B199" s="116" t="s">
        <v>223</v>
      </c>
      <c r="C199" s="51">
        <v>66.3</v>
      </c>
      <c r="D199" s="65" t="s">
        <v>359</v>
      </c>
      <c r="E199" s="129">
        <v>25589</v>
      </c>
      <c r="F199" s="129">
        <v>27026</v>
      </c>
      <c r="G199" s="72">
        <f t="shared" si="12"/>
        <v>1.2358199999999999</v>
      </c>
      <c r="H199" s="501"/>
      <c r="I199" s="103">
        <f t="shared" si="8"/>
        <v>5.439156153680292E-2</v>
      </c>
      <c r="J199" s="88">
        <f t="shared" si="9"/>
        <v>1.2902115615368028</v>
      </c>
      <c r="K199" s="215"/>
    </row>
    <row r="200" spans="1:11" x14ac:dyDescent="0.25">
      <c r="A200" s="44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72">
        <f t="shared" si="12"/>
        <v>0</v>
      </c>
      <c r="H200" s="501">
        <f t="shared" si="11"/>
        <v>1.5190821266231047</v>
      </c>
      <c r="I200" s="103">
        <f t="shared" si="8"/>
        <v>9.098075677875482E-2</v>
      </c>
      <c r="J200" s="88">
        <f t="shared" si="9"/>
        <v>1.6100628834018595</v>
      </c>
      <c r="K200" s="215"/>
    </row>
    <row r="201" spans="1:11" x14ac:dyDescent="0.25">
      <c r="A201" s="44">
        <v>182</v>
      </c>
      <c r="B201" s="56" t="s">
        <v>225</v>
      </c>
      <c r="C201" s="51">
        <v>42.6</v>
      </c>
      <c r="D201" s="65" t="s">
        <v>359</v>
      </c>
      <c r="E201" s="129">
        <v>22206</v>
      </c>
      <c r="F201" s="129">
        <v>23152</v>
      </c>
      <c r="G201" s="72">
        <f t="shared" si="12"/>
        <v>0.81355999999999995</v>
      </c>
      <c r="H201" s="501"/>
      <c r="I201" s="103">
        <f t="shared" si="8"/>
        <v>3.4948424154868846E-2</v>
      </c>
      <c r="J201" s="88">
        <f t="shared" si="9"/>
        <v>0.84850842415486882</v>
      </c>
      <c r="K201" s="215"/>
    </row>
    <row r="202" spans="1:11" x14ac:dyDescent="0.25">
      <c r="A202" s="44">
        <v>183</v>
      </c>
      <c r="B202" s="56" t="s">
        <v>226</v>
      </c>
      <c r="C202" s="51">
        <v>65.3</v>
      </c>
      <c r="D202" s="65" t="s">
        <v>359</v>
      </c>
      <c r="E202" s="129">
        <v>19434</v>
      </c>
      <c r="F202" s="129">
        <v>19539</v>
      </c>
      <c r="G202" s="72">
        <f t="shared" si="12"/>
        <v>9.0299999999999991E-2</v>
      </c>
      <c r="H202" s="501"/>
      <c r="I202" s="103">
        <f t="shared" si="8"/>
        <v>5.3571175993261395E-2</v>
      </c>
      <c r="J202" s="88">
        <f t="shared" si="9"/>
        <v>0.14387117599326138</v>
      </c>
      <c r="K202" s="215"/>
    </row>
    <row r="203" spans="1:11" x14ac:dyDescent="0.25">
      <c r="A203" s="44">
        <v>184</v>
      </c>
      <c r="B203" s="56" t="s">
        <v>227</v>
      </c>
      <c r="C203" s="51">
        <v>110</v>
      </c>
      <c r="D203" s="65" t="s">
        <v>359</v>
      </c>
      <c r="E203" s="129">
        <v>43443</v>
      </c>
      <c r="F203" s="129">
        <v>45572</v>
      </c>
      <c r="G203" s="72">
        <f t="shared" si="12"/>
        <v>1.83094</v>
      </c>
      <c r="H203" s="501"/>
      <c r="I203" s="103">
        <f t="shared" si="8"/>
        <v>9.0242409789567449E-2</v>
      </c>
      <c r="J203" s="88">
        <f t="shared" si="9"/>
        <v>1.9211824097895676</v>
      </c>
      <c r="K203" s="215"/>
    </row>
    <row r="204" spans="1:11" x14ac:dyDescent="0.25">
      <c r="A204" s="44">
        <v>185</v>
      </c>
      <c r="B204" s="56" t="s">
        <v>228</v>
      </c>
      <c r="C204" s="51">
        <v>42.6</v>
      </c>
      <c r="D204" s="65" t="s">
        <v>359</v>
      </c>
      <c r="E204" s="129">
        <v>12378</v>
      </c>
      <c r="F204" s="129">
        <v>12600</v>
      </c>
      <c r="G204" s="72">
        <f t="shared" si="12"/>
        <v>0.19092000000000001</v>
      </c>
      <c r="H204" s="501"/>
      <c r="I204" s="103">
        <f t="shared" si="8"/>
        <v>3.4948424154868846E-2</v>
      </c>
      <c r="J204" s="88">
        <f t="shared" si="9"/>
        <v>0.22586842415486885</v>
      </c>
      <c r="K204" s="215"/>
    </row>
    <row r="205" spans="1:11" x14ac:dyDescent="0.25">
      <c r="A205" s="44">
        <v>186</v>
      </c>
      <c r="B205" s="56" t="s">
        <v>229</v>
      </c>
      <c r="C205" s="51">
        <v>65.3</v>
      </c>
      <c r="D205" s="65" t="s">
        <v>359</v>
      </c>
      <c r="E205" s="129">
        <v>29501</v>
      </c>
      <c r="F205" s="129">
        <v>30143</v>
      </c>
      <c r="G205" s="72">
        <f t="shared" si="12"/>
        <v>0.55211999999999994</v>
      </c>
      <c r="H205" s="501"/>
      <c r="I205" s="103">
        <f t="shared" si="8"/>
        <v>5.3571175993261395E-2</v>
      </c>
      <c r="J205" s="88">
        <f t="shared" si="9"/>
        <v>0.60569117599326139</v>
      </c>
      <c r="K205" s="215"/>
    </row>
    <row r="206" spans="1:11" x14ac:dyDescent="0.25">
      <c r="A206" s="44">
        <v>187</v>
      </c>
      <c r="B206" s="56" t="s">
        <v>230</v>
      </c>
      <c r="C206" s="51">
        <v>109.9</v>
      </c>
      <c r="D206" s="65" t="s">
        <v>359</v>
      </c>
      <c r="E206" s="129">
        <v>39859</v>
      </c>
      <c r="F206" s="129">
        <v>40945</v>
      </c>
      <c r="G206" s="72">
        <f t="shared" si="12"/>
        <v>0.93396000000000001</v>
      </c>
      <c r="H206" s="501"/>
      <c r="I206" s="103">
        <f t="shared" si="8"/>
        <v>9.0160371235213296E-2</v>
      </c>
      <c r="J206" s="88">
        <f t="shared" si="9"/>
        <v>1.0241203712352134</v>
      </c>
      <c r="K206" s="215"/>
    </row>
    <row r="207" spans="1:11" x14ac:dyDescent="0.25">
      <c r="A207" s="44">
        <v>188</v>
      </c>
      <c r="B207" s="56" t="s">
        <v>231</v>
      </c>
      <c r="C207" s="51">
        <v>42.8</v>
      </c>
      <c r="D207" s="65" t="s">
        <v>359</v>
      </c>
      <c r="E207" s="129">
        <v>16546</v>
      </c>
      <c r="F207" s="129">
        <v>17072</v>
      </c>
      <c r="G207" s="72">
        <f t="shared" si="12"/>
        <v>0.45235999999999998</v>
      </c>
      <c r="H207" s="501"/>
      <c r="I207" s="103">
        <f t="shared" si="8"/>
        <v>3.5112501263577151E-2</v>
      </c>
      <c r="J207" s="88">
        <f t="shared" si="9"/>
        <v>0.48747250126357711</v>
      </c>
      <c r="K207" s="25"/>
    </row>
    <row r="208" spans="1:11" x14ac:dyDescent="0.25">
      <c r="A208" s="44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72">
        <f>(F208-E208)*0.00086</f>
        <v>0</v>
      </c>
      <c r="H208" s="501">
        <f t="shared" si="11"/>
        <v>0.89720360048524217</v>
      </c>
      <c r="I208" s="103">
        <f t="shared" si="8"/>
        <v>5.3735253101969707E-2</v>
      </c>
      <c r="J208" s="88">
        <f t="shared" si="9"/>
        <v>0.95093885358721186</v>
      </c>
      <c r="K208" s="215"/>
    </row>
    <row r="209" spans="1:11" x14ac:dyDescent="0.25">
      <c r="A209" s="44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29721</v>
      </c>
      <c r="G209" s="72">
        <f>(F209-E209)*0.00086</f>
        <v>0</v>
      </c>
      <c r="H209" s="501">
        <f t="shared" si="11"/>
        <v>1.4999052557730383</v>
      </c>
      <c r="I209" s="103">
        <f t="shared" si="8"/>
        <v>8.9832217017796687E-2</v>
      </c>
      <c r="J209" s="88">
        <f t="shared" si="9"/>
        <v>1.5897374727908351</v>
      </c>
      <c r="K209" s="215"/>
    </row>
    <row r="210" spans="1:11" x14ac:dyDescent="0.25">
      <c r="A210" s="44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16756</v>
      </c>
      <c r="G210" s="72">
        <f t="shared" ref="G210:G211" si="13">(F210-E210)*0.00086</f>
        <v>0</v>
      </c>
      <c r="H210" s="501">
        <f t="shared" si="11"/>
        <v>0.58900389039489176</v>
      </c>
      <c r="I210" s="103">
        <f t="shared" si="8"/>
        <v>3.5276578372285455E-2</v>
      </c>
      <c r="J210" s="88">
        <f t="shared" si="9"/>
        <v>0.62428046876717724</v>
      </c>
      <c r="K210" s="215"/>
    </row>
    <row r="211" spans="1:11" x14ac:dyDescent="0.25">
      <c r="A211" s="44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29556</v>
      </c>
      <c r="G211" s="72">
        <f t="shared" si="13"/>
        <v>0</v>
      </c>
      <c r="H211" s="501">
        <f t="shared" si="11"/>
        <v>0.8944640475066612</v>
      </c>
      <c r="I211" s="103">
        <f t="shared" si="8"/>
        <v>5.3571175993261395E-2</v>
      </c>
      <c r="J211" s="88">
        <f t="shared" si="9"/>
        <v>0.94803522349992264</v>
      </c>
      <c r="K211" s="215"/>
    </row>
    <row r="212" spans="1:11" x14ac:dyDescent="0.25">
      <c r="A212" s="44">
        <v>196</v>
      </c>
      <c r="B212" s="56" t="s">
        <v>236</v>
      </c>
      <c r="C212" s="51">
        <v>52.8</v>
      </c>
      <c r="D212" s="65" t="s">
        <v>358</v>
      </c>
      <c r="E212" s="104">
        <v>13.345000000000001</v>
      </c>
      <c r="F212" s="104">
        <v>14.332000000000001</v>
      </c>
      <c r="G212" s="72">
        <f t="shared" si="10"/>
        <v>0.84862260000000012</v>
      </c>
      <c r="H212" s="501"/>
      <c r="I212" s="103">
        <f t="shared" si="8"/>
        <v>4.3316356698992371E-2</v>
      </c>
      <c r="J212" s="88">
        <f t="shared" si="9"/>
        <v>0.89193895669899248</v>
      </c>
      <c r="K212" s="215"/>
    </row>
    <row r="213" spans="1:11" x14ac:dyDescent="0.25">
      <c r="A213" s="44">
        <v>197</v>
      </c>
      <c r="B213" s="56" t="s">
        <v>237</v>
      </c>
      <c r="C213" s="51">
        <v>51.2</v>
      </c>
      <c r="D213" s="65" t="s">
        <v>358</v>
      </c>
      <c r="E213" s="104">
        <v>22.265000000000001</v>
      </c>
      <c r="F213" s="104">
        <v>23.9</v>
      </c>
      <c r="G213" s="72">
        <f t="shared" si="10"/>
        <v>1.4057729999999984</v>
      </c>
      <c r="H213" s="501"/>
      <c r="I213" s="103">
        <f t="shared" ref="I213:I276" si="14">$G$12/$C$306*C213</f>
        <v>4.200373982932594E-2</v>
      </c>
      <c r="J213" s="88">
        <f t="shared" ref="J213:J276" si="15">G213+I213+H213</f>
        <v>1.4477767398293244</v>
      </c>
      <c r="K213" s="215"/>
    </row>
    <row r="214" spans="1:11" x14ac:dyDescent="0.25">
      <c r="A214" s="44">
        <v>198</v>
      </c>
      <c r="B214" s="56" t="s">
        <v>238</v>
      </c>
      <c r="C214" s="51">
        <v>113.6</v>
      </c>
      <c r="D214" s="65" t="s">
        <v>358</v>
      </c>
      <c r="E214" s="104">
        <v>67.778999999999996</v>
      </c>
      <c r="F214" s="104">
        <v>72.677000000000007</v>
      </c>
      <c r="G214" s="72">
        <f t="shared" si="10"/>
        <v>4.2113004000000087</v>
      </c>
      <c r="H214" s="501"/>
      <c r="I214" s="103">
        <f t="shared" si="14"/>
        <v>9.3195797746316922E-2</v>
      </c>
      <c r="J214" s="88">
        <f t="shared" si="15"/>
        <v>4.3044961977463254</v>
      </c>
      <c r="K214" s="215"/>
    </row>
    <row r="215" spans="1:11" x14ac:dyDescent="0.25">
      <c r="A215" s="44">
        <v>199</v>
      </c>
      <c r="B215" s="56" t="s">
        <v>239</v>
      </c>
      <c r="C215" s="51">
        <v>106.7</v>
      </c>
      <c r="D215" s="65" t="s">
        <v>358</v>
      </c>
      <c r="E215" s="104">
        <v>40.627000000000002</v>
      </c>
      <c r="F215" s="104">
        <v>42.179000000000002</v>
      </c>
      <c r="G215" s="72">
        <f t="shared" ref="G215:G278" si="16">(F215-E215)*0.8598</f>
        <v>1.3344095999999996</v>
      </c>
      <c r="H215" s="501"/>
      <c r="I215" s="103">
        <f t="shared" si="14"/>
        <v>8.7535137495880419E-2</v>
      </c>
      <c r="J215" s="88">
        <f t="shared" si="15"/>
        <v>1.42194473749588</v>
      </c>
      <c r="K215" s="215"/>
    </row>
    <row r="216" spans="1:11" x14ac:dyDescent="0.25">
      <c r="A216" s="44">
        <v>200</v>
      </c>
      <c r="B216" s="56" t="s">
        <v>240</v>
      </c>
      <c r="C216" s="51">
        <v>92.7</v>
      </c>
      <c r="D216" s="65" t="s">
        <v>358</v>
      </c>
      <c r="E216" s="104">
        <v>16.852</v>
      </c>
      <c r="F216" s="104">
        <v>17.774000000000001</v>
      </c>
      <c r="G216" s="72">
        <f t="shared" si="16"/>
        <v>0.79273560000000054</v>
      </c>
      <c r="H216" s="501"/>
      <c r="I216" s="103">
        <f t="shared" si="14"/>
        <v>7.6049739886299109E-2</v>
      </c>
      <c r="J216" s="88">
        <f t="shared" si="15"/>
        <v>0.86878533988629969</v>
      </c>
      <c r="K216" s="215"/>
    </row>
    <row r="217" spans="1:11" x14ac:dyDescent="0.25">
      <c r="A217" s="44">
        <v>201</v>
      </c>
      <c r="B217" s="56" t="s">
        <v>241</v>
      </c>
      <c r="C217" s="51">
        <v>81.8</v>
      </c>
      <c r="D217" s="65" t="s">
        <v>358</v>
      </c>
      <c r="E217" s="104">
        <v>37.914999999999999</v>
      </c>
      <c r="F217" s="104">
        <v>39.436999999999998</v>
      </c>
      <c r="G217" s="72">
        <f t="shared" si="16"/>
        <v>1.3086155999999987</v>
      </c>
      <c r="H217" s="501"/>
      <c r="I217" s="103">
        <f t="shared" si="14"/>
        <v>6.7107537461696509E-2</v>
      </c>
      <c r="J217" s="88">
        <f t="shared" si="15"/>
        <v>1.3757231374616952</v>
      </c>
      <c r="K217" s="215"/>
    </row>
    <row r="218" spans="1:11" x14ac:dyDescent="0.25">
      <c r="A218" s="44">
        <v>202</v>
      </c>
      <c r="B218" s="56" t="s">
        <v>242</v>
      </c>
      <c r="C218" s="51">
        <v>52.3</v>
      </c>
      <c r="D218" s="65" t="s">
        <v>358</v>
      </c>
      <c r="E218" s="104">
        <v>10.759</v>
      </c>
      <c r="F218" s="104">
        <v>11.355</v>
      </c>
      <c r="G218" s="72">
        <f t="shared" si="16"/>
        <v>0.51244080000000003</v>
      </c>
      <c r="H218" s="501"/>
      <c r="I218" s="103">
        <f t="shared" si="14"/>
        <v>4.2906163927221609E-2</v>
      </c>
      <c r="J218" s="88">
        <f t="shared" si="15"/>
        <v>0.5553469639272216</v>
      </c>
      <c r="K218" s="215"/>
    </row>
    <row r="219" spans="1:11" x14ac:dyDescent="0.25">
      <c r="A219" s="44">
        <v>203</v>
      </c>
      <c r="B219" s="56" t="s">
        <v>243</v>
      </c>
      <c r="C219" s="51">
        <v>51.3</v>
      </c>
      <c r="D219" s="65" t="s">
        <v>358</v>
      </c>
      <c r="E219" s="104">
        <v>18.89</v>
      </c>
      <c r="F219" s="104">
        <v>19.448</v>
      </c>
      <c r="G219" s="72">
        <f t="shared" si="16"/>
        <v>0.47976839999999987</v>
      </c>
      <c r="H219" s="501"/>
      <c r="I219" s="103">
        <f t="shared" si="14"/>
        <v>4.2085778383680085E-2</v>
      </c>
      <c r="J219" s="88">
        <f t="shared" si="15"/>
        <v>0.52185417838367998</v>
      </c>
      <c r="K219" s="215"/>
    </row>
    <row r="220" spans="1:11" x14ac:dyDescent="0.25">
      <c r="A220" s="44">
        <v>204</v>
      </c>
      <c r="B220" s="56" t="s">
        <v>244</v>
      </c>
      <c r="C220" s="51">
        <v>113.7</v>
      </c>
      <c r="D220" s="65" t="s">
        <v>358</v>
      </c>
      <c r="E220" s="104">
        <v>72.049000000000007</v>
      </c>
      <c r="F220" s="104">
        <v>74.623000000000005</v>
      </c>
      <c r="G220" s="72">
        <f t="shared" si="16"/>
        <v>2.2131251999999986</v>
      </c>
      <c r="H220" s="501"/>
      <c r="I220" s="103">
        <f t="shared" si="14"/>
        <v>9.3277836300671074E-2</v>
      </c>
      <c r="J220" s="88">
        <f t="shared" si="15"/>
        <v>2.3064030363006696</v>
      </c>
      <c r="K220" s="215"/>
    </row>
    <row r="221" spans="1:11" x14ac:dyDescent="0.25">
      <c r="A221" s="44">
        <v>205</v>
      </c>
      <c r="B221" s="56" t="s">
        <v>245</v>
      </c>
      <c r="C221" s="51">
        <v>107</v>
      </c>
      <c r="D221" s="65" t="s">
        <v>358</v>
      </c>
      <c r="E221" s="104">
        <v>23.616</v>
      </c>
      <c r="F221" s="104">
        <v>24.832999999999998</v>
      </c>
      <c r="G221" s="72">
        <f t="shared" si="16"/>
        <v>1.046376599999999</v>
      </c>
      <c r="H221" s="501"/>
      <c r="I221" s="103">
        <f t="shared" si="14"/>
        <v>8.7781253158942876E-2</v>
      </c>
      <c r="J221" s="88">
        <f t="shared" si="15"/>
        <v>1.1341578531589418</v>
      </c>
      <c r="K221" s="215"/>
    </row>
    <row r="222" spans="1:11" x14ac:dyDescent="0.25">
      <c r="A222" s="44">
        <v>206</v>
      </c>
      <c r="B222" s="56" t="s">
        <v>246</v>
      </c>
      <c r="C222" s="51">
        <v>92.7</v>
      </c>
      <c r="D222" s="65" t="s">
        <v>358</v>
      </c>
      <c r="E222" s="104">
        <v>27.571000000000002</v>
      </c>
      <c r="F222" s="104">
        <v>29.300999999999998</v>
      </c>
      <c r="G222" s="72">
        <f t="shared" si="16"/>
        <v>1.4874539999999974</v>
      </c>
      <c r="H222" s="501"/>
      <c r="I222" s="103">
        <f t="shared" si="14"/>
        <v>7.6049739886299109E-2</v>
      </c>
      <c r="J222" s="88">
        <f t="shared" si="15"/>
        <v>1.5635037398862965</v>
      </c>
      <c r="K222" s="215"/>
    </row>
    <row r="223" spans="1:11" x14ac:dyDescent="0.25">
      <c r="A223" s="44">
        <v>207</v>
      </c>
      <c r="B223" s="56" t="s">
        <v>247</v>
      </c>
      <c r="C223" s="51">
        <v>81</v>
      </c>
      <c r="D223" s="65" t="s">
        <v>358</v>
      </c>
      <c r="E223" s="104">
        <v>34.587000000000003</v>
      </c>
      <c r="F223" s="104">
        <v>36.045000000000002</v>
      </c>
      <c r="G223" s="72">
        <f t="shared" si="16"/>
        <v>1.2535883999999986</v>
      </c>
      <c r="H223" s="501"/>
      <c r="I223" s="103">
        <f t="shared" si="14"/>
        <v>6.6451229026863304E-2</v>
      </c>
      <c r="J223" s="88">
        <f t="shared" si="15"/>
        <v>1.3200396290268619</v>
      </c>
      <c r="K223" s="215"/>
    </row>
    <row r="224" spans="1:11" x14ac:dyDescent="0.25">
      <c r="A224" s="44">
        <v>208</v>
      </c>
      <c r="B224" s="56" t="s">
        <v>248</v>
      </c>
      <c r="C224" s="51">
        <v>53.2</v>
      </c>
      <c r="D224" s="65" t="s">
        <v>358</v>
      </c>
      <c r="E224" s="104">
        <v>12.102</v>
      </c>
      <c r="F224" s="104">
        <v>12.478</v>
      </c>
      <c r="G224" s="72">
        <f t="shared" si="16"/>
        <v>0.32328479999999954</v>
      </c>
      <c r="H224" s="501"/>
      <c r="I224" s="103">
        <f t="shared" si="14"/>
        <v>4.3644510916408981E-2</v>
      </c>
      <c r="J224" s="88">
        <f t="shared" si="15"/>
        <v>0.36692931091640851</v>
      </c>
      <c r="K224" s="215"/>
    </row>
    <row r="225" spans="1:11" x14ac:dyDescent="0.25">
      <c r="A225" s="44">
        <v>209</v>
      </c>
      <c r="B225" s="56" t="s">
        <v>249</v>
      </c>
      <c r="C225" s="51">
        <v>51.1</v>
      </c>
      <c r="D225" s="65" t="s">
        <v>358</v>
      </c>
      <c r="E225" s="104">
        <v>34.43</v>
      </c>
      <c r="F225" s="104">
        <v>35.750999999999998</v>
      </c>
      <c r="G225" s="72">
        <f t="shared" si="16"/>
        <v>1.1357957999999984</v>
      </c>
      <c r="H225" s="501"/>
      <c r="I225" s="103">
        <f t="shared" si="14"/>
        <v>4.1921701274971787E-2</v>
      </c>
      <c r="J225" s="88">
        <f t="shared" si="15"/>
        <v>1.1777175012749701</v>
      </c>
      <c r="K225" s="215"/>
    </row>
    <row r="226" spans="1:11" x14ac:dyDescent="0.25">
      <c r="A226" s="44">
        <v>210</v>
      </c>
      <c r="B226" s="56" t="s">
        <v>250</v>
      </c>
      <c r="C226" s="51">
        <v>113.8</v>
      </c>
      <c r="D226" s="65" t="s">
        <v>358</v>
      </c>
      <c r="E226" s="104">
        <v>44.430999999999997</v>
      </c>
      <c r="F226" s="104">
        <v>45.834000000000003</v>
      </c>
      <c r="G226" s="72">
        <f t="shared" si="16"/>
        <v>1.2062994000000049</v>
      </c>
      <c r="H226" s="501"/>
      <c r="I226" s="103">
        <f t="shared" si="14"/>
        <v>9.3359874855025227E-2</v>
      </c>
      <c r="J226" s="88">
        <f t="shared" si="15"/>
        <v>1.2996592748550302</v>
      </c>
      <c r="K226" s="215"/>
    </row>
    <row r="227" spans="1:11" x14ac:dyDescent="0.25">
      <c r="A227" s="44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72">
        <f t="shared" si="16"/>
        <v>0</v>
      </c>
      <c r="H227" s="501">
        <f t="shared" si="11"/>
        <v>1.4642910670514868</v>
      </c>
      <c r="I227" s="103">
        <f t="shared" si="14"/>
        <v>8.7699214604588724E-2</v>
      </c>
      <c r="J227" s="88">
        <f t="shared" si="15"/>
        <v>1.5519902816560756</v>
      </c>
      <c r="K227" s="25"/>
    </row>
    <row r="228" spans="1:11" x14ac:dyDescent="0.25">
      <c r="A228" s="44">
        <v>212</v>
      </c>
      <c r="B228" s="56" t="s">
        <v>252</v>
      </c>
      <c r="C228" s="51">
        <v>93.2</v>
      </c>
      <c r="D228" s="65" t="s">
        <v>358</v>
      </c>
      <c r="E228" s="104">
        <v>28.823</v>
      </c>
      <c r="F228" s="104">
        <v>29.155999999999999</v>
      </c>
      <c r="G228" s="72">
        <f t="shared" si="16"/>
        <v>0.28631339999999861</v>
      </c>
      <c r="H228" s="501"/>
      <c r="I228" s="103">
        <f t="shared" si="14"/>
        <v>7.6459932658069871E-2</v>
      </c>
      <c r="J228" s="88">
        <f t="shared" si="15"/>
        <v>0.36277333265806849</v>
      </c>
      <c r="K228" s="25"/>
    </row>
    <row r="229" spans="1:11" x14ac:dyDescent="0.25">
      <c r="A229" s="44">
        <v>213</v>
      </c>
      <c r="B229" s="56" t="s">
        <v>253</v>
      </c>
      <c r="C229" s="51">
        <v>80.7</v>
      </c>
      <c r="D229" s="65" t="s">
        <v>358</v>
      </c>
      <c r="E229" s="104">
        <v>7.274</v>
      </c>
      <c r="F229" s="104">
        <v>7.468</v>
      </c>
      <c r="G229" s="72">
        <f t="shared" si="16"/>
        <v>0.16680119999999996</v>
      </c>
      <c r="H229" s="501"/>
      <c r="I229" s="103">
        <f t="shared" si="14"/>
        <v>6.6205113363800847E-2</v>
      </c>
      <c r="J229" s="88">
        <f t="shared" si="15"/>
        <v>0.23300631336380079</v>
      </c>
      <c r="K229" s="25"/>
    </row>
    <row r="230" spans="1:11" x14ac:dyDescent="0.25">
      <c r="A230" s="44">
        <v>214</v>
      </c>
      <c r="B230" s="56" t="s">
        <v>254</v>
      </c>
      <c r="C230" s="51">
        <v>52.5</v>
      </c>
      <c r="D230" s="65" t="s">
        <v>358</v>
      </c>
      <c r="E230" s="104">
        <v>20.829000000000001</v>
      </c>
      <c r="F230" s="104">
        <v>22.15</v>
      </c>
      <c r="G230" s="72">
        <f t="shared" si="16"/>
        <v>1.1357957999999984</v>
      </c>
      <c r="H230" s="501"/>
      <c r="I230" s="103">
        <f t="shared" si="14"/>
        <v>4.3070241035929914E-2</v>
      </c>
      <c r="J230" s="88">
        <f t="shared" si="15"/>
        <v>1.1788660410359282</v>
      </c>
      <c r="K230" s="25"/>
    </row>
    <row r="231" spans="1:11" x14ac:dyDescent="0.25">
      <c r="A231" s="44">
        <v>215</v>
      </c>
      <c r="B231" s="56" t="s">
        <v>255</v>
      </c>
      <c r="C231" s="51">
        <v>51</v>
      </c>
      <c r="D231" s="65" t="s">
        <v>358</v>
      </c>
      <c r="E231" s="104">
        <v>0.57399999999999995</v>
      </c>
      <c r="F231" s="104">
        <v>0.57399999999999995</v>
      </c>
      <c r="G231" s="72">
        <f t="shared" si="16"/>
        <v>0</v>
      </c>
      <c r="H231" s="501">
        <f t="shared" si="11"/>
        <v>0.69858600953812744</v>
      </c>
      <c r="I231" s="103">
        <f t="shared" si="14"/>
        <v>4.1839662720617635E-2</v>
      </c>
      <c r="J231" s="88">
        <f t="shared" si="15"/>
        <v>0.74042567225874512</v>
      </c>
      <c r="K231" s="40"/>
    </row>
    <row r="232" spans="1:11" x14ac:dyDescent="0.25">
      <c r="A232" s="44">
        <v>216</v>
      </c>
      <c r="B232" s="56" t="s">
        <v>256</v>
      </c>
      <c r="C232" s="51">
        <v>113.9</v>
      </c>
      <c r="D232" s="65" t="s">
        <v>358</v>
      </c>
      <c r="E232" s="104">
        <v>83.182000000000002</v>
      </c>
      <c r="F232" s="104">
        <v>85.9</v>
      </c>
      <c r="G232" s="72">
        <f t="shared" si="16"/>
        <v>2.336936400000003</v>
      </c>
      <c r="H232" s="501"/>
      <c r="I232" s="103">
        <f t="shared" si="14"/>
        <v>9.3441913409379379E-2</v>
      </c>
      <c r="J232" s="88">
        <f t="shared" si="15"/>
        <v>2.4303783134093826</v>
      </c>
      <c r="K232" s="25"/>
    </row>
    <row r="233" spans="1:11" x14ac:dyDescent="0.25">
      <c r="A233" s="44">
        <v>217</v>
      </c>
      <c r="B233" s="56" t="s">
        <v>257</v>
      </c>
      <c r="C233" s="51">
        <v>106.5</v>
      </c>
      <c r="D233" s="65" t="s">
        <v>358</v>
      </c>
      <c r="E233" s="104">
        <v>17.795000000000002</v>
      </c>
      <c r="F233" s="104">
        <v>18.135000000000002</v>
      </c>
      <c r="G233" s="72">
        <f t="shared" si="16"/>
        <v>0.29233199999999987</v>
      </c>
      <c r="H233" s="501"/>
      <c r="I233" s="103">
        <f t="shared" si="14"/>
        <v>8.7371060387172114E-2</v>
      </c>
      <c r="J233" s="88">
        <f t="shared" si="15"/>
        <v>0.379703060387172</v>
      </c>
      <c r="K233" s="25"/>
    </row>
    <row r="234" spans="1:11" x14ac:dyDescent="0.25">
      <c r="A234" s="44">
        <v>218</v>
      </c>
      <c r="B234" s="56" t="s">
        <v>258</v>
      </c>
      <c r="C234" s="51">
        <v>92.6</v>
      </c>
      <c r="D234" s="65" t="s">
        <v>358</v>
      </c>
      <c r="E234" s="104">
        <v>29.001999999999999</v>
      </c>
      <c r="F234" s="104">
        <v>30.039000000000001</v>
      </c>
      <c r="G234" s="72">
        <f t="shared" si="16"/>
        <v>0.8916126000000022</v>
      </c>
      <c r="H234" s="501"/>
      <c r="I234" s="103">
        <f t="shared" si="14"/>
        <v>7.5967701331944956E-2</v>
      </c>
      <c r="J234" s="88">
        <f t="shared" si="15"/>
        <v>0.96758030133194717</v>
      </c>
      <c r="K234" s="25"/>
    </row>
    <row r="235" spans="1:11" x14ac:dyDescent="0.25">
      <c r="A235" s="44">
        <v>219</v>
      </c>
      <c r="B235" s="56" t="s">
        <v>259</v>
      </c>
      <c r="C235" s="51">
        <v>81.400000000000006</v>
      </c>
      <c r="D235" s="65" t="s">
        <v>358</v>
      </c>
      <c r="E235" s="104">
        <v>25.757000000000001</v>
      </c>
      <c r="F235" s="104">
        <v>27.056999999999999</v>
      </c>
      <c r="G235" s="72">
        <f t="shared" si="16"/>
        <v>1.1177399999999975</v>
      </c>
      <c r="H235" s="501"/>
      <c r="I235" s="103">
        <f t="shared" si="14"/>
        <v>6.6779383244279913E-2</v>
      </c>
      <c r="J235" s="88">
        <f t="shared" si="15"/>
        <v>1.1845193832442775</v>
      </c>
      <c r="K235" s="25"/>
    </row>
    <row r="236" spans="1:11" x14ac:dyDescent="0.25">
      <c r="A236" s="44">
        <v>220</v>
      </c>
      <c r="B236" s="56" t="s">
        <v>260</v>
      </c>
      <c r="C236" s="51">
        <v>52.9</v>
      </c>
      <c r="D236" s="65" t="s">
        <v>358</v>
      </c>
      <c r="E236" s="104">
        <v>12.856999999999999</v>
      </c>
      <c r="F236" s="104">
        <v>12.867000000000001</v>
      </c>
      <c r="G236" s="72">
        <f t="shared" si="16"/>
        <v>8.5980000000013442E-3</v>
      </c>
      <c r="H236" s="501"/>
      <c r="I236" s="103">
        <f t="shared" si="14"/>
        <v>4.3398395253346524E-2</v>
      </c>
      <c r="J236" s="88">
        <f t="shared" si="15"/>
        <v>5.1996395253347871E-2</v>
      </c>
      <c r="K236" s="25"/>
    </row>
    <row r="237" spans="1:11" x14ac:dyDescent="0.25">
      <c r="A237" s="44">
        <v>221</v>
      </c>
      <c r="B237" s="56" t="s">
        <v>261</v>
      </c>
      <c r="C237" s="51">
        <v>51.4</v>
      </c>
      <c r="D237" s="65" t="s">
        <v>358</v>
      </c>
      <c r="E237" s="104">
        <v>24.042999999999999</v>
      </c>
      <c r="F237" s="104">
        <v>24.817</v>
      </c>
      <c r="G237" s="72">
        <f t="shared" si="16"/>
        <v>0.66548520000000078</v>
      </c>
      <c r="H237" s="501"/>
      <c r="I237" s="103">
        <f t="shared" si="14"/>
        <v>4.2167816938034237E-2</v>
      </c>
      <c r="J237" s="88">
        <f t="shared" si="15"/>
        <v>0.70765301693803506</v>
      </c>
      <c r="K237" s="25"/>
    </row>
    <row r="238" spans="1:11" x14ac:dyDescent="0.25">
      <c r="A238" s="44">
        <v>222</v>
      </c>
      <c r="B238" s="56" t="s">
        <v>262</v>
      </c>
      <c r="C238" s="51">
        <v>115</v>
      </c>
      <c r="D238" s="65" t="s">
        <v>358</v>
      </c>
      <c r="E238" s="104">
        <v>8.048</v>
      </c>
      <c r="F238" s="104">
        <v>8.048</v>
      </c>
      <c r="G238" s="72">
        <f t="shared" si="16"/>
        <v>0</v>
      </c>
      <c r="H238" s="501">
        <f t="shared" ref="H238:H278" si="17">C238*(G$11/E$18)</f>
        <v>1.575242962684013</v>
      </c>
      <c r="I238" s="103">
        <f t="shared" si="14"/>
        <v>9.4344337507275056E-2</v>
      </c>
      <c r="J238" s="88">
        <f t="shared" si="15"/>
        <v>1.669587300191288</v>
      </c>
      <c r="K238" s="215"/>
    </row>
    <row r="239" spans="1:11" x14ac:dyDescent="0.25">
      <c r="A239" s="44">
        <v>223</v>
      </c>
      <c r="B239" s="56" t="s">
        <v>263</v>
      </c>
      <c r="C239" s="51">
        <v>106.7</v>
      </c>
      <c r="D239" s="65" t="s">
        <v>358</v>
      </c>
      <c r="E239" s="104">
        <v>22.856000000000002</v>
      </c>
      <c r="F239" s="104">
        <v>23.867000000000001</v>
      </c>
      <c r="G239" s="72">
        <f t="shared" si="16"/>
        <v>0.8692577999999993</v>
      </c>
      <c r="H239" s="501"/>
      <c r="I239" s="103">
        <f t="shared" si="14"/>
        <v>8.7535137495880419E-2</v>
      </c>
      <c r="J239" s="88">
        <f t="shared" si="15"/>
        <v>0.95679293749587968</v>
      </c>
      <c r="K239" s="215"/>
    </row>
    <row r="240" spans="1:11" x14ac:dyDescent="0.25">
      <c r="A240" s="44">
        <v>224</v>
      </c>
      <c r="B240" s="56" t="s">
        <v>264</v>
      </c>
      <c r="C240" s="51">
        <v>92.4</v>
      </c>
      <c r="D240" s="65" t="s">
        <v>358</v>
      </c>
      <c r="E240" s="104">
        <v>14.836</v>
      </c>
      <c r="F240" s="104">
        <v>14.836</v>
      </c>
      <c r="G240" s="72">
        <f t="shared" si="16"/>
        <v>0</v>
      </c>
      <c r="H240" s="501">
        <f t="shared" si="17"/>
        <v>1.2656734761043722</v>
      </c>
      <c r="I240" s="103">
        <f t="shared" si="14"/>
        <v>7.5803624223236651E-2</v>
      </c>
      <c r="J240" s="88">
        <f t="shared" si="15"/>
        <v>1.3414771003276089</v>
      </c>
      <c r="K240" s="215"/>
    </row>
    <row r="241" spans="1:11" x14ac:dyDescent="0.25">
      <c r="A241" s="44">
        <v>225</v>
      </c>
      <c r="B241" s="56" t="s">
        <v>265</v>
      </c>
      <c r="C241" s="51">
        <v>81.2</v>
      </c>
      <c r="D241" s="65" t="s">
        <v>358</v>
      </c>
      <c r="E241" s="104">
        <v>25.373999999999999</v>
      </c>
      <c r="F241" s="104">
        <v>26.891999999999999</v>
      </c>
      <c r="G241" s="72">
        <f t="shared" si="16"/>
        <v>1.3051764000000006</v>
      </c>
      <c r="H241" s="501"/>
      <c r="I241" s="103">
        <f t="shared" si="14"/>
        <v>6.6615306135571609E-2</v>
      </c>
      <c r="J241" s="88">
        <f t="shared" si="15"/>
        <v>1.3717917061355722</v>
      </c>
      <c r="K241" s="215"/>
    </row>
    <row r="242" spans="1:11" x14ac:dyDescent="0.25">
      <c r="A242" s="44">
        <v>226</v>
      </c>
      <c r="B242" s="56" t="s">
        <v>266</v>
      </c>
      <c r="C242" s="51">
        <v>52.7</v>
      </c>
      <c r="D242" s="65" t="s">
        <v>358</v>
      </c>
      <c r="E242" s="104">
        <v>11.912000000000001</v>
      </c>
      <c r="F242" s="104">
        <v>12.757</v>
      </c>
      <c r="G242" s="72">
        <f t="shared" si="16"/>
        <v>0.72653099999999904</v>
      </c>
      <c r="H242" s="501"/>
      <c r="I242" s="103">
        <f t="shared" si="14"/>
        <v>4.3234318144638226E-2</v>
      </c>
      <c r="J242" s="88">
        <f t="shared" si="15"/>
        <v>0.76976531814463722</v>
      </c>
      <c r="K242" s="215"/>
    </row>
    <row r="243" spans="1:11" x14ac:dyDescent="0.25">
      <c r="A243" s="44">
        <v>227</v>
      </c>
      <c r="B243" s="56" t="s">
        <v>267</v>
      </c>
      <c r="C243" s="51">
        <v>51.5</v>
      </c>
      <c r="D243" s="65" t="s">
        <v>358</v>
      </c>
      <c r="E243" s="104">
        <v>16.167999999999999</v>
      </c>
      <c r="F243" s="104">
        <v>17.067</v>
      </c>
      <c r="G243" s="72">
        <f t="shared" si="16"/>
        <v>0.77296020000000076</v>
      </c>
      <c r="H243" s="501"/>
      <c r="I243" s="103">
        <f t="shared" si="14"/>
        <v>4.2249855492388397E-2</v>
      </c>
      <c r="J243" s="88">
        <f t="shared" si="15"/>
        <v>0.81521005549238912</v>
      </c>
      <c r="K243" s="215"/>
    </row>
    <row r="244" spans="1:11" x14ac:dyDescent="0.25">
      <c r="A244" s="44">
        <v>228</v>
      </c>
      <c r="B244" s="56" t="s">
        <v>268</v>
      </c>
      <c r="C244" s="51">
        <v>113.5</v>
      </c>
      <c r="D244" s="65" t="s">
        <v>358</v>
      </c>
      <c r="E244" s="104">
        <v>67.933000000000007</v>
      </c>
      <c r="F244" s="104">
        <v>71.128</v>
      </c>
      <c r="G244" s="72">
        <f t="shared" si="16"/>
        <v>2.7470609999999942</v>
      </c>
      <c r="H244" s="501"/>
      <c r="I244" s="103">
        <f t="shared" si="14"/>
        <v>9.3113759191962769E-2</v>
      </c>
      <c r="J244" s="88">
        <f t="shared" si="15"/>
        <v>2.8401747591919571</v>
      </c>
      <c r="K244" s="215"/>
    </row>
    <row r="245" spans="1:11" x14ac:dyDescent="0.25">
      <c r="A245" s="44">
        <v>229</v>
      </c>
      <c r="B245" s="56" t="s">
        <v>269</v>
      </c>
      <c r="C245" s="51">
        <v>107.4</v>
      </c>
      <c r="D245" s="65" t="s">
        <v>358</v>
      </c>
      <c r="E245" s="104">
        <v>32.018000000000001</v>
      </c>
      <c r="F245" s="104">
        <v>33.149000000000001</v>
      </c>
      <c r="G245" s="72">
        <f t="shared" si="16"/>
        <v>0.97243380000000024</v>
      </c>
      <c r="H245" s="501"/>
      <c r="I245" s="103">
        <f t="shared" si="14"/>
        <v>8.8109407376359486E-2</v>
      </c>
      <c r="J245" s="88">
        <f t="shared" si="15"/>
        <v>1.0605432073763597</v>
      </c>
      <c r="K245" s="215"/>
    </row>
    <row r="246" spans="1:11" x14ac:dyDescent="0.25">
      <c r="A246" s="44">
        <v>230</v>
      </c>
      <c r="B246" s="56" t="s">
        <v>270</v>
      </c>
      <c r="C246" s="51">
        <v>93</v>
      </c>
      <c r="D246" s="65" t="s">
        <v>358</v>
      </c>
      <c r="E246" s="104">
        <v>19.611000000000001</v>
      </c>
      <c r="F246" s="104">
        <v>20.178000000000001</v>
      </c>
      <c r="G246" s="72">
        <f t="shared" si="16"/>
        <v>0.48750660000000018</v>
      </c>
      <c r="H246" s="501"/>
      <c r="I246" s="103">
        <f t="shared" si="14"/>
        <v>7.6295855549361566E-2</v>
      </c>
      <c r="J246" s="88">
        <f t="shared" si="15"/>
        <v>0.5638024555493617</v>
      </c>
      <c r="K246" s="215"/>
    </row>
    <row r="247" spans="1:11" x14ac:dyDescent="0.25">
      <c r="A247" s="44">
        <v>231</v>
      </c>
      <c r="B247" s="56" t="s">
        <v>271</v>
      </c>
      <c r="C247" s="51">
        <v>80.900000000000006</v>
      </c>
      <c r="D247" s="65" t="s">
        <v>358</v>
      </c>
      <c r="E247" s="104">
        <v>32.112000000000002</v>
      </c>
      <c r="F247" s="104">
        <v>32.808999999999997</v>
      </c>
      <c r="G247" s="72">
        <f t="shared" si="16"/>
        <v>0.59928059999999628</v>
      </c>
      <c r="H247" s="501"/>
      <c r="I247" s="103">
        <f t="shared" si="14"/>
        <v>6.6369190472509151E-2</v>
      </c>
      <c r="J247" s="88">
        <f t="shared" si="15"/>
        <v>0.66564979047250539</v>
      </c>
      <c r="K247" s="215"/>
    </row>
    <row r="248" spans="1:11" x14ac:dyDescent="0.25">
      <c r="A248" s="44">
        <v>232</v>
      </c>
      <c r="B248" s="56" t="s">
        <v>272</v>
      </c>
      <c r="C248" s="51">
        <v>52.5</v>
      </c>
      <c r="D248" s="65" t="s">
        <v>358</v>
      </c>
      <c r="E248" s="104">
        <v>23.062000000000001</v>
      </c>
      <c r="F248" s="104">
        <v>24.03</v>
      </c>
      <c r="G248" s="72">
        <f t="shared" si="16"/>
        <v>0.83228639999999998</v>
      </c>
      <c r="H248" s="501"/>
      <c r="I248" s="103">
        <f t="shared" si="14"/>
        <v>4.3070241035929914E-2</v>
      </c>
      <c r="J248" s="88">
        <f t="shared" si="15"/>
        <v>0.87535664103592992</v>
      </c>
      <c r="K248" s="215"/>
    </row>
    <row r="249" spans="1:11" x14ac:dyDescent="0.25">
      <c r="A249" s="44">
        <v>233</v>
      </c>
      <c r="B249" s="56" t="s">
        <v>273</v>
      </c>
      <c r="C249" s="51">
        <v>50.7</v>
      </c>
      <c r="D249" s="65" t="s">
        <v>358</v>
      </c>
      <c r="E249" s="104">
        <v>24.628</v>
      </c>
      <c r="F249" s="104">
        <v>25.606999999999999</v>
      </c>
      <c r="G249" s="72">
        <f t="shared" si="16"/>
        <v>0.84174419999999928</v>
      </c>
      <c r="H249" s="501"/>
      <c r="I249" s="103">
        <f t="shared" si="14"/>
        <v>4.1593547057555177E-2</v>
      </c>
      <c r="J249" s="88">
        <f t="shared" si="15"/>
        <v>0.88333774705755441</v>
      </c>
      <c r="K249" s="215"/>
    </row>
    <row r="250" spans="1:11" x14ac:dyDescent="0.25">
      <c r="A250" s="44">
        <v>234</v>
      </c>
      <c r="B250" s="56" t="s">
        <v>274</v>
      </c>
      <c r="C250" s="51">
        <v>113.8</v>
      </c>
      <c r="D250" s="65" t="s">
        <v>358</v>
      </c>
      <c r="E250" s="104">
        <v>38.54</v>
      </c>
      <c r="F250" s="104">
        <v>40.020000000000003</v>
      </c>
      <c r="G250" s="72">
        <f t="shared" si="16"/>
        <v>1.2725040000000034</v>
      </c>
      <c r="H250" s="501"/>
      <c r="I250" s="103">
        <f t="shared" si="14"/>
        <v>9.3359874855025227E-2</v>
      </c>
      <c r="J250" s="88">
        <f t="shared" si="15"/>
        <v>1.3658638748550287</v>
      </c>
      <c r="K250" s="215"/>
    </row>
    <row r="251" spans="1:11" x14ac:dyDescent="0.25">
      <c r="A251" s="44">
        <v>235</v>
      </c>
      <c r="B251" s="56" t="s">
        <v>275</v>
      </c>
      <c r="C251" s="51">
        <v>106.4</v>
      </c>
      <c r="D251" s="65" t="s">
        <v>358</v>
      </c>
      <c r="E251" s="104">
        <v>28.321999999999999</v>
      </c>
      <c r="F251" s="104">
        <v>29.736000000000001</v>
      </c>
      <c r="G251" s="72">
        <f t="shared" si="16"/>
        <v>1.2157572000000012</v>
      </c>
      <c r="H251" s="501"/>
      <c r="I251" s="103">
        <f t="shared" si="14"/>
        <v>8.7289021832817962E-2</v>
      </c>
      <c r="J251" s="88">
        <f t="shared" si="15"/>
        <v>1.3030462218328192</v>
      </c>
      <c r="K251" s="215"/>
    </row>
    <row r="252" spans="1:11" x14ac:dyDescent="0.25">
      <c r="A252" s="44">
        <v>236</v>
      </c>
      <c r="B252" s="56" t="s">
        <v>276</v>
      </c>
      <c r="C252" s="51">
        <v>94.4</v>
      </c>
      <c r="D252" s="65" t="s">
        <v>358</v>
      </c>
      <c r="E252" s="104">
        <v>29.876000000000001</v>
      </c>
      <c r="F252" s="104">
        <v>31.582000000000001</v>
      </c>
      <c r="G252" s="72">
        <f t="shared" si="16"/>
        <v>1.4668187999999995</v>
      </c>
      <c r="H252" s="501"/>
      <c r="I252" s="103">
        <f t="shared" si="14"/>
        <v>7.74443953103197E-2</v>
      </c>
      <c r="J252" s="88">
        <f t="shared" si="15"/>
        <v>1.5442631953103192</v>
      </c>
      <c r="K252" s="215"/>
    </row>
    <row r="253" spans="1:11" x14ac:dyDescent="0.25">
      <c r="A253" s="44">
        <v>237</v>
      </c>
      <c r="B253" s="56" t="s">
        <v>277</v>
      </c>
      <c r="C253" s="51">
        <v>80.3</v>
      </c>
      <c r="D253" s="65" t="s">
        <v>358</v>
      </c>
      <c r="E253" s="104">
        <v>12.122</v>
      </c>
      <c r="F253" s="104">
        <v>12.842000000000001</v>
      </c>
      <c r="G253" s="72">
        <f t="shared" si="16"/>
        <v>0.61905600000000061</v>
      </c>
      <c r="H253" s="501"/>
      <c r="I253" s="103">
        <f t="shared" si="14"/>
        <v>6.5876959146384237E-2</v>
      </c>
      <c r="J253" s="88">
        <f t="shared" si="15"/>
        <v>0.68493295914638486</v>
      </c>
      <c r="K253" s="215"/>
    </row>
    <row r="254" spans="1:11" x14ac:dyDescent="0.25">
      <c r="A254" s="44">
        <v>238</v>
      </c>
      <c r="B254" s="56" t="s">
        <v>278</v>
      </c>
      <c r="C254" s="51">
        <v>52.4</v>
      </c>
      <c r="D254" s="65" t="s">
        <v>358</v>
      </c>
      <c r="E254" s="104">
        <v>11.553000000000001</v>
      </c>
      <c r="F254" s="104">
        <v>11.569000000000001</v>
      </c>
      <c r="G254" s="72">
        <f t="shared" si="16"/>
        <v>1.3756800000000012E-2</v>
      </c>
      <c r="H254" s="501"/>
      <c r="I254" s="103">
        <f t="shared" si="14"/>
        <v>4.2988202481575762E-2</v>
      </c>
      <c r="J254" s="88">
        <f t="shared" si="15"/>
        <v>5.6745002481575775E-2</v>
      </c>
      <c r="K254" s="215"/>
    </row>
    <row r="255" spans="1:11" x14ac:dyDescent="0.25">
      <c r="A255" s="44">
        <v>239</v>
      </c>
      <c r="B255" s="56" t="s">
        <v>279</v>
      </c>
      <c r="C255" s="51">
        <v>50.9</v>
      </c>
      <c r="D255" s="65" t="s">
        <v>358</v>
      </c>
      <c r="E255" s="104">
        <v>24.997</v>
      </c>
      <c r="F255" s="104">
        <v>26.478000000000002</v>
      </c>
      <c r="G255" s="72">
        <f t="shared" si="16"/>
        <v>1.2733638000000014</v>
      </c>
      <c r="H255" s="501"/>
      <c r="I255" s="103">
        <f t="shared" si="14"/>
        <v>4.1757624166263482E-2</v>
      </c>
      <c r="J255" s="88">
        <f t="shared" si="15"/>
        <v>1.3151214241662648</v>
      </c>
      <c r="K255" s="215"/>
    </row>
    <row r="256" spans="1:11" x14ac:dyDescent="0.25">
      <c r="A256" s="44">
        <v>240</v>
      </c>
      <c r="B256" s="56" t="s">
        <v>280</v>
      </c>
      <c r="C256" s="51">
        <v>114.5</v>
      </c>
      <c r="D256" s="65" t="s">
        <v>358</v>
      </c>
      <c r="E256" s="104">
        <v>64.900999999999996</v>
      </c>
      <c r="F256" s="104">
        <v>66.97</v>
      </c>
      <c r="G256" s="72">
        <f t="shared" si="16"/>
        <v>1.7789262000000023</v>
      </c>
      <c r="H256" s="501"/>
      <c r="I256" s="103">
        <f t="shared" si="14"/>
        <v>9.3934144735504294E-2</v>
      </c>
      <c r="J256" s="88">
        <f t="shared" si="15"/>
        <v>1.8728603447355066</v>
      </c>
      <c r="K256" s="215"/>
    </row>
    <row r="257" spans="1:11" x14ac:dyDescent="0.25">
      <c r="A257" s="44">
        <v>241</v>
      </c>
      <c r="B257" s="56" t="s">
        <v>281</v>
      </c>
      <c r="C257" s="51">
        <v>106.5</v>
      </c>
      <c r="D257" s="65" t="s">
        <v>358</v>
      </c>
      <c r="E257" s="104">
        <v>17.853999999999999</v>
      </c>
      <c r="F257" s="104">
        <v>18.675999999999998</v>
      </c>
      <c r="G257" s="72">
        <f t="shared" si="16"/>
        <v>0.70675559999999926</v>
      </c>
      <c r="H257" s="501"/>
      <c r="I257" s="103">
        <f t="shared" si="14"/>
        <v>8.7371060387172114E-2</v>
      </c>
      <c r="J257" s="88">
        <f t="shared" si="15"/>
        <v>0.79412666038717139</v>
      </c>
      <c r="K257" s="215"/>
    </row>
    <row r="258" spans="1:11" x14ac:dyDescent="0.25">
      <c r="A258" s="44">
        <v>242</v>
      </c>
      <c r="B258" s="56" t="s">
        <v>282</v>
      </c>
      <c r="C258" s="51">
        <v>93.3</v>
      </c>
      <c r="D258" s="65" t="s">
        <v>358</v>
      </c>
      <c r="E258" s="104">
        <v>36.466000000000001</v>
      </c>
      <c r="F258" s="104">
        <v>37.923999999999999</v>
      </c>
      <c r="G258" s="72">
        <f t="shared" si="16"/>
        <v>1.2535883999999986</v>
      </c>
      <c r="H258" s="501"/>
      <c r="I258" s="103">
        <f t="shared" si="14"/>
        <v>7.6541971212424023E-2</v>
      </c>
      <c r="J258" s="88">
        <f t="shared" si="15"/>
        <v>1.3301303712124226</v>
      </c>
      <c r="K258" s="215"/>
    </row>
    <row r="259" spans="1:11" x14ac:dyDescent="0.25">
      <c r="A259" s="44">
        <v>243</v>
      </c>
      <c r="B259" s="56" t="s">
        <v>283</v>
      </c>
      <c r="C259" s="51">
        <v>80.5</v>
      </c>
      <c r="D259" s="65" t="s">
        <v>358</v>
      </c>
      <c r="E259" s="104">
        <v>9.0009999999999994</v>
      </c>
      <c r="F259" s="104">
        <v>9.1389999999999993</v>
      </c>
      <c r="G259" s="72">
        <f t="shared" si="16"/>
        <v>0.11865239999999992</v>
      </c>
      <c r="H259" s="501"/>
      <c r="I259" s="103">
        <f t="shared" si="14"/>
        <v>6.6041036255092542E-2</v>
      </c>
      <c r="J259" s="88">
        <f t="shared" si="15"/>
        <v>0.18469343625509246</v>
      </c>
      <c r="K259" s="215"/>
    </row>
    <row r="260" spans="1:11" x14ac:dyDescent="0.25">
      <c r="A260" s="44">
        <v>244</v>
      </c>
      <c r="B260" s="56" t="s">
        <v>284</v>
      </c>
      <c r="C260" s="51">
        <v>52.7</v>
      </c>
      <c r="D260" s="65" t="s">
        <v>358</v>
      </c>
      <c r="E260" s="104">
        <v>12.861000000000001</v>
      </c>
      <c r="F260" s="104">
        <v>13.324999999999999</v>
      </c>
      <c r="G260" s="72">
        <f t="shared" si="16"/>
        <v>0.39894719999999884</v>
      </c>
      <c r="H260" s="501"/>
      <c r="I260" s="103">
        <f t="shared" si="14"/>
        <v>4.3234318144638226E-2</v>
      </c>
      <c r="J260" s="88">
        <f t="shared" si="15"/>
        <v>0.44218151814463708</v>
      </c>
      <c r="K260" s="215"/>
    </row>
    <row r="261" spans="1:11" x14ac:dyDescent="0.25">
      <c r="A261" s="44">
        <v>245</v>
      </c>
      <c r="B261" s="56" t="s">
        <v>285</v>
      </c>
      <c r="C261" s="51">
        <v>50.3</v>
      </c>
      <c r="D261" s="65" t="s">
        <v>358</v>
      </c>
      <c r="E261" s="104">
        <v>8.4640000000000004</v>
      </c>
      <c r="F261" s="104">
        <v>8.4640000000000004</v>
      </c>
      <c r="G261" s="72">
        <f t="shared" si="16"/>
        <v>0</v>
      </c>
      <c r="H261" s="501">
        <f t="shared" si="17"/>
        <v>0.68899757411309426</v>
      </c>
      <c r="I261" s="103">
        <f t="shared" si="14"/>
        <v>4.1265392840138568E-2</v>
      </c>
      <c r="J261" s="88">
        <f t="shared" si="15"/>
        <v>0.73026296695323278</v>
      </c>
      <c r="K261" s="215"/>
    </row>
    <row r="262" spans="1:11" x14ac:dyDescent="0.25">
      <c r="A262" s="44">
        <v>246</v>
      </c>
      <c r="B262" s="56" t="s">
        <v>286</v>
      </c>
      <c r="C262" s="51">
        <v>113.9</v>
      </c>
      <c r="D262" s="65" t="s">
        <v>358</v>
      </c>
      <c r="E262" s="104">
        <v>42.753</v>
      </c>
      <c r="F262" s="104">
        <v>45.027000000000001</v>
      </c>
      <c r="G262" s="72">
        <f t="shared" si="16"/>
        <v>1.9551852000000007</v>
      </c>
      <c r="H262" s="501"/>
      <c r="I262" s="103">
        <f t="shared" si="14"/>
        <v>9.3441913409379379E-2</v>
      </c>
      <c r="J262" s="88">
        <f t="shared" si="15"/>
        <v>2.0486271134093803</v>
      </c>
      <c r="K262" s="215"/>
    </row>
    <row r="263" spans="1:11" x14ac:dyDescent="0.25">
      <c r="A263" s="44">
        <v>247</v>
      </c>
      <c r="B263" s="56" t="s">
        <v>287</v>
      </c>
      <c r="C263" s="51">
        <v>106.3</v>
      </c>
      <c r="D263" s="65" t="s">
        <v>358</v>
      </c>
      <c r="E263" s="104">
        <v>29.454999999999998</v>
      </c>
      <c r="F263" s="104">
        <v>30.696000000000002</v>
      </c>
      <c r="G263" s="72">
        <f t="shared" si="16"/>
        <v>1.0670118000000028</v>
      </c>
      <c r="H263" s="501"/>
      <c r="I263" s="103">
        <f t="shared" si="14"/>
        <v>8.7206983278463809E-2</v>
      </c>
      <c r="J263" s="88">
        <f t="shared" si="15"/>
        <v>1.1542187832784667</v>
      </c>
      <c r="K263" s="215"/>
    </row>
    <row r="264" spans="1:11" x14ac:dyDescent="0.25">
      <c r="A264" s="44">
        <v>248</v>
      </c>
      <c r="B264" s="56" t="s">
        <v>288</v>
      </c>
      <c r="C264" s="51">
        <v>92.5</v>
      </c>
      <c r="D264" s="65" t="s">
        <v>358</v>
      </c>
      <c r="E264" s="104">
        <v>32.195999999999998</v>
      </c>
      <c r="F264" s="104">
        <v>33.981999999999999</v>
      </c>
      <c r="G264" s="72">
        <f t="shared" si="16"/>
        <v>1.5356028000000013</v>
      </c>
      <c r="H264" s="501"/>
      <c r="I264" s="103">
        <f t="shared" si="14"/>
        <v>7.5885662777590804E-2</v>
      </c>
      <c r="J264" s="88">
        <f t="shared" si="15"/>
        <v>1.6114884627775921</v>
      </c>
      <c r="K264" s="215"/>
    </row>
    <row r="265" spans="1:11" x14ac:dyDescent="0.25">
      <c r="A265" s="44">
        <v>249</v>
      </c>
      <c r="B265" s="56" t="s">
        <v>289</v>
      </c>
      <c r="C265" s="51">
        <v>85.1</v>
      </c>
      <c r="D265" s="65" t="s">
        <v>358</v>
      </c>
      <c r="E265" s="104">
        <v>17.094000000000001</v>
      </c>
      <c r="F265" s="104">
        <v>18.295999999999999</v>
      </c>
      <c r="G265" s="72">
        <f t="shared" si="16"/>
        <v>1.0334795999999984</v>
      </c>
      <c r="H265" s="501"/>
      <c r="I265" s="103">
        <f t="shared" si="14"/>
        <v>6.9814809755383539E-2</v>
      </c>
      <c r="J265" s="88">
        <f t="shared" si="15"/>
        <v>1.1032944097553818</v>
      </c>
      <c r="K265" s="215"/>
    </row>
    <row r="266" spans="1:11" x14ac:dyDescent="0.25">
      <c r="A266" s="44">
        <v>250</v>
      </c>
      <c r="B266" s="56" t="s">
        <v>290</v>
      </c>
      <c r="C266" s="51">
        <v>52.4</v>
      </c>
      <c r="D266" s="65" t="s">
        <v>358</v>
      </c>
      <c r="E266" s="104">
        <v>28.378</v>
      </c>
      <c r="F266" s="104">
        <v>29.300999999999998</v>
      </c>
      <c r="G266" s="72">
        <f t="shared" si="16"/>
        <v>0.79359539999999851</v>
      </c>
      <c r="H266" s="501"/>
      <c r="I266" s="103">
        <f t="shared" si="14"/>
        <v>4.2988202481575762E-2</v>
      </c>
      <c r="J266" s="88">
        <f t="shared" si="15"/>
        <v>0.83658360248157426</v>
      </c>
      <c r="K266" s="215"/>
    </row>
    <row r="267" spans="1:11" x14ac:dyDescent="0.25">
      <c r="A267" s="44">
        <v>251</v>
      </c>
      <c r="B267" s="56" t="s">
        <v>291</v>
      </c>
      <c r="C267" s="51">
        <v>50.9</v>
      </c>
      <c r="D267" s="65" t="s">
        <v>358</v>
      </c>
      <c r="E267" s="104">
        <v>30.606999999999999</v>
      </c>
      <c r="F267" s="104">
        <v>31.99</v>
      </c>
      <c r="G267" s="72">
        <f t="shared" si="16"/>
        <v>1.1891033999999991</v>
      </c>
      <c r="H267" s="501"/>
      <c r="I267" s="103">
        <f t="shared" si="14"/>
        <v>4.1757624166263482E-2</v>
      </c>
      <c r="J267" s="88">
        <f t="shared" si="15"/>
        <v>1.2308610241662625</v>
      </c>
      <c r="K267" s="215"/>
    </row>
    <row r="268" spans="1:11" x14ac:dyDescent="0.25">
      <c r="A268" s="44">
        <v>252</v>
      </c>
      <c r="B268" s="56" t="s">
        <v>292</v>
      </c>
      <c r="C268" s="51">
        <v>113.9</v>
      </c>
      <c r="D268" s="65" t="s">
        <v>358</v>
      </c>
      <c r="E268" s="104">
        <v>41.143000000000001</v>
      </c>
      <c r="F268" s="104">
        <v>42.591000000000001</v>
      </c>
      <c r="G268" s="72">
        <f t="shared" si="16"/>
        <v>1.2449904000000003</v>
      </c>
      <c r="H268" s="501"/>
      <c r="I268" s="103">
        <f t="shared" si="14"/>
        <v>9.3441913409379379E-2</v>
      </c>
      <c r="J268" s="88">
        <f t="shared" si="15"/>
        <v>1.3384323134093796</v>
      </c>
      <c r="K268" s="215"/>
    </row>
    <row r="269" spans="1:11" x14ac:dyDescent="0.25">
      <c r="A269" s="44">
        <v>253</v>
      </c>
      <c r="B269" s="56" t="s">
        <v>293</v>
      </c>
      <c r="C269" s="51">
        <v>106.8</v>
      </c>
      <c r="D269" s="65" t="s">
        <v>358</v>
      </c>
      <c r="E269" s="104">
        <v>11.125999999999999</v>
      </c>
      <c r="F269" s="104">
        <v>12.106999999999999</v>
      </c>
      <c r="G269" s="72">
        <f t="shared" si="16"/>
        <v>0.84346379999999987</v>
      </c>
      <c r="H269" s="501"/>
      <c r="I269" s="103">
        <f t="shared" si="14"/>
        <v>8.7617176050234571E-2</v>
      </c>
      <c r="J269" s="88">
        <f t="shared" si="15"/>
        <v>0.93108097605023443</v>
      </c>
      <c r="K269" s="215"/>
    </row>
    <row r="270" spans="1:11" x14ac:dyDescent="0.25">
      <c r="A270" s="44">
        <v>254</v>
      </c>
      <c r="B270" s="56" t="s">
        <v>294</v>
      </c>
      <c r="C270" s="51">
        <v>92.5</v>
      </c>
      <c r="D270" s="65" t="s">
        <v>358</v>
      </c>
      <c r="E270" s="104">
        <v>11.786</v>
      </c>
      <c r="F270" s="104">
        <v>11.786</v>
      </c>
      <c r="G270" s="72">
        <f t="shared" si="16"/>
        <v>0</v>
      </c>
      <c r="H270" s="501">
        <f t="shared" si="17"/>
        <v>1.2670432525936626</v>
      </c>
      <c r="I270" s="103">
        <f t="shared" si="14"/>
        <v>7.5885662777590804E-2</v>
      </c>
      <c r="J270" s="88">
        <f t="shared" si="15"/>
        <v>1.3429289153712534</v>
      </c>
      <c r="K270" s="25"/>
    </row>
    <row r="271" spans="1:11" x14ac:dyDescent="0.25">
      <c r="A271" s="44">
        <v>255</v>
      </c>
      <c r="B271" s="56" t="s">
        <v>295</v>
      </c>
      <c r="C271" s="51">
        <v>81</v>
      </c>
      <c r="D271" s="65" t="s">
        <v>358</v>
      </c>
      <c r="E271" s="104">
        <v>17.132000000000001</v>
      </c>
      <c r="F271" s="104">
        <v>17.227</v>
      </c>
      <c r="G271" s="72">
        <f t="shared" si="16"/>
        <v>8.1680999999999018E-2</v>
      </c>
      <c r="H271" s="501"/>
      <c r="I271" s="103">
        <f t="shared" si="14"/>
        <v>6.6451229026863304E-2</v>
      </c>
      <c r="J271" s="88">
        <f t="shared" si="15"/>
        <v>0.14813222902686232</v>
      </c>
      <c r="K271" s="25"/>
    </row>
    <row r="272" spans="1:11" x14ac:dyDescent="0.25">
      <c r="A272" s="44">
        <v>256</v>
      </c>
      <c r="B272" s="56" t="s">
        <v>296</v>
      </c>
      <c r="C272" s="51">
        <v>52.2</v>
      </c>
      <c r="D272" s="65" t="s">
        <v>358</v>
      </c>
      <c r="E272" s="104">
        <v>14.64</v>
      </c>
      <c r="F272" s="104">
        <v>15.114000000000001</v>
      </c>
      <c r="G272" s="72">
        <f t="shared" si="16"/>
        <v>0.40754520000000016</v>
      </c>
      <c r="H272" s="501"/>
      <c r="I272" s="103">
        <f t="shared" si="14"/>
        <v>4.2824125372867464E-2</v>
      </c>
      <c r="J272" s="88">
        <f t="shared" si="15"/>
        <v>0.45036932537286761</v>
      </c>
      <c r="K272" s="25"/>
    </row>
    <row r="273" spans="1:11" x14ac:dyDescent="0.25">
      <c r="A273" s="44">
        <v>257</v>
      </c>
      <c r="B273" s="56" t="s">
        <v>297</v>
      </c>
      <c r="C273" s="51">
        <v>50.6</v>
      </c>
      <c r="D273" s="65" t="s">
        <v>358</v>
      </c>
      <c r="E273" s="104">
        <v>16.396000000000001</v>
      </c>
      <c r="F273" s="104">
        <v>17.442</v>
      </c>
      <c r="G273" s="72">
        <f t="shared" si="16"/>
        <v>0.89935079999999945</v>
      </c>
      <c r="H273" s="501"/>
      <c r="I273" s="103">
        <f t="shared" si="14"/>
        <v>4.1511508503201025E-2</v>
      </c>
      <c r="J273" s="88">
        <f t="shared" si="15"/>
        <v>0.94086230850320052</v>
      </c>
      <c r="K273" s="25"/>
    </row>
    <row r="274" spans="1:11" x14ac:dyDescent="0.25">
      <c r="A274" s="44">
        <v>258</v>
      </c>
      <c r="B274" s="56" t="s">
        <v>298</v>
      </c>
      <c r="C274" s="51">
        <v>113.9</v>
      </c>
      <c r="D274" s="65" t="s">
        <v>358</v>
      </c>
      <c r="E274" s="104">
        <v>37.795999999999999</v>
      </c>
      <c r="F274" s="104">
        <v>39.051000000000002</v>
      </c>
      <c r="G274" s="72">
        <f t="shared" si="16"/>
        <v>1.0790490000000021</v>
      </c>
      <c r="H274" s="501"/>
      <c r="I274" s="103">
        <f t="shared" si="14"/>
        <v>9.3441913409379379E-2</v>
      </c>
      <c r="J274" s="88">
        <f t="shared" si="15"/>
        <v>1.1724909134093815</v>
      </c>
      <c r="K274" s="25"/>
    </row>
    <row r="275" spans="1:11" x14ac:dyDescent="0.25">
      <c r="A275" s="44">
        <v>259</v>
      </c>
      <c r="B275" s="56" t="s">
        <v>299</v>
      </c>
      <c r="C275" s="51">
        <v>106.9</v>
      </c>
      <c r="D275" s="65" t="s">
        <v>358</v>
      </c>
      <c r="E275" s="104">
        <v>12.852</v>
      </c>
      <c r="F275" s="104">
        <v>14.602</v>
      </c>
      <c r="G275" s="72">
        <f t="shared" si="16"/>
        <v>1.50465</v>
      </c>
      <c r="H275" s="501"/>
      <c r="I275" s="103">
        <f t="shared" si="14"/>
        <v>8.7699214604588724E-2</v>
      </c>
      <c r="J275" s="88">
        <f t="shared" si="15"/>
        <v>1.5923492146045888</v>
      </c>
      <c r="K275" s="25"/>
    </row>
    <row r="276" spans="1:11" x14ac:dyDescent="0.25">
      <c r="A276" s="44">
        <v>260</v>
      </c>
      <c r="B276" s="56" t="s">
        <v>300</v>
      </c>
      <c r="C276" s="51">
        <v>92.5</v>
      </c>
      <c r="D276" s="65" t="s">
        <v>358</v>
      </c>
      <c r="E276" s="104">
        <v>14.975</v>
      </c>
      <c r="F276" s="104">
        <v>15.689</v>
      </c>
      <c r="G276" s="72">
        <f t="shared" si="16"/>
        <v>0.61389720000000036</v>
      </c>
      <c r="H276" s="501"/>
      <c r="I276" s="103">
        <f t="shared" si="14"/>
        <v>7.5885662777590804E-2</v>
      </c>
      <c r="J276" s="88">
        <f t="shared" si="15"/>
        <v>0.68978286277759115</v>
      </c>
      <c r="K276" s="25"/>
    </row>
    <row r="277" spans="1:11" x14ac:dyDescent="0.25">
      <c r="A277" s="44">
        <v>261</v>
      </c>
      <c r="B277" s="56" t="s">
        <v>301</v>
      </c>
      <c r="C277" s="51">
        <v>80.900000000000006</v>
      </c>
      <c r="D277" s="65" t="s">
        <v>358</v>
      </c>
      <c r="E277" s="104">
        <v>39.125999999999998</v>
      </c>
      <c r="F277" s="104">
        <v>40.777999999999999</v>
      </c>
      <c r="G277" s="72">
        <f t="shared" si="16"/>
        <v>1.4203896000000009</v>
      </c>
      <c r="H277" s="501"/>
      <c r="I277" s="103">
        <f t="shared" ref="I277:I304" si="18">$G$12/$C$306*C277</f>
        <v>6.6369190472509151E-2</v>
      </c>
      <c r="J277" s="88">
        <f t="shared" ref="J277:J305" si="19">G277+I277+H277</f>
        <v>1.4867587904725101</v>
      </c>
      <c r="K277" s="25"/>
    </row>
    <row r="278" spans="1:11" x14ac:dyDescent="0.25">
      <c r="A278" s="44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3.0779999999999998</v>
      </c>
      <c r="G278" s="72">
        <f t="shared" si="16"/>
        <v>0</v>
      </c>
      <c r="H278" s="501">
        <f t="shared" si="17"/>
        <v>0.71365355092032234</v>
      </c>
      <c r="I278" s="103">
        <f t="shared" si="18"/>
        <v>4.2742086818513311E-2</v>
      </c>
      <c r="J278" s="88">
        <f t="shared" si="19"/>
        <v>0.75639563773883567</v>
      </c>
      <c r="K278" s="25"/>
    </row>
    <row r="279" spans="1:11" x14ac:dyDescent="0.25">
      <c r="A279" s="44">
        <v>263</v>
      </c>
      <c r="B279" s="56" t="s">
        <v>303</v>
      </c>
      <c r="C279" s="51">
        <v>50.6</v>
      </c>
      <c r="D279" s="65" t="s">
        <v>358</v>
      </c>
      <c r="E279" s="104">
        <v>4.3730000000000002</v>
      </c>
      <c r="F279" s="104">
        <v>4.4340000000000002</v>
      </c>
      <c r="G279" s="72">
        <f t="shared" ref="G279:G305" si="20">(F279-E279)*0.8598</f>
        <v>5.2447799999999954E-2</v>
      </c>
      <c r="H279" s="501"/>
      <c r="I279" s="103">
        <f t="shared" si="18"/>
        <v>4.1511508503201025E-2</v>
      </c>
      <c r="J279" s="88">
        <f t="shared" si="19"/>
        <v>9.3959308503200972E-2</v>
      </c>
      <c r="K279" s="25"/>
    </row>
    <row r="280" spans="1:11" x14ac:dyDescent="0.25">
      <c r="A280" s="44">
        <v>264</v>
      </c>
      <c r="B280" s="56" t="s">
        <v>304</v>
      </c>
      <c r="C280" s="51">
        <v>114.3</v>
      </c>
      <c r="D280" s="65" t="s">
        <v>358</v>
      </c>
      <c r="E280" s="104">
        <v>55.673999999999999</v>
      </c>
      <c r="F280" s="104">
        <v>58.578000000000003</v>
      </c>
      <c r="G280" s="72">
        <f t="shared" si="20"/>
        <v>2.4968592000000029</v>
      </c>
      <c r="H280" s="501"/>
      <c r="I280" s="103">
        <f t="shared" si="18"/>
        <v>9.3770067626795989E-2</v>
      </c>
      <c r="J280" s="88">
        <f t="shared" si="19"/>
        <v>2.5906292676267988</v>
      </c>
      <c r="K280" s="25"/>
    </row>
    <row r="281" spans="1:11" x14ac:dyDescent="0.25">
      <c r="A281" s="44">
        <v>265</v>
      </c>
      <c r="B281" s="56" t="s">
        <v>305</v>
      </c>
      <c r="C281" s="51">
        <v>107</v>
      </c>
      <c r="D281" s="65" t="s">
        <v>358</v>
      </c>
      <c r="E281" s="104">
        <v>30.245999999999999</v>
      </c>
      <c r="F281" s="104">
        <v>30.832999999999998</v>
      </c>
      <c r="G281" s="72">
        <f t="shared" si="20"/>
        <v>0.50470259999999978</v>
      </c>
      <c r="H281" s="501"/>
      <c r="I281" s="103">
        <f t="shared" si="18"/>
        <v>8.7781253158942876E-2</v>
      </c>
      <c r="J281" s="88">
        <f t="shared" si="19"/>
        <v>0.5924838531589427</v>
      </c>
      <c r="K281" s="25"/>
    </row>
    <row r="282" spans="1:11" x14ac:dyDescent="0.25">
      <c r="A282" s="44">
        <v>266</v>
      </c>
      <c r="B282" s="56" t="s">
        <v>306</v>
      </c>
      <c r="C282" s="51">
        <v>92.8</v>
      </c>
      <c r="D282" s="65" t="s">
        <v>358</v>
      </c>
      <c r="E282" s="104">
        <v>37.520000000000003</v>
      </c>
      <c r="F282" s="104">
        <v>37.520000000000003</v>
      </c>
      <c r="G282" s="72">
        <f t="shared" si="20"/>
        <v>0</v>
      </c>
      <c r="H282" s="501"/>
      <c r="I282" s="103">
        <f t="shared" si="18"/>
        <v>7.6131778440653261E-2</v>
      </c>
      <c r="J282" s="88">
        <f t="shared" si="19"/>
        <v>7.6131778440653261E-2</v>
      </c>
      <c r="K282" s="25"/>
    </row>
    <row r="283" spans="1:11" x14ac:dyDescent="0.25">
      <c r="A283" s="44">
        <v>267</v>
      </c>
      <c r="B283" s="56" t="s">
        <v>307</v>
      </c>
      <c r="C283" s="51">
        <v>80.3</v>
      </c>
      <c r="D283" s="65" t="s">
        <v>358</v>
      </c>
      <c r="E283" s="104">
        <v>19.966999999999999</v>
      </c>
      <c r="F283" s="104">
        <v>20.731000000000002</v>
      </c>
      <c r="G283" s="72">
        <f t="shared" si="20"/>
        <v>0.65688720000000245</v>
      </c>
      <c r="H283" s="501"/>
      <c r="I283" s="103">
        <f t="shared" si="18"/>
        <v>6.5876959146384237E-2</v>
      </c>
      <c r="J283" s="88">
        <f t="shared" si="19"/>
        <v>0.7227641591463867</v>
      </c>
      <c r="K283" s="25"/>
    </row>
    <row r="284" spans="1:11" x14ac:dyDescent="0.25">
      <c r="A284" s="44">
        <v>268</v>
      </c>
      <c r="B284" s="56" t="s">
        <v>308</v>
      </c>
      <c r="C284" s="51">
        <v>52</v>
      </c>
      <c r="D284" s="65" t="s">
        <v>358</v>
      </c>
      <c r="E284" s="104">
        <v>9.9849999999999994</v>
      </c>
      <c r="F284" s="104">
        <v>10.429</v>
      </c>
      <c r="G284" s="72">
        <f t="shared" si="20"/>
        <v>0.38175120000000073</v>
      </c>
      <c r="H284" s="501"/>
      <c r="I284" s="103">
        <f t="shared" si="18"/>
        <v>4.2660048264159152E-2</v>
      </c>
      <c r="J284" s="88">
        <f t="shared" si="19"/>
        <v>0.42441124826415988</v>
      </c>
      <c r="K284" s="25"/>
    </row>
    <row r="285" spans="1:11" x14ac:dyDescent="0.25">
      <c r="A285" s="44">
        <v>269</v>
      </c>
      <c r="B285" s="56" t="s">
        <v>309</v>
      </c>
      <c r="C285" s="51">
        <v>50.4</v>
      </c>
      <c r="D285" s="65" t="s">
        <v>358</v>
      </c>
      <c r="E285" s="104">
        <v>13.346</v>
      </c>
      <c r="F285" s="104">
        <v>13.97</v>
      </c>
      <c r="G285" s="72">
        <f t="shared" si="20"/>
        <v>0.53651520000000053</v>
      </c>
      <c r="H285" s="501"/>
      <c r="I285" s="103">
        <f t="shared" si="18"/>
        <v>4.134743139449272E-2</v>
      </c>
      <c r="J285" s="88">
        <f t="shared" si="19"/>
        <v>0.57786263139449323</v>
      </c>
      <c r="K285" s="25"/>
    </row>
    <row r="286" spans="1:11" x14ac:dyDescent="0.25">
      <c r="A286" s="44">
        <v>270</v>
      </c>
      <c r="B286" s="56" t="s">
        <v>310</v>
      </c>
      <c r="C286" s="51">
        <v>113.4</v>
      </c>
      <c r="D286" s="65" t="s">
        <v>358</v>
      </c>
      <c r="E286" s="104">
        <v>27.288</v>
      </c>
      <c r="F286" s="104">
        <v>28.321000000000002</v>
      </c>
      <c r="G286" s="72">
        <f t="shared" si="20"/>
        <v>0.88817340000000111</v>
      </c>
      <c r="H286" s="501"/>
      <c r="I286" s="103">
        <f t="shared" si="18"/>
        <v>9.3031720637608617E-2</v>
      </c>
      <c r="J286" s="88">
        <f t="shared" si="19"/>
        <v>0.98120512063760978</v>
      </c>
      <c r="K286" s="25"/>
    </row>
    <row r="287" spans="1:11" x14ac:dyDescent="0.25">
      <c r="A287" s="44">
        <v>271</v>
      </c>
      <c r="B287" s="56" t="s">
        <v>311</v>
      </c>
      <c r="C287" s="51">
        <v>106.2</v>
      </c>
      <c r="D287" s="65" t="s">
        <v>358</v>
      </c>
      <c r="E287" s="104">
        <v>13.842000000000001</v>
      </c>
      <c r="F287" s="104">
        <v>14.327</v>
      </c>
      <c r="G287" s="72">
        <f t="shared" si="20"/>
        <v>0.41700299999999951</v>
      </c>
      <c r="H287" s="501"/>
      <c r="I287" s="103">
        <f t="shared" si="18"/>
        <v>8.7124944724109657E-2</v>
      </c>
      <c r="J287" s="88">
        <f t="shared" si="19"/>
        <v>0.50412794472410916</v>
      </c>
      <c r="K287" s="25"/>
    </row>
    <row r="288" spans="1:11" x14ac:dyDescent="0.25">
      <c r="A288" s="44">
        <v>272</v>
      </c>
      <c r="B288" s="56" t="s">
        <v>312</v>
      </c>
      <c r="C288" s="51">
        <v>92.7</v>
      </c>
      <c r="D288" s="65" t="s">
        <v>358</v>
      </c>
      <c r="E288" s="104">
        <v>14.644</v>
      </c>
      <c r="F288" s="104">
        <v>15.311999999999999</v>
      </c>
      <c r="G288" s="72">
        <f t="shared" si="20"/>
        <v>0.57434639999999937</v>
      </c>
      <c r="H288" s="501"/>
      <c r="I288" s="103">
        <f t="shared" si="18"/>
        <v>7.6049739886299109E-2</v>
      </c>
      <c r="J288" s="88">
        <f t="shared" si="19"/>
        <v>0.65039613988629852</v>
      </c>
      <c r="K288" s="25"/>
    </row>
    <row r="289" spans="1:11" x14ac:dyDescent="0.25">
      <c r="A289" s="44">
        <v>273</v>
      </c>
      <c r="B289" s="56" t="s">
        <v>313</v>
      </c>
      <c r="C289" s="51">
        <v>81.5</v>
      </c>
      <c r="D289" s="65" t="s">
        <v>358</v>
      </c>
      <c r="E289" s="104">
        <v>33.433999999999997</v>
      </c>
      <c r="F289" s="104">
        <v>35.357999999999997</v>
      </c>
      <c r="G289" s="72">
        <f t="shared" si="20"/>
        <v>1.6542551999999995</v>
      </c>
      <c r="H289" s="501"/>
      <c r="I289" s="103">
        <f t="shared" si="18"/>
        <v>6.6861421798634066E-2</v>
      </c>
      <c r="J289" s="88">
        <f t="shared" si="19"/>
        <v>1.7211166217986336</v>
      </c>
      <c r="K289" s="25"/>
    </row>
    <row r="290" spans="1:11" x14ac:dyDescent="0.25">
      <c r="A290" s="44">
        <v>274</v>
      </c>
      <c r="B290" s="56" t="s">
        <v>314</v>
      </c>
      <c r="C290" s="51">
        <v>52</v>
      </c>
      <c r="D290" s="65" t="s">
        <v>358</v>
      </c>
      <c r="E290" s="104">
        <v>28.734999999999999</v>
      </c>
      <c r="F290" s="104">
        <v>30.25</v>
      </c>
      <c r="G290" s="72">
        <f t="shared" si="20"/>
        <v>1.3025970000000004</v>
      </c>
      <c r="H290" s="501"/>
      <c r="I290" s="103">
        <f t="shared" si="18"/>
        <v>4.2660048264159152E-2</v>
      </c>
      <c r="J290" s="88">
        <f t="shared" si="19"/>
        <v>1.3452570482641597</v>
      </c>
      <c r="K290" s="25"/>
    </row>
    <row r="291" spans="1:11" x14ac:dyDescent="0.25">
      <c r="A291" s="44">
        <v>275</v>
      </c>
      <c r="B291" s="56" t="s">
        <v>315</v>
      </c>
      <c r="C291" s="51">
        <v>50.1</v>
      </c>
      <c r="D291" s="65" t="s">
        <v>358</v>
      </c>
      <c r="E291" s="104">
        <v>28.488</v>
      </c>
      <c r="F291" s="104">
        <v>29.588999999999999</v>
      </c>
      <c r="G291" s="72">
        <f t="shared" si="20"/>
        <v>0.94663979999999925</v>
      </c>
      <c r="H291" s="501"/>
      <c r="I291" s="103">
        <f t="shared" si="18"/>
        <v>4.1101315731430263E-2</v>
      </c>
      <c r="J291" s="88">
        <f t="shared" si="19"/>
        <v>0.98774111573142953</v>
      </c>
      <c r="K291" s="25"/>
    </row>
    <row r="292" spans="1:11" x14ac:dyDescent="0.25">
      <c r="A292" s="44">
        <v>276</v>
      </c>
      <c r="B292" s="56" t="s">
        <v>316</v>
      </c>
      <c r="C292" s="51">
        <v>113.9</v>
      </c>
      <c r="D292" s="65" t="s">
        <v>358</v>
      </c>
      <c r="E292" s="104">
        <v>52.66</v>
      </c>
      <c r="F292" s="104">
        <v>54.805</v>
      </c>
      <c r="G292" s="72">
        <f t="shared" si="20"/>
        <v>1.8442710000000027</v>
      </c>
      <c r="H292" s="501"/>
      <c r="I292" s="103">
        <f t="shared" si="18"/>
        <v>9.3441913409379379E-2</v>
      </c>
      <c r="J292" s="88">
        <f t="shared" si="19"/>
        <v>1.937712913409382</v>
      </c>
      <c r="K292" s="25"/>
    </row>
    <row r="293" spans="1:11" x14ac:dyDescent="0.25">
      <c r="A293" s="44">
        <v>277</v>
      </c>
      <c r="B293" s="56" t="s">
        <v>317</v>
      </c>
      <c r="C293" s="51">
        <v>107.4</v>
      </c>
      <c r="D293" s="65" t="s">
        <v>358</v>
      </c>
      <c r="E293" s="104">
        <v>44.78</v>
      </c>
      <c r="F293" s="104">
        <v>46.348999999999997</v>
      </c>
      <c r="G293" s="72">
        <f t="shared" si="20"/>
        <v>1.3490261999999962</v>
      </c>
      <c r="H293" s="501"/>
      <c r="I293" s="103">
        <f t="shared" si="18"/>
        <v>8.8109407376359486E-2</v>
      </c>
      <c r="J293" s="88">
        <f t="shared" si="19"/>
        <v>1.4371356073763557</v>
      </c>
      <c r="K293" s="25"/>
    </row>
    <row r="294" spans="1:11" x14ac:dyDescent="0.25">
      <c r="A294" s="44">
        <v>278</v>
      </c>
      <c r="B294" s="56" t="s">
        <v>318</v>
      </c>
      <c r="C294" s="51">
        <v>92.6</v>
      </c>
      <c r="D294" s="65" t="s">
        <v>358</v>
      </c>
      <c r="E294" s="104">
        <v>9.3620000000000001</v>
      </c>
      <c r="F294" s="104">
        <v>9.3629999999999995</v>
      </c>
      <c r="G294" s="72">
        <f t="shared" si="20"/>
        <v>8.5979999999952347E-4</v>
      </c>
      <c r="H294" s="501"/>
      <c r="I294" s="103">
        <f t="shared" si="18"/>
        <v>7.5967701331944956E-2</v>
      </c>
      <c r="J294" s="88">
        <f t="shared" si="19"/>
        <v>7.6827501331944478E-2</v>
      </c>
      <c r="K294" s="25"/>
    </row>
    <row r="295" spans="1:11" x14ac:dyDescent="0.25">
      <c r="A295" s="44">
        <v>279</v>
      </c>
      <c r="B295" s="56" t="s">
        <v>319</v>
      </c>
      <c r="C295" s="51">
        <v>80.5</v>
      </c>
      <c r="D295" s="65" t="s">
        <v>358</v>
      </c>
      <c r="E295" s="104">
        <v>15.132</v>
      </c>
      <c r="F295" s="104">
        <v>16.387</v>
      </c>
      <c r="G295" s="72">
        <f t="shared" si="20"/>
        <v>1.0790490000000006</v>
      </c>
      <c r="H295" s="501"/>
      <c r="I295" s="103">
        <f t="shared" si="18"/>
        <v>6.6041036255092542E-2</v>
      </c>
      <c r="J295" s="88">
        <f t="shared" si="19"/>
        <v>1.1450900362550931</v>
      </c>
      <c r="K295" s="25"/>
    </row>
    <row r="296" spans="1:11" x14ac:dyDescent="0.25">
      <c r="A296" s="44">
        <v>280</v>
      </c>
      <c r="B296" s="56" t="s">
        <v>320</v>
      </c>
      <c r="C296" s="51">
        <v>52</v>
      </c>
      <c r="D296" s="65" t="s">
        <v>358</v>
      </c>
      <c r="E296" s="104">
        <v>15.564</v>
      </c>
      <c r="F296" s="104">
        <v>14.785</v>
      </c>
      <c r="G296" s="72">
        <v>0</v>
      </c>
      <c r="H296" s="501"/>
      <c r="I296" s="103">
        <f t="shared" si="18"/>
        <v>4.2660048264159152E-2</v>
      </c>
      <c r="J296" s="88">
        <f t="shared" si="19"/>
        <v>4.2660048264159152E-2</v>
      </c>
      <c r="K296" s="25"/>
    </row>
    <row r="297" spans="1:11" x14ac:dyDescent="0.25">
      <c r="A297" s="44">
        <v>281</v>
      </c>
      <c r="B297" s="56" t="s">
        <v>321</v>
      </c>
      <c r="C297" s="51">
        <v>50.4</v>
      </c>
      <c r="D297" s="65" t="s">
        <v>358</v>
      </c>
      <c r="E297" s="104">
        <v>23.567</v>
      </c>
      <c r="F297" s="104">
        <v>24.488</v>
      </c>
      <c r="G297" s="72">
        <f t="shared" si="20"/>
        <v>0.79187579999999946</v>
      </c>
      <c r="H297" s="501"/>
      <c r="I297" s="103">
        <f t="shared" si="18"/>
        <v>4.134743139449272E-2</v>
      </c>
      <c r="J297" s="88">
        <f t="shared" si="19"/>
        <v>0.83322323139449217</v>
      </c>
      <c r="K297" s="25"/>
    </row>
    <row r="298" spans="1:11" x14ac:dyDescent="0.25">
      <c r="A298" s="44">
        <v>282</v>
      </c>
      <c r="B298" s="56" t="s">
        <v>322</v>
      </c>
      <c r="C298" s="51">
        <v>113.7</v>
      </c>
      <c r="D298" s="65" t="s">
        <v>358</v>
      </c>
      <c r="E298" s="104">
        <v>59.424999999999997</v>
      </c>
      <c r="F298" s="104">
        <v>61.944000000000003</v>
      </c>
      <c r="G298" s="72">
        <f t="shared" si="20"/>
        <v>2.1658362000000047</v>
      </c>
      <c r="H298" s="501"/>
      <c r="I298" s="103">
        <f>$G$12/$C$306*C298</f>
        <v>9.3277836300671074E-2</v>
      </c>
      <c r="J298" s="88">
        <f t="shared" si="19"/>
        <v>2.2591140363006756</v>
      </c>
      <c r="K298" s="25"/>
    </row>
    <row r="299" spans="1:11" x14ac:dyDescent="0.25">
      <c r="A299" s="44">
        <v>283</v>
      </c>
      <c r="B299" s="56" t="s">
        <v>323</v>
      </c>
      <c r="C299" s="51">
        <v>106.2</v>
      </c>
      <c r="D299" s="65" t="s">
        <v>358</v>
      </c>
      <c r="E299" s="104">
        <v>14.708</v>
      </c>
      <c r="F299" s="104">
        <v>14.708</v>
      </c>
      <c r="G299" s="72">
        <f t="shared" si="20"/>
        <v>0</v>
      </c>
      <c r="H299" s="501">
        <f t="shared" ref="H299:H304" si="21">C299*(G$11/E$18)</f>
        <v>1.4547026316264537</v>
      </c>
      <c r="I299" s="103">
        <f t="shared" si="18"/>
        <v>8.7124944724109657E-2</v>
      </c>
      <c r="J299" s="88">
        <f t="shared" si="19"/>
        <v>1.5418275763505633</v>
      </c>
      <c r="K299" s="25"/>
    </row>
    <row r="300" spans="1:11" x14ac:dyDescent="0.25">
      <c r="A300" s="44">
        <v>284</v>
      </c>
      <c r="B300" s="56" t="s">
        <v>324</v>
      </c>
      <c r="C300" s="51">
        <v>92</v>
      </c>
      <c r="D300" s="65" t="s">
        <v>358</v>
      </c>
      <c r="E300" s="104">
        <v>7.548</v>
      </c>
      <c r="F300" s="104">
        <v>8.5909999999999993</v>
      </c>
      <c r="G300" s="72">
        <f t="shared" si="20"/>
        <v>0.89677139999999933</v>
      </c>
      <c r="H300" s="501"/>
      <c r="I300" s="103">
        <f t="shared" si="18"/>
        <v>7.5475470005820042E-2</v>
      </c>
      <c r="J300" s="88">
        <f t="shared" si="19"/>
        <v>0.97224687000581933</v>
      </c>
      <c r="K300" s="25"/>
    </row>
    <row r="301" spans="1:11" x14ac:dyDescent="0.25">
      <c r="A301" s="44">
        <v>285</v>
      </c>
      <c r="B301" s="56" t="s">
        <v>325</v>
      </c>
      <c r="C301" s="51">
        <v>79.900000000000006</v>
      </c>
      <c r="D301" s="65" t="s">
        <v>358</v>
      </c>
      <c r="E301" s="104">
        <v>28.558</v>
      </c>
      <c r="F301" s="104">
        <v>29.956</v>
      </c>
      <c r="G301" s="72">
        <f t="shared" si="20"/>
        <v>1.2020003999999997</v>
      </c>
      <c r="H301" s="501"/>
      <c r="I301" s="103">
        <f>$G$12/$C$306*C301</f>
        <v>6.5548804928967627E-2</v>
      </c>
      <c r="J301" s="88">
        <f t="shared" si="19"/>
        <v>1.2675492049289674</v>
      </c>
      <c r="K301" s="25"/>
    </row>
    <row r="302" spans="1:11" x14ac:dyDescent="0.25">
      <c r="A302" s="44">
        <v>286</v>
      </c>
      <c r="B302" s="56" t="s">
        <v>326</v>
      </c>
      <c r="C302" s="51">
        <v>51.4</v>
      </c>
      <c r="D302" s="65" t="s">
        <v>358</v>
      </c>
      <c r="E302" s="104">
        <v>10.818</v>
      </c>
      <c r="F302" s="104">
        <v>10.955</v>
      </c>
      <c r="G302" s="72">
        <f t="shared" si="20"/>
        <v>0.11779260000000039</v>
      </c>
      <c r="H302" s="501"/>
      <c r="I302" s="103">
        <f t="shared" si="18"/>
        <v>4.2167816938034237E-2</v>
      </c>
      <c r="J302" s="88">
        <f t="shared" si="19"/>
        <v>0.15996041693803462</v>
      </c>
      <c r="K302" s="25"/>
    </row>
    <row r="303" spans="1:11" x14ac:dyDescent="0.25">
      <c r="A303" s="44">
        <v>287</v>
      </c>
      <c r="B303" s="56" t="s">
        <v>327</v>
      </c>
      <c r="C303" s="51">
        <v>50.3</v>
      </c>
      <c r="D303" s="65" t="s">
        <v>358</v>
      </c>
      <c r="E303" s="104">
        <v>14.676</v>
      </c>
      <c r="F303" s="104">
        <v>15.196</v>
      </c>
      <c r="G303" s="72">
        <f t="shared" si="20"/>
        <v>0.44709599999999966</v>
      </c>
      <c r="H303" s="501"/>
      <c r="I303" s="103">
        <f t="shared" si="18"/>
        <v>4.1265392840138568E-2</v>
      </c>
      <c r="J303" s="88">
        <f t="shared" si="19"/>
        <v>0.48836139284013824</v>
      </c>
      <c r="K303" s="25"/>
    </row>
    <row r="304" spans="1:11" x14ac:dyDescent="0.25">
      <c r="A304" s="44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72">
        <f t="shared" si="20"/>
        <v>0</v>
      </c>
      <c r="H304" s="501">
        <f t="shared" si="21"/>
        <v>1.572503409705432</v>
      </c>
      <c r="I304" s="103">
        <f t="shared" si="18"/>
        <v>9.4180260398566751E-2</v>
      </c>
      <c r="J304" s="88">
        <f t="shared" si="19"/>
        <v>1.6666836701039989</v>
      </c>
      <c r="K304" s="25"/>
    </row>
    <row r="305" spans="1:11" x14ac:dyDescent="0.25">
      <c r="A305" s="44" t="s">
        <v>376</v>
      </c>
      <c r="B305" s="136" t="s">
        <v>360</v>
      </c>
      <c r="C305" s="137">
        <v>296.85000000000002</v>
      </c>
      <c r="D305" s="65" t="s">
        <v>358</v>
      </c>
      <c r="E305" s="104">
        <v>83.537999999999997</v>
      </c>
      <c r="F305" s="104">
        <v>87.483000000000004</v>
      </c>
      <c r="G305" s="72">
        <f t="shared" si="20"/>
        <v>3.3919110000000066</v>
      </c>
      <c r="H305" s="501"/>
      <c r="I305" s="103">
        <f>$G$12/$C$306*C305</f>
        <v>0.24353144860030088</v>
      </c>
      <c r="J305" s="88">
        <f t="shared" si="19"/>
        <v>3.6354424486003074</v>
      </c>
      <c r="K305" s="25"/>
    </row>
    <row r="306" spans="1:11" x14ac:dyDescent="0.25">
      <c r="A306" s="710" t="s">
        <v>3</v>
      </c>
      <c r="B306" s="711"/>
      <c r="C306" s="112">
        <f>SUM(C20:C305)</f>
        <v>20466.450000000008</v>
      </c>
      <c r="D306" s="54"/>
      <c r="E306" s="129"/>
      <c r="F306" s="129"/>
      <c r="G306" s="88">
        <f>SUM(G20:G305)</f>
        <v>238.2500189999999</v>
      </c>
      <c r="H306" s="88">
        <f t="shared" ref="H306:J306" si="22">SUM(H20:H305)</f>
        <v>42.094601292384695</v>
      </c>
      <c r="I306" s="88">
        <f t="shared" si="22"/>
        <v>16.790379707615386</v>
      </c>
      <c r="J306" s="88">
        <f t="shared" si="22"/>
        <v>297.13500000000033</v>
      </c>
      <c r="K306" s="25"/>
    </row>
  </sheetData>
  <mergeCells count="26"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C17:D17"/>
    <mergeCell ref="C18:D18"/>
    <mergeCell ref="A306:B306"/>
    <mergeCell ref="A13:D13"/>
    <mergeCell ref="A14:D1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6"/>
  <sheetViews>
    <sheetView workbookViewId="0">
      <selection activeCell="A18" sqref="A18"/>
    </sheetView>
  </sheetViews>
  <sheetFormatPr defaultRowHeight="15" x14ac:dyDescent="0.25"/>
  <cols>
    <col min="1" max="1" width="7.28515625" style="126" customWidth="1"/>
    <col min="2" max="2" width="15.7109375" style="126" customWidth="1"/>
    <col min="3" max="3" width="10.42578125" style="126" customWidth="1"/>
    <col min="4" max="4" width="9.140625" style="126"/>
    <col min="5" max="5" width="12.42578125" style="126" customWidth="1"/>
    <col min="6" max="6" width="14.28515625" style="126" customWidth="1"/>
    <col min="7" max="7" width="11" style="126" customWidth="1"/>
    <col min="8" max="8" width="10.7109375" style="126" customWidth="1"/>
    <col min="9" max="9" width="10.42578125" style="126" customWidth="1"/>
    <col min="10" max="10" width="14.28515625" style="126" customWidth="1"/>
    <col min="11" max="11" width="10.5703125" style="126" customWidth="1"/>
    <col min="12" max="16384" width="9.140625" style="126"/>
  </cols>
  <sheetData>
    <row r="1" spans="1:12" ht="20.25" x14ac:dyDescent="0.3">
      <c r="A1" s="686" t="s">
        <v>10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520"/>
    </row>
    <row r="2" spans="1:12" ht="20.25" hidden="1" x14ac:dyDescent="0.3">
      <c r="A2" s="392"/>
      <c r="B2" s="488"/>
      <c r="C2" s="488"/>
      <c r="D2" s="488"/>
      <c r="E2" s="488"/>
      <c r="F2" s="489"/>
      <c r="G2" s="394"/>
      <c r="H2" s="394"/>
      <c r="I2" s="395"/>
      <c r="J2" s="489"/>
      <c r="K2" s="396"/>
      <c r="L2" s="520"/>
    </row>
    <row r="3" spans="1:12" ht="32.25" customHeight="1" x14ac:dyDescent="0.25">
      <c r="A3" s="687" t="s">
        <v>560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521"/>
    </row>
    <row r="4" spans="1:12" ht="18.75" x14ac:dyDescent="0.25">
      <c r="A4" s="49"/>
      <c r="B4" s="49"/>
      <c r="C4" s="49"/>
      <c r="D4" s="49"/>
      <c r="E4" s="49"/>
      <c r="F4" s="399"/>
      <c r="G4" s="400"/>
      <c r="H4" s="400"/>
      <c r="I4" s="399"/>
      <c r="J4" s="399"/>
      <c r="K4" s="401"/>
      <c r="L4" s="522"/>
    </row>
    <row r="5" spans="1:12" ht="18.75" x14ac:dyDescent="0.25">
      <c r="A5" s="688" t="s">
        <v>11</v>
      </c>
      <c r="B5" s="689"/>
      <c r="C5" s="689"/>
      <c r="D5" s="689"/>
      <c r="E5" s="689"/>
      <c r="F5" s="689"/>
      <c r="G5" s="689"/>
      <c r="H5" s="490"/>
      <c r="I5" s="502"/>
      <c r="J5" s="691" t="s">
        <v>15</v>
      </c>
      <c r="K5" s="692"/>
      <c r="L5" s="522"/>
    </row>
    <row r="6" spans="1:12" ht="36" x14ac:dyDescent="0.25">
      <c r="A6" s="697" t="s">
        <v>4</v>
      </c>
      <c r="B6" s="697"/>
      <c r="C6" s="697"/>
      <c r="D6" s="697"/>
      <c r="E6" s="697" t="s">
        <v>5</v>
      </c>
      <c r="F6" s="697"/>
      <c r="G6" s="503" t="s">
        <v>561</v>
      </c>
      <c r="H6" s="491"/>
      <c r="I6" s="504"/>
      <c r="J6" s="693"/>
      <c r="K6" s="694"/>
      <c r="L6" s="522"/>
    </row>
    <row r="7" spans="1:12" ht="15.75" customHeight="1" x14ac:dyDescent="0.25">
      <c r="A7" s="698" t="s">
        <v>38</v>
      </c>
      <c r="B7" s="698"/>
      <c r="C7" s="698"/>
      <c r="D7" s="698"/>
      <c r="E7" s="697" t="s">
        <v>6</v>
      </c>
      <c r="F7" s="697"/>
      <c r="G7" s="496"/>
      <c r="H7" s="412"/>
      <c r="I7" s="505"/>
      <c r="J7" s="693"/>
      <c r="K7" s="694"/>
      <c r="L7" s="522"/>
    </row>
    <row r="8" spans="1:12" ht="13.5" customHeight="1" thickBot="1" x14ac:dyDescent="0.3">
      <c r="A8" s="702" t="s">
        <v>7</v>
      </c>
      <c r="B8" s="703"/>
      <c r="C8" s="703"/>
      <c r="D8" s="704"/>
      <c r="E8" s="732"/>
      <c r="F8" s="732"/>
      <c r="G8" s="506"/>
      <c r="H8" s="412"/>
      <c r="I8" s="505"/>
      <c r="J8" s="693"/>
      <c r="K8" s="694"/>
      <c r="L8" s="522"/>
    </row>
    <row r="9" spans="1:12" ht="18.75" x14ac:dyDescent="0.25">
      <c r="A9" s="747" t="s">
        <v>39</v>
      </c>
      <c r="B9" s="748"/>
      <c r="C9" s="748"/>
      <c r="D9" s="748"/>
      <c r="E9" s="749" t="s">
        <v>551</v>
      </c>
      <c r="F9" s="749"/>
      <c r="G9" s="507">
        <v>314.26100000000002</v>
      </c>
      <c r="H9" s="412"/>
      <c r="I9" s="505"/>
      <c r="J9" s="695"/>
      <c r="K9" s="696"/>
      <c r="L9" s="522"/>
    </row>
    <row r="10" spans="1:12" ht="18.75" x14ac:dyDescent="0.25">
      <c r="A10" s="735" t="s">
        <v>7</v>
      </c>
      <c r="B10" s="703"/>
      <c r="C10" s="703"/>
      <c r="D10" s="704"/>
      <c r="E10" s="697" t="s">
        <v>552</v>
      </c>
      <c r="F10" s="697"/>
      <c r="G10" s="508">
        <f>G306</f>
        <v>269.82869040000003</v>
      </c>
      <c r="H10" s="492"/>
      <c r="I10" s="505"/>
      <c r="J10" s="407"/>
      <c r="K10" s="408"/>
      <c r="L10" s="522"/>
    </row>
    <row r="11" spans="1:12" ht="21.75" customHeight="1" x14ac:dyDescent="0.25">
      <c r="A11" s="736"/>
      <c r="B11" s="737"/>
      <c r="C11" s="737"/>
      <c r="D11" s="738"/>
      <c r="E11" s="742" t="s">
        <v>553</v>
      </c>
      <c r="F11" s="743"/>
      <c r="G11" s="508">
        <f>IF((E18*G10)/(E16-E18)&gt;=(G9-G10),(G9-G10),(E18*G10)/(E16-E18))</f>
        <v>32.557596550671974</v>
      </c>
      <c r="H11" s="492"/>
      <c r="I11" s="505"/>
      <c r="J11" s="407"/>
      <c r="K11" s="408"/>
      <c r="L11" s="522"/>
    </row>
    <row r="12" spans="1:12" ht="19.5" thickBot="1" x14ac:dyDescent="0.3">
      <c r="A12" s="739"/>
      <c r="B12" s="740"/>
      <c r="C12" s="740"/>
      <c r="D12" s="741"/>
      <c r="E12" s="744" t="s">
        <v>13</v>
      </c>
      <c r="F12" s="744"/>
      <c r="G12" s="509">
        <f>G9-G10-G11</f>
        <v>11.874713049328022</v>
      </c>
      <c r="H12" s="492"/>
      <c r="I12" s="505"/>
      <c r="J12" s="409" t="s">
        <v>363</v>
      </c>
      <c r="K12" s="408"/>
      <c r="L12" s="522"/>
    </row>
    <row r="13" spans="1:12" ht="18.75" x14ac:dyDescent="0.25">
      <c r="A13" s="730" t="s">
        <v>42</v>
      </c>
      <c r="B13" s="730"/>
      <c r="C13" s="730"/>
      <c r="D13" s="730"/>
      <c r="E13" s="745" t="s">
        <v>40</v>
      </c>
      <c r="F13" s="746"/>
      <c r="G13" s="493"/>
      <c r="H13" s="494"/>
      <c r="I13" s="505"/>
      <c r="J13" s="409" t="s">
        <v>362</v>
      </c>
      <c r="K13" s="408"/>
      <c r="L13" s="522"/>
    </row>
    <row r="14" spans="1:12" x14ac:dyDescent="0.25">
      <c r="A14" s="698" t="s">
        <v>43</v>
      </c>
      <c r="B14" s="698"/>
      <c r="C14" s="698"/>
      <c r="D14" s="698"/>
      <c r="E14" s="688" t="s">
        <v>41</v>
      </c>
      <c r="F14" s="690"/>
      <c r="G14" s="495"/>
      <c r="H14" s="412"/>
      <c r="I14" s="497"/>
      <c r="J14" s="25"/>
      <c r="K14" s="40"/>
      <c r="L14" s="517"/>
    </row>
    <row r="15" spans="1:12" ht="15.75" thickBot="1" x14ac:dyDescent="0.3">
      <c r="A15" s="708"/>
      <c r="B15" s="708"/>
      <c r="C15" s="731"/>
      <c r="D15" s="731"/>
      <c r="E15" s="732" t="s">
        <v>14</v>
      </c>
      <c r="F15" s="697"/>
      <c r="G15" s="496"/>
      <c r="H15" s="412"/>
      <c r="I15" s="505"/>
      <c r="J15" s="409" t="s">
        <v>543</v>
      </c>
      <c r="K15" s="409"/>
      <c r="L15" s="523"/>
    </row>
    <row r="16" spans="1:12" ht="21.75" customHeight="1" x14ac:dyDescent="0.25">
      <c r="A16" s="510"/>
      <c r="B16" s="510"/>
      <c r="C16" s="750" t="s">
        <v>554</v>
      </c>
      <c r="D16" s="751"/>
      <c r="E16" s="511">
        <f>C306</f>
        <v>20466.450000000008</v>
      </c>
      <c r="F16" s="512"/>
      <c r="G16" s="497"/>
      <c r="H16" s="497"/>
      <c r="I16" s="505"/>
      <c r="J16" s="409"/>
      <c r="K16" s="409"/>
      <c r="L16" s="523"/>
    </row>
    <row r="17" spans="1:12" ht="20.25" customHeight="1" x14ac:dyDescent="0.25">
      <c r="A17" s="510"/>
      <c r="B17" s="510"/>
      <c r="C17" s="752" t="s">
        <v>555</v>
      </c>
      <c r="D17" s="753"/>
      <c r="E17" s="513">
        <v>5167.8</v>
      </c>
      <c r="F17" s="512"/>
      <c r="G17" s="497"/>
      <c r="H17" s="497"/>
      <c r="I17" s="505"/>
      <c r="J17" s="409"/>
      <c r="K17" s="409"/>
      <c r="L17" s="523"/>
    </row>
    <row r="18" spans="1:12" ht="42.75" customHeight="1" thickBot="1" x14ac:dyDescent="0.3">
      <c r="A18" s="414"/>
      <c r="B18" s="50"/>
      <c r="C18" s="754" t="s">
        <v>556</v>
      </c>
      <c r="D18" s="755"/>
      <c r="E18" s="514">
        <f>C87+C40+C41+C43+C91+C98+C107+C108+C118+C122+C125+C132+C144+C146+C145+C147+C148+C157+C168+C176+C200+C208+C209+C210+C211+C226+C227+C278+C296+C304+C95</f>
        <v>2203.6</v>
      </c>
      <c r="F18" s="25"/>
      <c r="G18" s="415"/>
      <c r="H18" s="415"/>
      <c r="I18" s="25"/>
      <c r="J18" s="25"/>
      <c r="K18" s="40"/>
      <c r="L18" s="517"/>
    </row>
    <row r="19" spans="1:12" ht="48" x14ac:dyDescent="0.25">
      <c r="A19" s="9" t="s">
        <v>0</v>
      </c>
      <c r="B19" s="416" t="s">
        <v>1</v>
      </c>
      <c r="C19" s="498" t="s">
        <v>2</v>
      </c>
      <c r="D19" s="498" t="s">
        <v>357</v>
      </c>
      <c r="E19" s="499" t="s">
        <v>558</v>
      </c>
      <c r="F19" s="22" t="s">
        <v>562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44">
        <v>1</v>
      </c>
      <c r="B20" s="56" t="s">
        <v>44</v>
      </c>
      <c r="C20" s="51">
        <v>64.3</v>
      </c>
      <c r="D20" s="65" t="s">
        <v>358</v>
      </c>
      <c r="E20" s="104">
        <v>23.956</v>
      </c>
      <c r="F20" s="104">
        <v>26.384</v>
      </c>
      <c r="G20" s="72">
        <f>(F20-E20)*0.8598</f>
        <v>2.0875944000000008</v>
      </c>
      <c r="H20" s="501"/>
      <c r="I20" s="103">
        <f>$G$12/$C$306*C20</f>
        <v>3.7307107440312876E-2</v>
      </c>
      <c r="J20" s="88">
        <f>G20+I20+H20</f>
        <v>2.1249015074403137</v>
      </c>
      <c r="K20" s="25" t="s">
        <v>563</v>
      </c>
      <c r="L20" s="516"/>
    </row>
    <row r="21" spans="1:12" x14ac:dyDescent="0.25">
      <c r="A21" s="44">
        <v>2</v>
      </c>
      <c r="B21" s="56" t="s">
        <v>45</v>
      </c>
      <c r="C21" s="57">
        <v>43.1</v>
      </c>
      <c r="D21" s="65" t="s">
        <v>358</v>
      </c>
      <c r="E21" s="104">
        <v>41.816000000000003</v>
      </c>
      <c r="F21" s="104">
        <v>43.95</v>
      </c>
      <c r="G21" s="72">
        <f t="shared" ref="G21:G83" si="0">(F21-E21)*0.8598</f>
        <v>1.8348132000000004</v>
      </c>
      <c r="H21" s="501"/>
      <c r="I21" s="103">
        <f t="shared" ref="I21:I84" si="1">$G$12/$C$306*C21</f>
        <v>2.5006785858125741E-2</v>
      </c>
      <c r="J21" s="88">
        <f t="shared" ref="J21:J84" si="2">G21+I21+H21</f>
        <v>1.8598199858581261</v>
      </c>
      <c r="K21" s="25" t="s">
        <v>563</v>
      </c>
      <c r="L21" s="516"/>
    </row>
    <row r="22" spans="1:12" x14ac:dyDescent="0.25">
      <c r="A22" s="44">
        <v>3</v>
      </c>
      <c r="B22" s="56" t="s">
        <v>46</v>
      </c>
      <c r="C22" s="57">
        <v>45.1</v>
      </c>
      <c r="D22" s="65" t="s">
        <v>358</v>
      </c>
      <c r="E22" s="104">
        <v>33.469000000000001</v>
      </c>
      <c r="F22" s="104">
        <v>35.396000000000001</v>
      </c>
      <c r="G22" s="72">
        <f t="shared" si="0"/>
        <v>1.6568345999999996</v>
      </c>
      <c r="H22" s="501"/>
      <c r="I22" s="103">
        <f t="shared" si="1"/>
        <v>2.6167193554558491E-2</v>
      </c>
      <c r="J22" s="88">
        <f t="shared" si="2"/>
        <v>1.683001793554558</v>
      </c>
      <c r="K22" s="25" t="s">
        <v>563</v>
      </c>
      <c r="L22" s="516"/>
    </row>
    <row r="23" spans="1:12" x14ac:dyDescent="0.25">
      <c r="A23" s="44">
        <v>4</v>
      </c>
      <c r="B23" s="56" t="s">
        <v>47</v>
      </c>
      <c r="C23" s="57">
        <v>69.900000000000006</v>
      </c>
      <c r="D23" s="65" t="s">
        <v>358</v>
      </c>
      <c r="E23" s="104">
        <v>75.921000000000006</v>
      </c>
      <c r="F23" s="104">
        <v>78.491</v>
      </c>
      <c r="G23" s="72">
        <f>(F23-E23)*0.8598</f>
        <v>2.2096859999999943</v>
      </c>
      <c r="H23" s="501"/>
      <c r="I23" s="103">
        <f t="shared" si="1"/>
        <v>4.0556248990324582E-2</v>
      </c>
      <c r="J23" s="88">
        <f t="shared" si="2"/>
        <v>2.2502422489903187</v>
      </c>
      <c r="K23" s="25" t="s">
        <v>563</v>
      </c>
      <c r="L23" s="516"/>
    </row>
    <row r="24" spans="1:12" x14ac:dyDescent="0.25">
      <c r="A24" s="44">
        <v>5</v>
      </c>
      <c r="B24" s="56" t="s">
        <v>48</v>
      </c>
      <c r="C24" s="51">
        <v>64.400000000000006</v>
      </c>
      <c r="D24" s="65" t="s">
        <v>358</v>
      </c>
      <c r="E24" s="104">
        <v>34.222999999999999</v>
      </c>
      <c r="F24" s="104">
        <v>35.645000000000003</v>
      </c>
      <c r="G24" s="72">
        <f t="shared" si="0"/>
        <v>1.2226356000000036</v>
      </c>
      <c r="H24" s="501"/>
      <c r="I24" s="103">
        <f t="shared" si="1"/>
        <v>3.7365127825134521E-2</v>
      </c>
      <c r="J24" s="88">
        <f t="shared" si="2"/>
        <v>1.2600007278251382</v>
      </c>
      <c r="K24" s="25" t="s">
        <v>563</v>
      </c>
      <c r="L24" s="516"/>
    </row>
    <row r="25" spans="1:12" x14ac:dyDescent="0.25">
      <c r="A25" s="44">
        <v>6</v>
      </c>
      <c r="B25" s="56" t="s">
        <v>49</v>
      </c>
      <c r="C25" s="51">
        <v>42.9</v>
      </c>
      <c r="D25" s="65" t="s">
        <v>358</v>
      </c>
      <c r="E25" s="104">
        <v>13.599</v>
      </c>
      <c r="F25" s="104">
        <v>14.141</v>
      </c>
      <c r="G25" s="72">
        <f t="shared" si="0"/>
        <v>0.46601159999999986</v>
      </c>
      <c r="H25" s="501"/>
      <c r="I25" s="103">
        <f t="shared" si="1"/>
        <v>2.4890745088482463E-2</v>
      </c>
      <c r="J25" s="88">
        <f t="shared" si="2"/>
        <v>0.49090234508848229</v>
      </c>
      <c r="K25" s="25" t="s">
        <v>563</v>
      </c>
      <c r="L25" s="516"/>
    </row>
    <row r="26" spans="1:12" x14ac:dyDescent="0.25">
      <c r="A26" s="44">
        <v>7</v>
      </c>
      <c r="B26" s="56" t="s">
        <v>50</v>
      </c>
      <c r="C26" s="51">
        <v>44.6</v>
      </c>
      <c r="D26" s="65" t="s">
        <v>358</v>
      </c>
      <c r="E26" s="104">
        <v>21.53</v>
      </c>
      <c r="F26" s="104">
        <v>22.452000000000002</v>
      </c>
      <c r="G26" s="72">
        <f t="shared" si="0"/>
        <v>0.79273560000000054</v>
      </c>
      <c r="H26" s="501"/>
      <c r="I26" s="103">
        <f t="shared" si="1"/>
        <v>2.5877091630450301E-2</v>
      </c>
      <c r="J26" s="88">
        <f t="shared" si="2"/>
        <v>0.81861269163045081</v>
      </c>
      <c r="K26" s="25" t="s">
        <v>563</v>
      </c>
      <c r="L26" s="516"/>
    </row>
    <row r="27" spans="1:12" x14ac:dyDescent="0.25">
      <c r="A27" s="44">
        <v>8</v>
      </c>
      <c r="B27" s="56" t="s">
        <v>51</v>
      </c>
      <c r="C27" s="51">
        <v>69.900000000000006</v>
      </c>
      <c r="D27" s="65" t="s">
        <v>358</v>
      </c>
      <c r="E27" s="104">
        <v>19.428000000000001</v>
      </c>
      <c r="F27" s="104">
        <v>20.402999999999999</v>
      </c>
      <c r="G27" s="72">
        <f t="shared" si="0"/>
        <v>0.83830499999999819</v>
      </c>
      <c r="H27" s="501"/>
      <c r="I27" s="103">
        <f t="shared" si="1"/>
        <v>4.0556248990324582E-2</v>
      </c>
      <c r="J27" s="88">
        <f t="shared" si="2"/>
        <v>0.87886124899032281</v>
      </c>
      <c r="K27" s="25" t="s">
        <v>563</v>
      </c>
      <c r="L27" s="516"/>
    </row>
    <row r="28" spans="1:12" x14ac:dyDescent="0.25">
      <c r="A28" s="44">
        <v>9</v>
      </c>
      <c r="B28" s="56" t="s">
        <v>52</v>
      </c>
      <c r="C28" s="51">
        <v>64.2</v>
      </c>
      <c r="D28" s="65" t="s">
        <v>358</v>
      </c>
      <c r="E28" s="104">
        <v>26.52</v>
      </c>
      <c r="F28" s="104">
        <v>28.189</v>
      </c>
      <c r="G28" s="72">
        <f t="shared" si="0"/>
        <v>1.4350062000000003</v>
      </c>
      <c r="H28" s="501"/>
      <c r="I28" s="103">
        <f t="shared" si="1"/>
        <v>3.7249087055491244E-2</v>
      </c>
      <c r="J28" s="88">
        <f t="shared" si="2"/>
        <v>1.4722552870554917</v>
      </c>
      <c r="K28" s="25" t="s">
        <v>563</v>
      </c>
      <c r="L28" s="516"/>
    </row>
    <row r="29" spans="1:12" x14ac:dyDescent="0.25">
      <c r="A29" s="44">
        <v>10</v>
      </c>
      <c r="B29" s="56" t="s">
        <v>53</v>
      </c>
      <c r="C29" s="51">
        <v>42.6</v>
      </c>
      <c r="D29" s="65" t="s">
        <v>358</v>
      </c>
      <c r="E29" s="104">
        <v>20.542999999999999</v>
      </c>
      <c r="F29" s="104">
        <v>21.72</v>
      </c>
      <c r="G29" s="72">
        <f t="shared" si="0"/>
        <v>1.0119845999999997</v>
      </c>
      <c r="H29" s="501"/>
      <c r="I29" s="103">
        <f t="shared" si="1"/>
        <v>2.4716683934017554E-2</v>
      </c>
      <c r="J29" s="88">
        <f t="shared" si="2"/>
        <v>1.0367012839340173</v>
      </c>
      <c r="K29" s="25" t="s">
        <v>563</v>
      </c>
      <c r="L29" s="516"/>
    </row>
    <row r="30" spans="1:12" x14ac:dyDescent="0.25">
      <c r="A30" s="44">
        <v>11</v>
      </c>
      <c r="B30" s="56" t="s">
        <v>54</v>
      </c>
      <c r="C30" s="51">
        <v>44.6</v>
      </c>
      <c r="D30" s="65" t="s">
        <v>358</v>
      </c>
      <c r="E30" s="104">
        <v>28.962</v>
      </c>
      <c r="F30" s="104">
        <v>30.492999999999999</v>
      </c>
      <c r="G30" s="72">
        <f t="shared" si="0"/>
        <v>1.316353799999999</v>
      </c>
      <c r="H30" s="501"/>
      <c r="I30" s="103">
        <f t="shared" si="1"/>
        <v>2.5877091630450301E-2</v>
      </c>
      <c r="J30" s="88">
        <f t="shared" si="2"/>
        <v>1.3422308916304493</v>
      </c>
      <c r="K30" s="25" t="s">
        <v>563</v>
      </c>
      <c r="L30" s="516"/>
    </row>
    <row r="31" spans="1:12" x14ac:dyDescent="0.25">
      <c r="A31" s="44">
        <v>12</v>
      </c>
      <c r="B31" s="56" t="s">
        <v>55</v>
      </c>
      <c r="C31" s="51">
        <v>69.900000000000006</v>
      </c>
      <c r="D31" s="65" t="s">
        <v>358</v>
      </c>
      <c r="E31" s="104">
        <v>38.082000000000001</v>
      </c>
      <c r="F31" s="104">
        <v>40.119</v>
      </c>
      <c r="G31" s="72">
        <f t="shared" si="0"/>
        <v>1.7514125999999992</v>
      </c>
      <c r="H31" s="501"/>
      <c r="I31" s="103">
        <f t="shared" si="1"/>
        <v>4.0556248990324582E-2</v>
      </c>
      <c r="J31" s="88">
        <f t="shared" si="2"/>
        <v>1.7919688489903238</v>
      </c>
      <c r="K31" s="25" t="s">
        <v>563</v>
      </c>
      <c r="L31" s="516"/>
    </row>
    <row r="32" spans="1:12" x14ac:dyDescent="0.25">
      <c r="A32" s="44">
        <v>13</v>
      </c>
      <c r="B32" s="56" t="s">
        <v>56</v>
      </c>
      <c r="C32" s="51">
        <v>64.3</v>
      </c>
      <c r="D32" s="65" t="s">
        <v>358</v>
      </c>
      <c r="E32" s="104">
        <v>32.521000000000001</v>
      </c>
      <c r="F32" s="104">
        <v>33.411999999999999</v>
      </c>
      <c r="G32" s="72">
        <f t="shared" si="0"/>
        <v>0.76608179999999848</v>
      </c>
      <c r="H32" s="501"/>
      <c r="I32" s="103">
        <f t="shared" si="1"/>
        <v>3.7307107440312876E-2</v>
      </c>
      <c r="J32" s="88">
        <f t="shared" si="2"/>
        <v>0.80338890744031133</v>
      </c>
      <c r="K32" s="25" t="s">
        <v>563</v>
      </c>
      <c r="L32" s="516"/>
    </row>
    <row r="33" spans="1:12" x14ac:dyDescent="0.25">
      <c r="A33" s="44">
        <v>14</v>
      </c>
      <c r="B33" s="56" t="s">
        <v>57</v>
      </c>
      <c r="C33" s="51">
        <v>42.4</v>
      </c>
      <c r="D33" s="65" t="s">
        <v>358</v>
      </c>
      <c r="E33" s="104">
        <v>14.85</v>
      </c>
      <c r="F33" s="104">
        <v>15.592000000000001</v>
      </c>
      <c r="G33" s="72">
        <f t="shared" si="0"/>
        <v>0.63797160000000075</v>
      </c>
      <c r="H33" s="501"/>
      <c r="I33" s="103">
        <f t="shared" si="1"/>
        <v>2.4600643164374277E-2</v>
      </c>
      <c r="J33" s="88">
        <f t="shared" si="2"/>
        <v>0.66257224316437502</v>
      </c>
      <c r="K33" s="25" t="s">
        <v>563</v>
      </c>
      <c r="L33" s="516"/>
    </row>
    <row r="34" spans="1:12" x14ac:dyDescent="0.25">
      <c r="A34" s="44">
        <v>15</v>
      </c>
      <c r="B34" s="56" t="s">
        <v>58</v>
      </c>
      <c r="C34" s="51">
        <v>45</v>
      </c>
      <c r="D34" s="65" t="s">
        <v>358</v>
      </c>
      <c r="E34" s="104">
        <v>13.068</v>
      </c>
      <c r="F34" s="104">
        <v>13.597</v>
      </c>
      <c r="G34" s="72">
        <f t="shared" si="0"/>
        <v>0.45483419999999991</v>
      </c>
      <c r="H34" s="501"/>
      <c r="I34" s="103">
        <f t="shared" si="1"/>
        <v>2.6109173169736852E-2</v>
      </c>
      <c r="J34" s="88">
        <f t="shared" si="2"/>
        <v>0.48094337316973679</v>
      </c>
      <c r="K34" s="25" t="s">
        <v>563</v>
      </c>
      <c r="L34" s="516"/>
    </row>
    <row r="35" spans="1:12" x14ac:dyDescent="0.25">
      <c r="A35" s="44">
        <v>16</v>
      </c>
      <c r="B35" s="56" t="s">
        <v>59</v>
      </c>
      <c r="C35" s="51">
        <v>70</v>
      </c>
      <c r="D35" s="65" t="s">
        <v>358</v>
      </c>
      <c r="E35" s="104">
        <v>34.872</v>
      </c>
      <c r="F35" s="104">
        <v>36.761000000000003</v>
      </c>
      <c r="G35" s="72">
        <f t="shared" si="0"/>
        <v>1.6241622000000024</v>
      </c>
      <c r="H35" s="501"/>
      <c r="I35" s="103">
        <f t="shared" si="1"/>
        <v>4.0614269375146214E-2</v>
      </c>
      <c r="J35" s="88">
        <f t="shared" si="2"/>
        <v>1.6647764693751486</v>
      </c>
      <c r="K35" s="25" t="s">
        <v>563</v>
      </c>
      <c r="L35" s="516"/>
    </row>
    <row r="36" spans="1:12" x14ac:dyDescent="0.25">
      <c r="A36" s="44">
        <v>17</v>
      </c>
      <c r="B36" s="56" t="s">
        <v>60</v>
      </c>
      <c r="C36" s="51">
        <v>64.599999999999994</v>
      </c>
      <c r="D36" s="65" t="s">
        <v>358</v>
      </c>
      <c r="E36" s="104">
        <v>35.072000000000003</v>
      </c>
      <c r="F36" s="104">
        <v>36.747</v>
      </c>
      <c r="G36" s="72">
        <f t="shared" si="0"/>
        <v>1.4401649999999975</v>
      </c>
      <c r="H36" s="501"/>
      <c r="I36" s="103">
        <f t="shared" si="1"/>
        <v>3.7481168594777785E-2</v>
      </c>
      <c r="J36" s="88">
        <f t="shared" si="2"/>
        <v>1.4776461685947753</v>
      </c>
      <c r="K36" s="25" t="s">
        <v>563</v>
      </c>
      <c r="L36" s="516"/>
    </row>
    <row r="37" spans="1:12" x14ac:dyDescent="0.25">
      <c r="A37" s="44">
        <v>18</v>
      </c>
      <c r="B37" s="56" t="s">
        <v>61</v>
      </c>
      <c r="C37" s="51">
        <v>42.5</v>
      </c>
      <c r="D37" s="65" t="s">
        <v>358</v>
      </c>
      <c r="E37" s="104">
        <v>23.401</v>
      </c>
      <c r="F37" s="104">
        <v>24.73</v>
      </c>
      <c r="G37" s="72">
        <f t="shared" si="0"/>
        <v>1.1426742000000005</v>
      </c>
      <c r="H37" s="501"/>
      <c r="I37" s="103">
        <f t="shared" si="1"/>
        <v>2.4658663549195915E-2</v>
      </c>
      <c r="J37" s="88">
        <f t="shared" si="2"/>
        <v>1.1673328635491964</v>
      </c>
      <c r="K37" s="25" t="s">
        <v>563</v>
      </c>
      <c r="L37" s="516"/>
    </row>
    <row r="38" spans="1:12" x14ac:dyDescent="0.25">
      <c r="A38" s="44">
        <v>19</v>
      </c>
      <c r="B38" s="56" t="s">
        <v>62</v>
      </c>
      <c r="C38" s="51">
        <v>44.6</v>
      </c>
      <c r="D38" s="65" t="s">
        <v>358</v>
      </c>
      <c r="E38" s="104">
        <v>8.7439999999999998</v>
      </c>
      <c r="F38" s="104">
        <v>9.2859999999999996</v>
      </c>
      <c r="G38" s="72">
        <f t="shared" si="0"/>
        <v>0.46601159999999986</v>
      </c>
      <c r="H38" s="501"/>
      <c r="I38" s="103">
        <f t="shared" si="1"/>
        <v>2.5877091630450301E-2</v>
      </c>
      <c r="J38" s="88">
        <f t="shared" si="2"/>
        <v>0.49188869163045018</v>
      </c>
      <c r="K38" s="25" t="s">
        <v>563</v>
      </c>
      <c r="L38" s="516"/>
    </row>
    <row r="39" spans="1:12" x14ac:dyDescent="0.25">
      <c r="A39" s="44">
        <v>20</v>
      </c>
      <c r="B39" s="56" t="s">
        <v>63</v>
      </c>
      <c r="C39" s="51">
        <v>69.7</v>
      </c>
      <c r="D39" s="65" t="s">
        <v>358</v>
      </c>
      <c r="E39" s="104">
        <v>24.672000000000001</v>
      </c>
      <c r="F39" s="104">
        <v>25.689</v>
      </c>
      <c r="G39" s="72">
        <f t="shared" si="0"/>
        <v>0.87441659999999954</v>
      </c>
      <c r="H39" s="501"/>
      <c r="I39" s="103">
        <f t="shared" si="1"/>
        <v>4.0440208220681305E-2</v>
      </c>
      <c r="J39" s="88">
        <f t="shared" si="2"/>
        <v>0.91485680822068083</v>
      </c>
      <c r="K39" s="25" t="s">
        <v>563</v>
      </c>
      <c r="L39" s="516"/>
    </row>
    <row r="40" spans="1:12" x14ac:dyDescent="0.25">
      <c r="A40" s="44">
        <v>21</v>
      </c>
      <c r="B40" s="56" t="s">
        <v>64</v>
      </c>
      <c r="C40" s="51">
        <v>64.2</v>
      </c>
      <c r="D40" s="65" t="s">
        <v>358</v>
      </c>
      <c r="E40" s="104">
        <v>47.761000000000003</v>
      </c>
      <c r="F40" s="104">
        <v>47.761000000000003</v>
      </c>
      <c r="G40" s="72">
        <f t="shared" si="0"/>
        <v>0</v>
      </c>
      <c r="H40" s="501">
        <f t="shared" ref="H40:H41" si="3">C40*(G$11/E$18)</f>
        <v>0.94853771036174483</v>
      </c>
      <c r="I40" s="103">
        <f t="shared" si="1"/>
        <v>3.7249087055491244E-2</v>
      </c>
      <c r="J40" s="88">
        <f t="shared" si="2"/>
        <v>0.98578679741723607</v>
      </c>
      <c r="K40" s="25" t="s">
        <v>564</v>
      </c>
      <c r="L40" s="516"/>
    </row>
    <row r="41" spans="1:12" x14ac:dyDescent="0.25">
      <c r="A41" s="44">
        <v>22</v>
      </c>
      <c r="B41" s="56" t="s">
        <v>65</v>
      </c>
      <c r="C41" s="51">
        <v>42.3</v>
      </c>
      <c r="D41" s="65" t="s">
        <v>358</v>
      </c>
      <c r="E41" s="104">
        <v>16.123000000000001</v>
      </c>
      <c r="F41" s="104">
        <v>16.123000000000001</v>
      </c>
      <c r="G41" s="72">
        <f t="shared" si="0"/>
        <v>0</v>
      </c>
      <c r="H41" s="501">
        <f t="shared" si="3"/>
        <v>0.62497110822900004</v>
      </c>
      <c r="I41" s="103">
        <f t="shared" si="1"/>
        <v>2.4542622779552638E-2</v>
      </c>
      <c r="J41" s="88">
        <f t="shared" si="2"/>
        <v>0.6495137310085527</v>
      </c>
      <c r="K41" s="25" t="s">
        <v>564</v>
      </c>
      <c r="L41" s="516"/>
    </row>
    <row r="42" spans="1:12" x14ac:dyDescent="0.25">
      <c r="A42" s="44">
        <v>23</v>
      </c>
      <c r="B42" s="56" t="s">
        <v>66</v>
      </c>
      <c r="C42" s="51">
        <v>44.5</v>
      </c>
      <c r="D42" s="65" t="s">
        <v>358</v>
      </c>
      <c r="E42" s="104">
        <v>16.058</v>
      </c>
      <c r="F42" s="104">
        <v>16.286999999999999</v>
      </c>
      <c r="G42" s="72">
        <f t="shared" si="0"/>
        <v>0.19689419999999933</v>
      </c>
      <c r="H42" s="501"/>
      <c r="I42" s="103">
        <f t="shared" si="1"/>
        <v>2.5819071245628666E-2</v>
      </c>
      <c r="J42" s="88">
        <f t="shared" si="2"/>
        <v>0.22271327124562798</v>
      </c>
      <c r="K42" s="40" t="s">
        <v>563</v>
      </c>
      <c r="L42" s="517"/>
    </row>
    <row r="43" spans="1:12" x14ac:dyDescent="0.25">
      <c r="A43" s="44">
        <v>24</v>
      </c>
      <c r="B43" s="56" t="s">
        <v>67</v>
      </c>
      <c r="C43" s="51">
        <v>69.400000000000006</v>
      </c>
      <c r="D43" s="65" t="s">
        <v>358</v>
      </c>
      <c r="E43" s="104">
        <v>33.347999999999999</v>
      </c>
      <c r="F43" s="104">
        <v>33.347999999999999</v>
      </c>
      <c r="G43" s="72">
        <f t="shared" si="0"/>
        <v>0</v>
      </c>
      <c r="H43" s="501">
        <f t="shared" ref="H43:H98" si="4">C43*(G$11/E$18)</f>
        <v>1.025366309954908</v>
      </c>
      <c r="I43" s="103">
        <f t="shared" si="1"/>
        <v>4.0266147066216389E-2</v>
      </c>
      <c r="J43" s="88">
        <f t="shared" si="2"/>
        <v>1.0656324570211244</v>
      </c>
      <c r="K43" s="25" t="s">
        <v>564</v>
      </c>
      <c r="L43" s="516"/>
    </row>
    <row r="44" spans="1:12" x14ac:dyDescent="0.25">
      <c r="A44" s="44">
        <v>25</v>
      </c>
      <c r="B44" s="56" t="s">
        <v>68</v>
      </c>
      <c r="C44" s="51">
        <v>64.3</v>
      </c>
      <c r="D44" s="65" t="s">
        <v>358</v>
      </c>
      <c r="E44" s="104">
        <v>3.9470000000000001</v>
      </c>
      <c r="F44" s="104">
        <v>4.0019999999999998</v>
      </c>
      <c r="G44" s="72">
        <f t="shared" si="0"/>
        <v>4.7288999999999755E-2</v>
      </c>
      <c r="H44" s="501"/>
      <c r="I44" s="103">
        <f t="shared" si="1"/>
        <v>3.7307107440312876E-2</v>
      </c>
      <c r="J44" s="88">
        <f t="shared" si="2"/>
        <v>8.4596107440312623E-2</v>
      </c>
      <c r="K44" s="25" t="s">
        <v>563</v>
      </c>
      <c r="L44" s="516"/>
    </row>
    <row r="45" spans="1:12" x14ac:dyDescent="0.25">
      <c r="A45" s="44">
        <v>26</v>
      </c>
      <c r="B45" s="56" t="s">
        <v>69</v>
      </c>
      <c r="C45" s="51">
        <v>42.8</v>
      </c>
      <c r="D45" s="65" t="s">
        <v>358</v>
      </c>
      <c r="E45" s="104">
        <v>19.096</v>
      </c>
      <c r="F45" s="104">
        <v>19.95</v>
      </c>
      <c r="G45" s="72">
        <f t="shared" si="0"/>
        <v>0.73426919999999929</v>
      </c>
      <c r="H45" s="501"/>
      <c r="I45" s="103">
        <f t="shared" si="1"/>
        <v>2.4832724703660825E-2</v>
      </c>
      <c r="J45" s="88">
        <f t="shared" si="2"/>
        <v>0.75910192470366011</v>
      </c>
      <c r="K45" s="25" t="s">
        <v>563</v>
      </c>
      <c r="L45" s="516"/>
    </row>
    <row r="46" spans="1:12" x14ac:dyDescent="0.25">
      <c r="A46" s="44">
        <v>27</v>
      </c>
      <c r="B46" s="56" t="s">
        <v>70</v>
      </c>
      <c r="C46" s="51">
        <v>45.3</v>
      </c>
      <c r="D46" s="65" t="s">
        <v>358</v>
      </c>
      <c r="E46" s="104">
        <v>16.145</v>
      </c>
      <c r="F46" s="104">
        <v>17.414000000000001</v>
      </c>
      <c r="G46" s="72">
        <f t="shared" si="0"/>
        <v>1.0910862000000017</v>
      </c>
      <c r="H46" s="501"/>
      <c r="I46" s="103">
        <f t="shared" si="1"/>
        <v>2.6283234324201762E-2</v>
      </c>
      <c r="J46" s="88">
        <f t="shared" si="2"/>
        <v>1.1173694343242033</v>
      </c>
      <c r="K46" s="25" t="s">
        <v>563</v>
      </c>
      <c r="L46" s="516"/>
    </row>
    <row r="47" spans="1:12" x14ac:dyDescent="0.25">
      <c r="A47" s="44">
        <v>28</v>
      </c>
      <c r="B47" s="56" t="s">
        <v>71</v>
      </c>
      <c r="C47" s="51">
        <v>69.599999999999994</v>
      </c>
      <c r="D47" s="65" t="s">
        <v>358</v>
      </c>
      <c r="E47" s="104">
        <v>37.347000000000001</v>
      </c>
      <c r="F47" s="104">
        <v>38.999000000000002</v>
      </c>
      <c r="G47" s="72">
        <f t="shared" si="0"/>
        <v>1.4203896000000009</v>
      </c>
      <c r="H47" s="501"/>
      <c r="I47" s="103">
        <f t="shared" si="1"/>
        <v>4.0382187835859659E-2</v>
      </c>
      <c r="J47" s="88">
        <f t="shared" si="2"/>
        <v>1.4607717878358606</v>
      </c>
      <c r="K47" s="25" t="s">
        <v>563</v>
      </c>
      <c r="L47" s="516"/>
    </row>
    <row r="48" spans="1:12" x14ac:dyDescent="0.25">
      <c r="A48" s="44">
        <v>29</v>
      </c>
      <c r="B48" s="56" t="s">
        <v>72</v>
      </c>
      <c r="C48" s="51">
        <v>63.3</v>
      </c>
      <c r="D48" s="65" t="s">
        <v>358</v>
      </c>
      <c r="E48" s="104">
        <v>12.345000000000001</v>
      </c>
      <c r="F48" s="104">
        <v>14.167</v>
      </c>
      <c r="G48" s="72">
        <f t="shared" si="0"/>
        <v>1.5665555999999994</v>
      </c>
      <c r="H48" s="501"/>
      <c r="I48" s="103">
        <f t="shared" si="1"/>
        <v>3.6726903592096502E-2</v>
      </c>
      <c r="J48" s="88">
        <f t="shared" si="2"/>
        <v>1.6032825035920959</v>
      </c>
      <c r="K48" s="25" t="s">
        <v>563</v>
      </c>
      <c r="L48" s="516"/>
    </row>
    <row r="49" spans="1:12" x14ac:dyDescent="0.25">
      <c r="A49" s="44">
        <v>30</v>
      </c>
      <c r="B49" s="56" t="s">
        <v>73</v>
      </c>
      <c r="C49" s="51">
        <v>42.5</v>
      </c>
      <c r="D49" s="65" t="s">
        <v>358</v>
      </c>
      <c r="E49" s="104">
        <v>10.606999999999999</v>
      </c>
      <c r="F49" s="104">
        <v>11.222</v>
      </c>
      <c r="G49" s="72">
        <f t="shared" si="0"/>
        <v>0.52877700000000016</v>
      </c>
      <c r="H49" s="501"/>
      <c r="I49" s="103">
        <f t="shared" si="1"/>
        <v>2.4658663549195915E-2</v>
      </c>
      <c r="J49" s="88">
        <f t="shared" si="2"/>
        <v>0.55343566354919604</v>
      </c>
      <c r="K49" s="25" t="s">
        <v>563</v>
      </c>
      <c r="L49" s="516"/>
    </row>
    <row r="50" spans="1:12" x14ac:dyDescent="0.25">
      <c r="A50" s="44">
        <v>31</v>
      </c>
      <c r="B50" s="56" t="s">
        <v>74</v>
      </c>
      <c r="C50" s="51">
        <v>44.5</v>
      </c>
      <c r="D50" s="65" t="s">
        <v>358</v>
      </c>
      <c r="E50" s="104">
        <v>18.585000000000001</v>
      </c>
      <c r="F50" s="104">
        <v>19.295999999999999</v>
      </c>
      <c r="G50" s="72">
        <f t="shared" si="0"/>
        <v>0.61131779999999869</v>
      </c>
      <c r="H50" s="501"/>
      <c r="I50" s="103">
        <f t="shared" si="1"/>
        <v>2.5819071245628666E-2</v>
      </c>
      <c r="J50" s="88">
        <f t="shared" si="2"/>
        <v>0.63713687124562735</v>
      </c>
      <c r="K50" s="25" t="s">
        <v>563</v>
      </c>
      <c r="L50" s="516"/>
    </row>
    <row r="51" spans="1:12" x14ac:dyDescent="0.25">
      <c r="A51" s="44">
        <v>32</v>
      </c>
      <c r="B51" s="56" t="s">
        <v>75</v>
      </c>
      <c r="C51" s="51">
        <v>69.900000000000006</v>
      </c>
      <c r="D51" s="65" t="s">
        <v>358</v>
      </c>
      <c r="E51" s="104">
        <v>4.359</v>
      </c>
      <c r="F51" s="104">
        <v>5.3040000000000003</v>
      </c>
      <c r="G51" s="72">
        <f t="shared" si="0"/>
        <v>0.81251100000000021</v>
      </c>
      <c r="H51" s="501"/>
      <c r="I51" s="103">
        <f t="shared" si="1"/>
        <v>4.0556248990324582E-2</v>
      </c>
      <c r="J51" s="88">
        <f t="shared" si="2"/>
        <v>0.85306724899032482</v>
      </c>
      <c r="K51" s="25" t="s">
        <v>563</v>
      </c>
      <c r="L51" s="516"/>
    </row>
    <row r="52" spans="1:12" x14ac:dyDescent="0.25">
      <c r="A52" s="44">
        <v>33</v>
      </c>
      <c r="B52" s="56" t="s">
        <v>76</v>
      </c>
      <c r="C52" s="51">
        <v>64.8</v>
      </c>
      <c r="D52" s="65" t="s">
        <v>358</v>
      </c>
      <c r="E52" s="104">
        <v>33.47</v>
      </c>
      <c r="F52" s="104">
        <v>35.406999999999996</v>
      </c>
      <c r="G52" s="72">
        <f t="shared" si="0"/>
        <v>1.6654325999999979</v>
      </c>
      <c r="H52" s="501"/>
      <c r="I52" s="103">
        <f t="shared" si="1"/>
        <v>3.7597209364421062E-2</v>
      </c>
      <c r="J52" s="88">
        <f t="shared" si="2"/>
        <v>1.7030298093644189</v>
      </c>
      <c r="K52" s="25" t="s">
        <v>563</v>
      </c>
      <c r="L52" s="516"/>
    </row>
    <row r="53" spans="1:12" x14ac:dyDescent="0.25">
      <c r="A53" s="44">
        <v>34</v>
      </c>
      <c r="B53" s="56" t="s">
        <v>367</v>
      </c>
      <c r="C53" s="51">
        <v>42.7</v>
      </c>
      <c r="D53" s="65" t="s">
        <v>358</v>
      </c>
      <c r="E53" s="104">
        <v>7.3929999999999998</v>
      </c>
      <c r="F53" s="104">
        <v>7.8520000000000003</v>
      </c>
      <c r="G53" s="72">
        <f>(F53-E53)*0.8598</f>
        <v>0.39464820000000045</v>
      </c>
      <c r="H53" s="501"/>
      <c r="I53" s="103">
        <f t="shared" si="1"/>
        <v>2.4774704318839193E-2</v>
      </c>
      <c r="J53" s="88">
        <f t="shared" si="2"/>
        <v>0.41942290431883966</v>
      </c>
      <c r="K53" s="25" t="s">
        <v>563</v>
      </c>
      <c r="L53" s="516"/>
    </row>
    <row r="54" spans="1:12" x14ac:dyDescent="0.25">
      <c r="A54" s="44">
        <v>35</v>
      </c>
      <c r="B54" s="56" t="s">
        <v>78</v>
      </c>
      <c r="C54" s="51">
        <v>44.4</v>
      </c>
      <c r="D54" s="65" t="s">
        <v>358</v>
      </c>
      <c r="E54" s="104">
        <v>23.062000000000001</v>
      </c>
      <c r="F54" s="104">
        <v>23.815000000000001</v>
      </c>
      <c r="G54" s="72">
        <f>(F54-E54)*0.8598</f>
        <v>0.64742940000000015</v>
      </c>
      <c r="H54" s="501"/>
      <c r="I54" s="103">
        <f t="shared" si="1"/>
        <v>2.5761050860807027E-2</v>
      </c>
      <c r="J54" s="88">
        <f t="shared" si="2"/>
        <v>0.6731904508608072</v>
      </c>
      <c r="K54" s="25" t="s">
        <v>563</v>
      </c>
      <c r="L54" s="517"/>
    </row>
    <row r="55" spans="1:12" x14ac:dyDescent="0.25">
      <c r="A55" s="44">
        <v>36</v>
      </c>
      <c r="B55" s="56" t="s">
        <v>79</v>
      </c>
      <c r="C55" s="51">
        <v>69</v>
      </c>
      <c r="D55" s="65" t="s">
        <v>358</v>
      </c>
      <c r="E55" s="104">
        <v>18.652000000000001</v>
      </c>
      <c r="F55" s="104">
        <v>19.349</v>
      </c>
      <c r="G55" s="72">
        <f t="shared" si="0"/>
        <v>0.59928059999999927</v>
      </c>
      <c r="H55" s="501"/>
      <c r="I55" s="103">
        <f t="shared" si="1"/>
        <v>4.0034065526929841E-2</v>
      </c>
      <c r="J55" s="88">
        <f t="shared" si="2"/>
        <v>0.63931466552692906</v>
      </c>
      <c r="K55" s="25" t="s">
        <v>563</v>
      </c>
      <c r="L55" s="516"/>
    </row>
    <row r="56" spans="1:12" x14ac:dyDescent="0.25">
      <c r="A56" s="44">
        <v>37</v>
      </c>
      <c r="B56" s="56" t="s">
        <v>80</v>
      </c>
      <c r="C56" s="51">
        <v>64.5</v>
      </c>
      <c r="D56" s="65" t="s">
        <v>358</v>
      </c>
      <c r="E56" s="104">
        <v>21.239000000000001</v>
      </c>
      <c r="F56" s="104">
        <v>21.838999999999999</v>
      </c>
      <c r="G56" s="72">
        <f t="shared" si="0"/>
        <v>0.51587999999999812</v>
      </c>
      <c r="H56" s="501"/>
      <c r="I56" s="103">
        <f t="shared" si="1"/>
        <v>3.7423148209956153E-2</v>
      </c>
      <c r="J56" s="88">
        <f t="shared" si="2"/>
        <v>0.5533031482099543</v>
      </c>
      <c r="K56" s="25" t="s">
        <v>563</v>
      </c>
      <c r="L56" s="516"/>
    </row>
    <row r="57" spans="1:12" x14ac:dyDescent="0.25">
      <c r="A57" s="44">
        <v>38</v>
      </c>
      <c r="B57" s="56" t="s">
        <v>81</v>
      </c>
      <c r="C57" s="51">
        <v>42</v>
      </c>
      <c r="D57" s="65" t="s">
        <v>358</v>
      </c>
      <c r="E57" s="104">
        <v>30.385999999999999</v>
      </c>
      <c r="F57" s="104">
        <v>31.863</v>
      </c>
      <c r="G57" s="72">
        <f t="shared" si="0"/>
        <v>1.2699246000000002</v>
      </c>
      <c r="H57" s="501"/>
      <c r="I57" s="103">
        <f t="shared" si="1"/>
        <v>2.4368561625087728E-2</v>
      </c>
      <c r="J57" s="88">
        <f t="shared" si="2"/>
        <v>1.2942931616250879</v>
      </c>
      <c r="K57" s="25" t="s">
        <v>563</v>
      </c>
      <c r="L57" s="516"/>
    </row>
    <row r="58" spans="1:12" x14ac:dyDescent="0.25">
      <c r="A58" s="44">
        <v>39</v>
      </c>
      <c r="B58" s="56" t="s">
        <v>82</v>
      </c>
      <c r="C58" s="51">
        <v>44.4</v>
      </c>
      <c r="D58" s="65" t="s">
        <v>358</v>
      </c>
      <c r="E58" s="104">
        <v>6.5430000000000001</v>
      </c>
      <c r="F58" s="104">
        <v>6.5789999999999997</v>
      </c>
      <c r="G58" s="72">
        <f t="shared" si="0"/>
        <v>3.0952799999999645E-2</v>
      </c>
      <c r="H58" s="501"/>
      <c r="I58" s="103">
        <f t="shared" si="1"/>
        <v>2.5761050860807027E-2</v>
      </c>
      <c r="J58" s="88">
        <f t="shared" si="2"/>
        <v>5.6713850860806672E-2</v>
      </c>
      <c r="K58" s="25" t="s">
        <v>563</v>
      </c>
      <c r="L58" s="516"/>
    </row>
    <row r="59" spans="1:12" x14ac:dyDescent="0.25">
      <c r="A59" s="44">
        <v>40</v>
      </c>
      <c r="B59" s="56" t="s">
        <v>83</v>
      </c>
      <c r="C59" s="51">
        <v>69.2</v>
      </c>
      <c r="D59" s="65" t="s">
        <v>358</v>
      </c>
      <c r="E59" s="104">
        <v>34.968000000000004</v>
      </c>
      <c r="F59" s="104">
        <v>36.953000000000003</v>
      </c>
      <c r="G59" s="72">
        <f t="shared" si="0"/>
        <v>1.7067029999999996</v>
      </c>
      <c r="H59" s="501"/>
      <c r="I59" s="103">
        <f t="shared" si="1"/>
        <v>4.0150106296573118E-2</v>
      </c>
      <c r="J59" s="88">
        <f t="shared" si="2"/>
        <v>1.7468531062965726</v>
      </c>
      <c r="K59" s="25" t="s">
        <v>563</v>
      </c>
      <c r="L59" s="516"/>
    </row>
    <row r="60" spans="1:12" x14ac:dyDescent="0.25">
      <c r="A60" s="44">
        <v>41</v>
      </c>
      <c r="B60" s="56" t="s">
        <v>84</v>
      </c>
      <c r="C60" s="51">
        <v>64.7</v>
      </c>
      <c r="D60" s="65" t="s">
        <v>358</v>
      </c>
      <c r="E60" s="104">
        <v>32.320999999999998</v>
      </c>
      <c r="F60" s="104">
        <v>34.01</v>
      </c>
      <c r="G60" s="72">
        <f t="shared" si="0"/>
        <v>1.4522022000000001</v>
      </c>
      <c r="H60" s="501"/>
      <c r="I60" s="103">
        <f t="shared" si="1"/>
        <v>3.753918897959943E-2</v>
      </c>
      <c r="J60" s="88">
        <f t="shared" si="2"/>
        <v>1.4897413889795996</v>
      </c>
      <c r="K60" s="25" t="s">
        <v>563</v>
      </c>
      <c r="L60" s="516"/>
    </row>
    <row r="61" spans="1:12" x14ac:dyDescent="0.25">
      <c r="A61" s="44">
        <v>42</v>
      </c>
      <c r="B61" s="56" t="s">
        <v>85</v>
      </c>
      <c r="C61" s="51">
        <v>42.5</v>
      </c>
      <c r="D61" s="65" t="s">
        <v>358</v>
      </c>
      <c r="E61" s="104">
        <v>3.6379999999999999</v>
      </c>
      <c r="F61" s="104">
        <v>4.1369999999999996</v>
      </c>
      <c r="G61" s="72">
        <f t="shared" si="0"/>
        <v>0.42904019999999971</v>
      </c>
      <c r="H61" s="501"/>
      <c r="I61" s="103">
        <f t="shared" si="1"/>
        <v>2.4658663549195915E-2</v>
      </c>
      <c r="J61" s="88">
        <f t="shared" si="2"/>
        <v>0.45369886354919564</v>
      </c>
      <c r="K61" s="25" t="s">
        <v>563</v>
      </c>
      <c r="L61" s="516"/>
    </row>
    <row r="62" spans="1:12" x14ac:dyDescent="0.25">
      <c r="A62" s="44">
        <v>43</v>
      </c>
      <c r="B62" s="56" t="s">
        <v>86</v>
      </c>
      <c r="C62" s="51">
        <v>44.5</v>
      </c>
      <c r="D62" s="65" t="s">
        <v>358</v>
      </c>
      <c r="E62" s="104">
        <v>28.356999999999999</v>
      </c>
      <c r="F62" s="104">
        <v>30.117000000000001</v>
      </c>
      <c r="G62" s="72">
        <f t="shared" si="0"/>
        <v>1.5132480000000013</v>
      </c>
      <c r="H62" s="501"/>
      <c r="I62" s="103">
        <f t="shared" si="1"/>
        <v>2.5819071245628666E-2</v>
      </c>
      <c r="J62" s="88">
        <f t="shared" si="2"/>
        <v>1.53906707124563</v>
      </c>
      <c r="K62" s="25" t="s">
        <v>563</v>
      </c>
      <c r="L62" s="516"/>
    </row>
    <row r="63" spans="1:12" x14ac:dyDescent="0.25">
      <c r="A63" s="44">
        <v>44</v>
      </c>
      <c r="B63" s="56" t="s">
        <v>87</v>
      </c>
      <c r="C63" s="51">
        <v>69.599999999999994</v>
      </c>
      <c r="D63" s="65" t="s">
        <v>358</v>
      </c>
      <c r="E63" s="104">
        <v>23.283000000000001</v>
      </c>
      <c r="F63" s="104">
        <v>24.367999999999999</v>
      </c>
      <c r="G63" s="72">
        <f t="shared" si="0"/>
        <v>0.93288299999999769</v>
      </c>
      <c r="H63" s="501"/>
      <c r="I63" s="103">
        <f t="shared" si="1"/>
        <v>4.0382187835859659E-2</v>
      </c>
      <c r="J63" s="88">
        <f t="shared" si="2"/>
        <v>0.97326518783585736</v>
      </c>
      <c r="K63" s="25" t="s">
        <v>563</v>
      </c>
      <c r="L63" s="516"/>
    </row>
    <row r="64" spans="1:12" x14ac:dyDescent="0.25">
      <c r="A64" s="44">
        <v>45</v>
      </c>
      <c r="B64" s="56" t="s">
        <v>88</v>
      </c>
      <c r="C64" s="51">
        <v>64.8</v>
      </c>
      <c r="D64" s="65" t="s">
        <v>358</v>
      </c>
      <c r="E64" s="104">
        <v>27.966999999999999</v>
      </c>
      <c r="F64" s="104">
        <v>29.68</v>
      </c>
      <c r="G64" s="72">
        <f t="shared" si="0"/>
        <v>1.4728374000000009</v>
      </c>
      <c r="H64" s="501"/>
      <c r="I64" s="103">
        <f t="shared" si="1"/>
        <v>3.7597209364421062E-2</v>
      </c>
      <c r="J64" s="88">
        <f t="shared" si="2"/>
        <v>1.5104346093644219</v>
      </c>
      <c r="K64" s="25" t="s">
        <v>563</v>
      </c>
      <c r="L64" s="517"/>
    </row>
    <row r="65" spans="1:12" x14ac:dyDescent="0.25">
      <c r="A65" s="44">
        <v>46</v>
      </c>
      <c r="B65" s="56" t="s">
        <v>89</v>
      </c>
      <c r="C65" s="51">
        <v>42.6</v>
      </c>
      <c r="D65" s="65" t="s">
        <v>358</v>
      </c>
      <c r="E65" s="104">
        <v>10.667</v>
      </c>
      <c r="F65" s="104">
        <v>11.101000000000001</v>
      </c>
      <c r="G65" s="72">
        <f t="shared" si="0"/>
        <v>0.37315320000000091</v>
      </c>
      <c r="H65" s="501"/>
      <c r="I65" s="103">
        <f t="shared" si="1"/>
        <v>2.4716683934017554E-2</v>
      </c>
      <c r="J65" s="88">
        <f t="shared" si="2"/>
        <v>0.39786988393401845</v>
      </c>
      <c r="K65" s="25" t="s">
        <v>563</v>
      </c>
      <c r="L65" s="517"/>
    </row>
    <row r="66" spans="1:12" x14ac:dyDescent="0.25">
      <c r="A66" s="44">
        <v>47</v>
      </c>
      <c r="B66" s="56" t="s">
        <v>90</v>
      </c>
      <c r="C66" s="51">
        <v>44.2</v>
      </c>
      <c r="D66" s="65" t="s">
        <v>358</v>
      </c>
      <c r="E66" s="104">
        <v>15.451000000000001</v>
      </c>
      <c r="F66" s="104">
        <v>16.061</v>
      </c>
      <c r="G66" s="72">
        <f t="shared" si="0"/>
        <v>0.52447799999999956</v>
      </c>
      <c r="H66" s="501"/>
      <c r="I66" s="103">
        <f t="shared" si="1"/>
        <v>2.5645010091163753E-2</v>
      </c>
      <c r="J66" s="88">
        <f t="shared" si="2"/>
        <v>0.55012301009116327</v>
      </c>
      <c r="K66" s="25" t="s">
        <v>563</v>
      </c>
      <c r="L66" s="517"/>
    </row>
    <row r="67" spans="1:12" x14ac:dyDescent="0.25">
      <c r="A67" s="44">
        <v>48</v>
      </c>
      <c r="B67" s="56" t="s">
        <v>91</v>
      </c>
      <c r="C67" s="51">
        <v>69.2</v>
      </c>
      <c r="D67" s="65" t="s">
        <v>358</v>
      </c>
      <c r="E67" s="104">
        <v>34.838000000000001</v>
      </c>
      <c r="F67" s="104">
        <v>36.601999999999997</v>
      </c>
      <c r="G67" s="72">
        <f t="shared" si="0"/>
        <v>1.5166871999999965</v>
      </c>
      <c r="H67" s="501"/>
      <c r="I67" s="103">
        <f t="shared" si="1"/>
        <v>4.0150106296573118E-2</v>
      </c>
      <c r="J67" s="88">
        <f t="shared" si="2"/>
        <v>1.5568373062965697</v>
      </c>
      <c r="K67" s="25" t="s">
        <v>563</v>
      </c>
      <c r="L67" s="517"/>
    </row>
    <row r="68" spans="1:12" x14ac:dyDescent="0.25">
      <c r="A68" s="44">
        <v>49</v>
      </c>
      <c r="B68" s="56" t="s">
        <v>92</v>
      </c>
      <c r="C68" s="51">
        <v>64.3</v>
      </c>
      <c r="D68" s="65" t="s">
        <v>358</v>
      </c>
      <c r="E68" s="104">
        <v>18.084</v>
      </c>
      <c r="F68" s="104">
        <v>18.509</v>
      </c>
      <c r="G68" s="72">
        <f t="shared" si="0"/>
        <v>0.3654150000000006</v>
      </c>
      <c r="H68" s="501"/>
      <c r="I68" s="103">
        <f t="shared" si="1"/>
        <v>3.7307107440312876E-2</v>
      </c>
      <c r="J68" s="88">
        <f t="shared" si="2"/>
        <v>0.40272210744031345</v>
      </c>
      <c r="K68" s="25" t="s">
        <v>563</v>
      </c>
      <c r="L68" s="516"/>
    </row>
    <row r="69" spans="1:12" x14ac:dyDescent="0.25">
      <c r="A69" s="44">
        <v>50</v>
      </c>
      <c r="B69" s="56" t="s">
        <v>93</v>
      </c>
      <c r="C69" s="51">
        <v>42.5</v>
      </c>
      <c r="D69" s="65" t="s">
        <v>358</v>
      </c>
      <c r="E69" s="104">
        <v>15.081</v>
      </c>
      <c r="F69" s="104">
        <v>16.053000000000001</v>
      </c>
      <c r="G69" s="72">
        <f t="shared" si="0"/>
        <v>0.83572560000000118</v>
      </c>
      <c r="H69" s="501"/>
      <c r="I69" s="103">
        <f t="shared" si="1"/>
        <v>2.4658663549195915E-2</v>
      </c>
      <c r="J69" s="88">
        <f t="shared" si="2"/>
        <v>0.86038426354919706</v>
      </c>
      <c r="K69" s="25" t="s">
        <v>563</v>
      </c>
      <c r="L69" s="516"/>
    </row>
    <row r="70" spans="1:12" x14ac:dyDescent="0.25">
      <c r="A70" s="44">
        <v>51</v>
      </c>
      <c r="B70" s="56" t="s">
        <v>94</v>
      </c>
      <c r="C70" s="51">
        <v>43.8</v>
      </c>
      <c r="D70" s="65" t="s">
        <v>358</v>
      </c>
      <c r="E70" s="104">
        <v>6.9470000000000001</v>
      </c>
      <c r="F70" s="104">
        <v>7.6349999999999998</v>
      </c>
      <c r="G70" s="72">
        <f t="shared" si="0"/>
        <v>0.5915423999999998</v>
      </c>
      <c r="H70" s="501"/>
      <c r="I70" s="103">
        <f t="shared" si="1"/>
        <v>2.5412928551877201E-2</v>
      </c>
      <c r="J70" s="88">
        <f t="shared" si="2"/>
        <v>0.61695532855187696</v>
      </c>
      <c r="K70" s="25" t="s">
        <v>563</v>
      </c>
      <c r="L70" s="516"/>
    </row>
    <row r="71" spans="1:12" x14ac:dyDescent="0.25">
      <c r="A71" s="44">
        <v>52</v>
      </c>
      <c r="B71" s="56" t="s">
        <v>95</v>
      </c>
      <c r="C71" s="51">
        <v>69.3</v>
      </c>
      <c r="D71" s="65" t="s">
        <v>358</v>
      </c>
      <c r="E71" s="104">
        <v>28.998999999999999</v>
      </c>
      <c r="F71" s="104">
        <v>30.440999999999999</v>
      </c>
      <c r="G71" s="72">
        <f t="shared" si="0"/>
        <v>1.2398316000000003</v>
      </c>
      <c r="H71" s="501"/>
      <c r="I71" s="103">
        <f t="shared" si="1"/>
        <v>4.020812668139475E-2</v>
      </c>
      <c r="J71" s="88">
        <f t="shared" si="2"/>
        <v>1.280039726681395</v>
      </c>
      <c r="K71" s="25" t="s">
        <v>563</v>
      </c>
      <c r="L71" s="516"/>
    </row>
    <row r="72" spans="1:12" x14ac:dyDescent="0.25">
      <c r="A72" s="44">
        <v>53</v>
      </c>
      <c r="B72" s="56" t="s">
        <v>96</v>
      </c>
      <c r="C72" s="51">
        <v>63.7</v>
      </c>
      <c r="D72" s="65" t="s">
        <v>358</v>
      </c>
      <c r="E72" s="104">
        <v>29.792999999999999</v>
      </c>
      <c r="F72" s="104">
        <v>30.356000000000002</v>
      </c>
      <c r="G72" s="72">
        <f t="shared" si="0"/>
        <v>0.48406740000000203</v>
      </c>
      <c r="H72" s="501"/>
      <c r="I72" s="103">
        <f t="shared" si="1"/>
        <v>3.6958985131383057E-2</v>
      </c>
      <c r="J72" s="88">
        <f t="shared" si="2"/>
        <v>0.52102638513138511</v>
      </c>
      <c r="K72" s="25" t="s">
        <v>563</v>
      </c>
      <c r="L72" s="516"/>
    </row>
    <row r="73" spans="1:12" x14ac:dyDescent="0.25">
      <c r="A73" s="44">
        <v>54</v>
      </c>
      <c r="B73" s="56" t="s">
        <v>97</v>
      </c>
      <c r="C73" s="51">
        <v>42.4</v>
      </c>
      <c r="D73" s="65" t="s">
        <v>358</v>
      </c>
      <c r="E73" s="104">
        <v>26.506</v>
      </c>
      <c r="F73" s="104">
        <v>28.163</v>
      </c>
      <c r="G73" s="72">
        <f t="shared" si="0"/>
        <v>1.4246886000000001</v>
      </c>
      <c r="H73" s="501"/>
      <c r="I73" s="103">
        <f t="shared" si="1"/>
        <v>2.4600643164374277E-2</v>
      </c>
      <c r="J73" s="88">
        <f t="shared" si="2"/>
        <v>1.4492892431643745</v>
      </c>
      <c r="K73" s="25" t="s">
        <v>563</v>
      </c>
      <c r="L73" s="516"/>
    </row>
    <row r="74" spans="1:12" x14ac:dyDescent="0.25">
      <c r="A74" s="44">
        <v>55</v>
      </c>
      <c r="B74" s="56" t="s">
        <v>98</v>
      </c>
      <c r="C74" s="51">
        <v>44</v>
      </c>
      <c r="D74" s="65" t="s">
        <v>358</v>
      </c>
      <c r="E74" s="104">
        <v>28.045000000000002</v>
      </c>
      <c r="F74" s="104">
        <v>29.196000000000002</v>
      </c>
      <c r="G74" s="72">
        <f t="shared" si="0"/>
        <v>0.98962979999999989</v>
      </c>
      <c r="H74" s="501"/>
      <c r="I74" s="103">
        <f t="shared" si="1"/>
        <v>2.5528969321520475E-2</v>
      </c>
      <c r="J74" s="88">
        <f t="shared" si="2"/>
        <v>1.0151587693215203</v>
      </c>
      <c r="K74" s="25" t="s">
        <v>563</v>
      </c>
      <c r="L74" s="516"/>
    </row>
    <row r="75" spans="1:12" x14ac:dyDescent="0.25">
      <c r="A75" s="44">
        <v>56</v>
      </c>
      <c r="B75" s="56" t="s">
        <v>99</v>
      </c>
      <c r="C75" s="51">
        <v>69.5</v>
      </c>
      <c r="D75" s="65" t="s">
        <v>358</v>
      </c>
      <c r="E75" s="104">
        <v>21.225999999999999</v>
      </c>
      <c r="F75" s="104">
        <v>22.26</v>
      </c>
      <c r="G75" s="72">
        <f t="shared" si="0"/>
        <v>0.88903320000000219</v>
      </c>
      <c r="H75" s="501"/>
      <c r="I75" s="103">
        <f t="shared" si="1"/>
        <v>4.0324167451038027E-2</v>
      </c>
      <c r="J75" s="88">
        <f t="shared" si="2"/>
        <v>0.92935736745104025</v>
      </c>
      <c r="K75" s="25" t="s">
        <v>563</v>
      </c>
      <c r="L75" s="516"/>
    </row>
    <row r="76" spans="1:12" x14ac:dyDescent="0.25">
      <c r="A76" s="44">
        <v>57</v>
      </c>
      <c r="B76" s="56" t="s">
        <v>100</v>
      </c>
      <c r="C76" s="51">
        <v>63.6</v>
      </c>
      <c r="D76" s="65" t="s">
        <v>358</v>
      </c>
      <c r="E76" s="104">
        <v>13.303000000000001</v>
      </c>
      <c r="F76" s="104">
        <v>14.590999999999999</v>
      </c>
      <c r="G76" s="72">
        <f t="shared" si="0"/>
        <v>1.1074223999999988</v>
      </c>
      <c r="H76" s="501"/>
      <c r="I76" s="103">
        <f t="shared" si="1"/>
        <v>3.6900964746561418E-2</v>
      </c>
      <c r="J76" s="88">
        <f t="shared" si="2"/>
        <v>1.1443233647465603</v>
      </c>
      <c r="K76" s="25" t="s">
        <v>563</v>
      </c>
      <c r="L76" s="516"/>
    </row>
    <row r="77" spans="1:12" x14ac:dyDescent="0.25">
      <c r="A77" s="44">
        <v>58</v>
      </c>
      <c r="B77" s="56" t="s">
        <v>101</v>
      </c>
      <c r="C77" s="51">
        <v>42.6</v>
      </c>
      <c r="D77" s="65" t="s">
        <v>358</v>
      </c>
      <c r="E77" s="104">
        <v>23.117999999999999</v>
      </c>
      <c r="F77" s="104">
        <v>25.134</v>
      </c>
      <c r="G77" s="72">
        <f t="shared" si="0"/>
        <v>1.7333568000000015</v>
      </c>
      <c r="H77" s="501"/>
      <c r="I77" s="103">
        <f t="shared" si="1"/>
        <v>2.4716683934017554E-2</v>
      </c>
      <c r="J77" s="88">
        <f t="shared" si="2"/>
        <v>1.7580734839340191</v>
      </c>
      <c r="K77" s="25" t="s">
        <v>563</v>
      </c>
      <c r="L77" s="516"/>
    </row>
    <row r="78" spans="1:12" x14ac:dyDescent="0.25">
      <c r="A78" s="44">
        <v>59</v>
      </c>
      <c r="B78" s="56" t="s">
        <v>102</v>
      </c>
      <c r="C78" s="51">
        <v>43.9</v>
      </c>
      <c r="D78" s="65" t="s">
        <v>358</v>
      </c>
      <c r="E78" s="104">
        <v>29.475000000000001</v>
      </c>
      <c r="F78" s="104">
        <v>30.777000000000001</v>
      </c>
      <c r="G78" s="72">
        <f t="shared" si="0"/>
        <v>1.1194595999999997</v>
      </c>
      <c r="H78" s="501"/>
      <c r="I78" s="103">
        <f t="shared" si="1"/>
        <v>2.547094893669884E-2</v>
      </c>
      <c r="J78" s="88">
        <f t="shared" si="2"/>
        <v>1.1449305489366985</v>
      </c>
      <c r="K78" s="25" t="s">
        <v>563</v>
      </c>
      <c r="L78" s="516"/>
    </row>
    <row r="79" spans="1:12" x14ac:dyDescent="0.25">
      <c r="A79" s="44">
        <v>60</v>
      </c>
      <c r="B79" s="56" t="s">
        <v>103</v>
      </c>
      <c r="C79" s="51">
        <v>68.900000000000006</v>
      </c>
      <c r="D79" s="65" t="s">
        <v>358</v>
      </c>
      <c r="E79" s="104">
        <v>5.335</v>
      </c>
      <c r="F79" s="104">
        <v>6.1989999999999998</v>
      </c>
      <c r="G79" s="72">
        <f t="shared" si="0"/>
        <v>0.74286719999999995</v>
      </c>
      <c r="H79" s="501"/>
      <c r="I79" s="103">
        <f t="shared" si="1"/>
        <v>3.9976045142108202E-2</v>
      </c>
      <c r="J79" s="88">
        <f t="shared" si="2"/>
        <v>0.78284324514210812</v>
      </c>
      <c r="K79" s="25" t="s">
        <v>563</v>
      </c>
      <c r="L79" s="516"/>
    </row>
    <row r="80" spans="1:12" x14ac:dyDescent="0.25">
      <c r="A80" s="44">
        <v>61</v>
      </c>
      <c r="B80" s="56" t="s">
        <v>104</v>
      </c>
      <c r="C80" s="51">
        <v>63.7</v>
      </c>
      <c r="D80" s="65" t="s">
        <v>358</v>
      </c>
      <c r="E80" s="104">
        <v>46.901000000000003</v>
      </c>
      <c r="F80" s="104">
        <v>49.006999999999998</v>
      </c>
      <c r="G80" s="72">
        <f t="shared" si="0"/>
        <v>1.8107387999999953</v>
      </c>
      <c r="H80" s="501"/>
      <c r="I80" s="103">
        <f t="shared" si="1"/>
        <v>3.6958985131383057E-2</v>
      </c>
      <c r="J80" s="88">
        <f t="shared" si="2"/>
        <v>1.8476977851313783</v>
      </c>
      <c r="K80" s="25" t="s">
        <v>563</v>
      </c>
      <c r="L80" s="516"/>
    </row>
    <row r="81" spans="1:12" x14ac:dyDescent="0.25">
      <c r="A81" s="44">
        <v>62</v>
      </c>
      <c r="B81" s="56" t="s">
        <v>105</v>
      </c>
      <c r="C81" s="51">
        <v>42.8</v>
      </c>
      <c r="D81" s="65" t="s">
        <v>358</v>
      </c>
      <c r="E81" s="104">
        <v>33.722000000000001</v>
      </c>
      <c r="F81" s="104">
        <v>34.933999999999997</v>
      </c>
      <c r="G81" s="72">
        <f t="shared" si="0"/>
        <v>1.0420775999999967</v>
      </c>
      <c r="H81" s="501"/>
      <c r="I81" s="103">
        <f t="shared" si="1"/>
        <v>2.4832724703660825E-2</v>
      </c>
      <c r="J81" s="88">
        <f t="shared" si="2"/>
        <v>1.0669103247036575</v>
      </c>
      <c r="K81" s="25" t="s">
        <v>563</v>
      </c>
      <c r="L81" s="516"/>
    </row>
    <row r="82" spans="1:12" x14ac:dyDescent="0.25">
      <c r="A82" s="44">
        <v>63</v>
      </c>
      <c r="B82" s="56" t="s">
        <v>106</v>
      </c>
      <c r="C82" s="51">
        <v>44.3</v>
      </c>
      <c r="D82" s="65" t="s">
        <v>358</v>
      </c>
      <c r="E82" s="104">
        <v>24.202999999999999</v>
      </c>
      <c r="F82" s="104">
        <v>25.305</v>
      </c>
      <c r="G82" s="72">
        <f t="shared" si="0"/>
        <v>0.94749960000000033</v>
      </c>
      <c r="H82" s="501"/>
      <c r="I82" s="103">
        <f t="shared" si="1"/>
        <v>2.5703030475985388E-2</v>
      </c>
      <c r="J82" s="88">
        <f t="shared" si="2"/>
        <v>0.97320263047598576</v>
      </c>
      <c r="K82" s="25" t="s">
        <v>563</v>
      </c>
      <c r="L82" s="516"/>
    </row>
    <row r="83" spans="1:12" x14ac:dyDescent="0.25">
      <c r="A83" s="44">
        <v>64</v>
      </c>
      <c r="B83" s="56" t="s">
        <v>107</v>
      </c>
      <c r="C83" s="51">
        <v>69</v>
      </c>
      <c r="D83" s="65" t="s">
        <v>358</v>
      </c>
      <c r="E83" s="104">
        <v>27.460999999999999</v>
      </c>
      <c r="F83" s="104">
        <v>28.951000000000001</v>
      </c>
      <c r="G83" s="72">
        <f t="shared" si="0"/>
        <v>1.2811020000000017</v>
      </c>
      <c r="H83" s="501"/>
      <c r="I83" s="103">
        <f t="shared" si="1"/>
        <v>4.0034065526929841E-2</v>
      </c>
      <c r="J83" s="88">
        <f t="shared" si="2"/>
        <v>1.3211360655269315</v>
      </c>
      <c r="K83" s="25" t="s">
        <v>563</v>
      </c>
      <c r="L83" s="516"/>
    </row>
    <row r="84" spans="1:12" x14ac:dyDescent="0.25">
      <c r="A84" s="44">
        <v>65</v>
      </c>
      <c r="B84" s="56" t="s">
        <v>109</v>
      </c>
      <c r="C84" s="51">
        <v>78</v>
      </c>
      <c r="D84" s="65" t="s">
        <v>358</v>
      </c>
      <c r="E84" s="104">
        <v>25.890999999999998</v>
      </c>
      <c r="F84" s="104">
        <v>26.742000000000001</v>
      </c>
      <c r="G84" s="72">
        <f>(F84-E84)*0.8598</f>
        <v>0.73168980000000228</v>
      </c>
      <c r="H84" s="501"/>
      <c r="I84" s="103">
        <f t="shared" si="1"/>
        <v>4.5255900160877209E-2</v>
      </c>
      <c r="J84" s="88">
        <f t="shared" si="2"/>
        <v>0.77694570016087949</v>
      </c>
      <c r="K84" s="25" t="s">
        <v>563</v>
      </c>
      <c r="L84" s="516"/>
    </row>
    <row r="85" spans="1:12" x14ac:dyDescent="0.25">
      <c r="A85" s="44">
        <v>66</v>
      </c>
      <c r="B85" s="56" t="s">
        <v>108</v>
      </c>
      <c r="C85" s="51">
        <v>45.4</v>
      </c>
      <c r="D85" s="65" t="s">
        <v>358</v>
      </c>
      <c r="E85" s="104">
        <v>19.809999999999999</v>
      </c>
      <c r="F85" s="104">
        <v>21.059000000000001</v>
      </c>
      <c r="G85" s="72">
        <f t="shared" ref="G85:G150" si="5">(F85-E85)*0.8598</f>
        <v>1.0738902000000019</v>
      </c>
      <c r="H85" s="501"/>
      <c r="I85" s="103">
        <f t="shared" ref="I85:I148" si="6">$G$12/$C$306*C85</f>
        <v>2.63412547090234E-2</v>
      </c>
      <c r="J85" s="88">
        <f t="shared" ref="J85:J148" si="7">G85+I85+H85</f>
        <v>1.1002314547090253</v>
      </c>
      <c r="K85" s="25" t="s">
        <v>563</v>
      </c>
      <c r="L85" s="516"/>
    </row>
    <row r="86" spans="1:12" x14ac:dyDescent="0.25">
      <c r="A86" s="44">
        <v>67</v>
      </c>
      <c r="B86" s="56" t="s">
        <v>110</v>
      </c>
      <c r="C86" s="51">
        <v>73.599999999999994</v>
      </c>
      <c r="D86" s="65" t="s">
        <v>358</v>
      </c>
      <c r="E86" s="104">
        <v>30.707999999999998</v>
      </c>
      <c r="F86" s="104">
        <v>32.338999999999999</v>
      </c>
      <c r="G86" s="72">
        <f t="shared" si="5"/>
        <v>1.4023338000000003</v>
      </c>
      <c r="H86" s="501"/>
      <c r="I86" s="103">
        <f t="shared" si="6"/>
        <v>4.270300322872516E-2</v>
      </c>
      <c r="J86" s="88">
        <f t="shared" si="7"/>
        <v>1.4450368032287255</v>
      </c>
      <c r="K86" s="25" t="s">
        <v>563</v>
      </c>
      <c r="L86" s="516"/>
    </row>
    <row r="87" spans="1:12" x14ac:dyDescent="0.25">
      <c r="A87" s="44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72">
        <f t="shared" si="5"/>
        <v>0</v>
      </c>
      <c r="H87" s="501">
        <f t="shared" si="4"/>
        <v>0.73134916920414905</v>
      </c>
      <c r="I87" s="103">
        <f t="shared" si="6"/>
        <v>2.8720090486710537E-2</v>
      </c>
      <c r="J87" s="88">
        <f t="shared" si="7"/>
        <v>0.76006925969085959</v>
      </c>
      <c r="K87" s="25" t="s">
        <v>564</v>
      </c>
      <c r="L87" s="516"/>
    </row>
    <row r="88" spans="1:12" x14ac:dyDescent="0.25">
      <c r="A88" s="44">
        <v>69</v>
      </c>
      <c r="B88" s="56" t="s">
        <v>112</v>
      </c>
      <c r="C88" s="51">
        <v>96.3</v>
      </c>
      <c r="D88" s="65" t="s">
        <v>358</v>
      </c>
      <c r="E88" s="104">
        <v>54.902000000000001</v>
      </c>
      <c r="F88" s="104">
        <v>57.643000000000001</v>
      </c>
      <c r="G88" s="72">
        <f t="shared" si="5"/>
        <v>2.3567117999999998</v>
      </c>
      <c r="H88" s="501"/>
      <c r="I88" s="103">
        <f t="shared" si="6"/>
        <v>5.5873630583236862E-2</v>
      </c>
      <c r="J88" s="88">
        <f t="shared" si="7"/>
        <v>2.4125854305832366</v>
      </c>
      <c r="K88" s="25" t="s">
        <v>563</v>
      </c>
      <c r="L88" s="516"/>
    </row>
    <row r="89" spans="1:12" x14ac:dyDescent="0.25">
      <c r="A89" s="44">
        <v>70</v>
      </c>
      <c r="B89" s="56" t="s">
        <v>113</v>
      </c>
      <c r="C89" s="51">
        <v>77.900000000000006</v>
      </c>
      <c r="D89" s="65" t="s">
        <v>358</v>
      </c>
      <c r="E89" s="104">
        <v>10.151999999999999</v>
      </c>
      <c r="F89" s="104">
        <v>11.427</v>
      </c>
      <c r="G89" s="72">
        <f t="shared" si="5"/>
        <v>1.0962450000000004</v>
      </c>
      <c r="H89" s="501"/>
      <c r="I89" s="103">
        <f t="shared" si="6"/>
        <v>4.5197879776055577E-2</v>
      </c>
      <c r="J89" s="88">
        <f t="shared" si="7"/>
        <v>1.1414428797760559</v>
      </c>
      <c r="K89" s="25" t="s">
        <v>563</v>
      </c>
      <c r="L89" s="516"/>
    </row>
    <row r="90" spans="1:12" x14ac:dyDescent="0.25">
      <c r="A90" s="44">
        <v>71</v>
      </c>
      <c r="B90" s="56" t="s">
        <v>114</v>
      </c>
      <c r="C90" s="51">
        <v>44.7</v>
      </c>
      <c r="D90" s="65" t="s">
        <v>358</v>
      </c>
      <c r="E90" s="104">
        <v>17.872</v>
      </c>
      <c r="F90" s="104">
        <v>18.744</v>
      </c>
      <c r="G90" s="72">
        <f t="shared" si="5"/>
        <v>0.7497455999999999</v>
      </c>
      <c r="H90" s="501"/>
      <c r="I90" s="103">
        <f t="shared" si="6"/>
        <v>2.593511201527194E-2</v>
      </c>
      <c r="J90" s="88">
        <f t="shared" si="7"/>
        <v>0.77568071201527189</v>
      </c>
      <c r="K90" s="25" t="s">
        <v>563</v>
      </c>
      <c r="L90" s="516"/>
    </row>
    <row r="91" spans="1:12" x14ac:dyDescent="0.25">
      <c r="A91" s="44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8.0760000000000005</v>
      </c>
      <c r="G91" s="72">
        <f t="shared" si="5"/>
        <v>0</v>
      </c>
      <c r="H91" s="501">
        <f t="shared" si="4"/>
        <v>1.0874201788570781</v>
      </c>
      <c r="I91" s="103">
        <f t="shared" si="6"/>
        <v>4.270300322872516E-2</v>
      </c>
      <c r="J91" s="88">
        <f t="shared" si="7"/>
        <v>1.1301231820858033</v>
      </c>
      <c r="K91" s="25" t="s">
        <v>564</v>
      </c>
      <c r="L91" s="516"/>
    </row>
    <row r="92" spans="1:12" x14ac:dyDescent="0.25">
      <c r="A92" s="44">
        <v>73</v>
      </c>
      <c r="B92" s="56" t="s">
        <v>116</v>
      </c>
      <c r="C92" s="51">
        <v>49.4</v>
      </c>
      <c r="D92" s="65" t="s">
        <v>358</v>
      </c>
      <c r="E92" s="104">
        <v>6.5380000000000003</v>
      </c>
      <c r="F92" s="104">
        <v>6.931</v>
      </c>
      <c r="G92" s="72">
        <f t="shared" si="5"/>
        <v>0.33790139999999985</v>
      </c>
      <c r="H92" s="501"/>
      <c r="I92" s="103">
        <f t="shared" si="6"/>
        <v>2.8662070101888898E-2</v>
      </c>
      <c r="J92" s="88">
        <f t="shared" si="7"/>
        <v>0.36656347010188872</v>
      </c>
      <c r="K92" s="25" t="s">
        <v>563</v>
      </c>
      <c r="L92" s="516"/>
    </row>
    <row r="93" spans="1:12" x14ac:dyDescent="0.25">
      <c r="A93" s="44">
        <v>74</v>
      </c>
      <c r="B93" s="56" t="s">
        <v>117</v>
      </c>
      <c r="C93" s="51">
        <v>96.1</v>
      </c>
      <c r="D93" s="65" t="s">
        <v>358</v>
      </c>
      <c r="E93" s="104">
        <v>38.487000000000002</v>
      </c>
      <c r="F93" s="104">
        <v>40.024999999999999</v>
      </c>
      <c r="G93" s="72">
        <f t="shared" si="5"/>
        <v>1.3223723999999972</v>
      </c>
      <c r="H93" s="501"/>
      <c r="I93" s="103">
        <f t="shared" si="6"/>
        <v>5.5757589813593585E-2</v>
      </c>
      <c r="J93" s="88">
        <f t="shared" si="7"/>
        <v>1.3781299898135908</v>
      </c>
      <c r="K93" s="25" t="s">
        <v>563</v>
      </c>
      <c r="L93" s="516"/>
    </row>
    <row r="94" spans="1:12" x14ac:dyDescent="0.25">
      <c r="A94" s="44">
        <v>75</v>
      </c>
      <c r="B94" s="56" t="s">
        <v>118</v>
      </c>
      <c r="C94" s="51">
        <v>77.3</v>
      </c>
      <c r="D94" s="65" t="s">
        <v>358</v>
      </c>
      <c r="E94" s="104">
        <v>17.983000000000001</v>
      </c>
      <c r="F94" s="104">
        <v>18.236000000000001</v>
      </c>
      <c r="G94" s="72">
        <f t="shared" si="5"/>
        <v>0.21752940000000009</v>
      </c>
      <c r="H94" s="501"/>
      <c r="I94" s="103">
        <f t="shared" si="6"/>
        <v>4.4849757467125745E-2</v>
      </c>
      <c r="J94" s="88">
        <f t="shared" si="7"/>
        <v>0.26237915746712581</v>
      </c>
      <c r="K94" s="25" t="s">
        <v>563</v>
      </c>
      <c r="L94" s="516"/>
    </row>
    <row r="95" spans="1:12" x14ac:dyDescent="0.25">
      <c r="A95" s="44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72">
        <f t="shared" si="5"/>
        <v>0</v>
      </c>
      <c r="H95" s="501">
        <f t="shared" si="4"/>
        <v>0.66634035416378024</v>
      </c>
      <c r="I95" s="103">
        <f t="shared" si="6"/>
        <v>2.6167193554558491E-2</v>
      </c>
      <c r="J95" s="88">
        <f t="shared" si="7"/>
        <v>0.69250754771833878</v>
      </c>
      <c r="K95" s="25" t="s">
        <v>564</v>
      </c>
      <c r="L95" s="516"/>
    </row>
    <row r="96" spans="1:12" x14ac:dyDescent="0.25">
      <c r="A96" s="44">
        <v>77</v>
      </c>
      <c r="B96" s="56" t="s">
        <v>120</v>
      </c>
      <c r="C96" s="51">
        <v>72.900000000000006</v>
      </c>
      <c r="D96" s="65" t="s">
        <v>358</v>
      </c>
      <c r="E96" s="104">
        <v>20.498000000000001</v>
      </c>
      <c r="F96" s="104">
        <v>22.082999999999998</v>
      </c>
      <c r="G96" s="72">
        <f t="shared" si="5"/>
        <v>1.3627829999999976</v>
      </c>
      <c r="H96" s="501"/>
      <c r="I96" s="103">
        <f t="shared" si="6"/>
        <v>4.2296860534973703E-2</v>
      </c>
      <c r="J96" s="88">
        <f t="shared" si="7"/>
        <v>1.4050798605349712</v>
      </c>
      <c r="K96" s="25" t="s">
        <v>563</v>
      </c>
      <c r="L96" s="516"/>
    </row>
    <row r="97" spans="1:12" x14ac:dyDescent="0.25">
      <c r="A97" s="44">
        <v>78</v>
      </c>
      <c r="B97" s="56" t="s">
        <v>121</v>
      </c>
      <c r="C97" s="51">
        <v>48.6</v>
      </c>
      <c r="D97" s="65" t="s">
        <v>358</v>
      </c>
      <c r="E97" s="104">
        <v>3.4550000000000001</v>
      </c>
      <c r="F97" s="104">
        <v>4.2060000000000004</v>
      </c>
      <c r="G97" s="72">
        <v>5.7000000000000002E-3</v>
      </c>
      <c r="H97" s="501"/>
      <c r="I97" s="103">
        <f t="shared" si="6"/>
        <v>2.8197907023315802E-2</v>
      </c>
      <c r="J97" s="88">
        <f t="shared" si="7"/>
        <v>3.3897907023315799E-2</v>
      </c>
      <c r="K97" s="25" t="s">
        <v>563</v>
      </c>
      <c r="L97" s="516"/>
    </row>
    <row r="98" spans="1:12" x14ac:dyDescent="0.25">
      <c r="A98" s="44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28.744</v>
      </c>
      <c r="G98" s="72">
        <f t="shared" si="5"/>
        <v>0</v>
      </c>
      <c r="H98" s="501">
        <f t="shared" si="4"/>
        <v>1.4316714039572132</v>
      </c>
      <c r="I98" s="103">
        <f t="shared" si="6"/>
        <v>5.6221752892166688E-2</v>
      </c>
      <c r="J98" s="88">
        <f t="shared" si="7"/>
        <v>1.4878931568493798</v>
      </c>
      <c r="K98" s="25" t="s">
        <v>564</v>
      </c>
      <c r="L98" s="516"/>
    </row>
    <row r="99" spans="1:12" x14ac:dyDescent="0.25">
      <c r="A99" s="44">
        <v>80</v>
      </c>
      <c r="B99" s="56" t="s">
        <v>123</v>
      </c>
      <c r="C99" s="51">
        <v>77.8</v>
      </c>
      <c r="D99" s="65" t="s">
        <v>358</v>
      </c>
      <c r="E99" s="104">
        <v>28.593</v>
      </c>
      <c r="F99" s="104">
        <v>30.138999999999999</v>
      </c>
      <c r="G99" s="72">
        <f t="shared" si="5"/>
        <v>1.3292507999999994</v>
      </c>
      <c r="H99" s="501"/>
      <c r="I99" s="103">
        <f t="shared" si="6"/>
        <v>4.5139859391233932E-2</v>
      </c>
      <c r="J99" s="88">
        <f t="shared" si="7"/>
        <v>1.3743906593912334</v>
      </c>
      <c r="K99" s="25" t="s">
        <v>563</v>
      </c>
      <c r="L99" s="516"/>
    </row>
    <row r="100" spans="1:12" x14ac:dyDescent="0.25">
      <c r="A100" s="44">
        <v>81</v>
      </c>
      <c r="B100" s="56" t="s">
        <v>124</v>
      </c>
      <c r="C100" s="51">
        <v>44.9</v>
      </c>
      <c r="D100" s="65" t="s">
        <v>358</v>
      </c>
      <c r="E100" s="104">
        <v>13.78</v>
      </c>
      <c r="F100" s="104">
        <v>14.016999999999999</v>
      </c>
      <c r="G100" s="72">
        <f t="shared" si="5"/>
        <v>0.20377260000000008</v>
      </c>
      <c r="H100" s="501"/>
      <c r="I100" s="103">
        <f t="shared" si="6"/>
        <v>2.6051152784915214E-2</v>
      </c>
      <c r="J100" s="88">
        <f t="shared" si="7"/>
        <v>0.22982375278491529</v>
      </c>
      <c r="K100" s="25" t="s">
        <v>563</v>
      </c>
      <c r="L100" s="516"/>
    </row>
    <row r="101" spans="1:12" x14ac:dyDescent="0.25">
      <c r="A101" s="44">
        <v>82</v>
      </c>
      <c r="B101" s="56" t="s">
        <v>125</v>
      </c>
      <c r="C101" s="51">
        <v>73.2</v>
      </c>
      <c r="D101" s="65" t="s">
        <v>358</v>
      </c>
      <c r="E101" s="104">
        <v>31.803000000000001</v>
      </c>
      <c r="F101" s="104">
        <v>33.31</v>
      </c>
      <c r="G101" s="72">
        <f t="shared" si="5"/>
        <v>1.2957186000000012</v>
      </c>
      <c r="H101" s="501"/>
      <c r="I101" s="103">
        <f t="shared" si="6"/>
        <v>4.2470921689438612E-2</v>
      </c>
      <c r="J101" s="88">
        <f t="shared" si="7"/>
        <v>1.3381895216894397</v>
      </c>
      <c r="K101" s="25" t="s">
        <v>563</v>
      </c>
      <c r="L101" s="516"/>
    </row>
    <row r="102" spans="1:12" x14ac:dyDescent="0.25">
      <c r="A102" s="44">
        <v>83</v>
      </c>
      <c r="B102" s="56" t="s">
        <v>126</v>
      </c>
      <c r="C102" s="51">
        <v>49.1</v>
      </c>
      <c r="D102" s="65" t="s">
        <v>358</v>
      </c>
      <c r="E102" s="104">
        <v>24.582999999999998</v>
      </c>
      <c r="F102" s="104">
        <v>26.15</v>
      </c>
      <c r="G102" s="72">
        <f t="shared" si="5"/>
        <v>1.3473066000000002</v>
      </c>
      <c r="H102" s="501"/>
      <c r="I102" s="103">
        <f t="shared" si="6"/>
        <v>2.8488008947423989E-2</v>
      </c>
      <c r="J102" s="88">
        <f t="shared" si="7"/>
        <v>1.3757946089474242</v>
      </c>
      <c r="K102" s="25" t="s">
        <v>563</v>
      </c>
      <c r="L102" s="517"/>
    </row>
    <row r="103" spans="1:12" x14ac:dyDescent="0.25">
      <c r="A103" s="44">
        <v>84</v>
      </c>
      <c r="B103" s="56" t="s">
        <v>127</v>
      </c>
      <c r="C103" s="51">
        <v>97.4</v>
      </c>
      <c r="D103" s="65" t="s">
        <v>358</v>
      </c>
      <c r="E103" s="104">
        <v>24.934000000000001</v>
      </c>
      <c r="F103" s="104">
        <v>26.302</v>
      </c>
      <c r="G103" s="72">
        <f t="shared" si="5"/>
        <v>1.1762063999999988</v>
      </c>
      <c r="H103" s="501"/>
      <c r="I103" s="103">
        <f t="shared" si="6"/>
        <v>5.6511854816274874E-2</v>
      </c>
      <c r="J103" s="88">
        <f t="shared" si="7"/>
        <v>1.2327182548162736</v>
      </c>
      <c r="K103" s="25" t="s">
        <v>563</v>
      </c>
      <c r="L103" s="516"/>
    </row>
    <row r="104" spans="1:12" x14ac:dyDescent="0.25">
      <c r="A104" s="44">
        <v>85</v>
      </c>
      <c r="B104" s="57" t="s">
        <v>128</v>
      </c>
      <c r="C104" s="51">
        <v>77.5</v>
      </c>
      <c r="D104" s="65" t="s">
        <v>358</v>
      </c>
      <c r="E104" s="104">
        <v>9.6530000000000005</v>
      </c>
      <c r="F104" s="104">
        <v>10.337999999999999</v>
      </c>
      <c r="G104" s="72">
        <f t="shared" si="5"/>
        <v>0.5889629999999989</v>
      </c>
      <c r="H104" s="501"/>
      <c r="I104" s="103">
        <f t="shared" si="6"/>
        <v>4.4965798236769022E-2</v>
      </c>
      <c r="J104" s="88">
        <f t="shared" si="7"/>
        <v>0.63392879823676795</v>
      </c>
      <c r="K104" s="25" t="s">
        <v>563</v>
      </c>
      <c r="L104" s="516"/>
    </row>
    <row r="105" spans="1:12" x14ac:dyDescent="0.25">
      <c r="A105" s="44">
        <v>86</v>
      </c>
      <c r="B105" s="56" t="s">
        <v>129</v>
      </c>
      <c r="C105" s="51">
        <v>45.7</v>
      </c>
      <c r="D105" s="65" t="s">
        <v>358</v>
      </c>
      <c r="E105" s="104">
        <v>25.780999999999999</v>
      </c>
      <c r="F105" s="104">
        <v>27.231000000000002</v>
      </c>
      <c r="G105" s="72">
        <f t="shared" si="5"/>
        <v>1.2467100000000024</v>
      </c>
      <c r="H105" s="501"/>
      <c r="I105" s="103">
        <f t="shared" si="6"/>
        <v>2.6515315863488317E-2</v>
      </c>
      <c r="J105" s="88">
        <f t="shared" si="7"/>
        <v>1.2732253158634907</v>
      </c>
      <c r="K105" s="25" t="s">
        <v>563</v>
      </c>
      <c r="L105" s="516"/>
    </row>
    <row r="106" spans="1:12" x14ac:dyDescent="0.25">
      <c r="A106" s="44">
        <v>87</v>
      </c>
      <c r="B106" s="56" t="s">
        <v>130</v>
      </c>
      <c r="C106" s="51">
        <v>74</v>
      </c>
      <c r="D106" s="65" t="s">
        <v>358</v>
      </c>
      <c r="E106" s="104">
        <v>24.33</v>
      </c>
      <c r="F106" s="104">
        <v>25.762</v>
      </c>
      <c r="G106" s="72">
        <f t="shared" si="5"/>
        <v>1.2312336000000019</v>
      </c>
      <c r="H106" s="501"/>
      <c r="I106" s="103">
        <f t="shared" si="6"/>
        <v>4.2935084768011708E-2</v>
      </c>
      <c r="J106" s="88">
        <f t="shared" si="7"/>
        <v>1.2741686847680136</v>
      </c>
      <c r="K106" s="25" t="s">
        <v>563</v>
      </c>
      <c r="L106" s="516"/>
    </row>
    <row r="107" spans="1:12" x14ac:dyDescent="0.25">
      <c r="A107" s="44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72">
        <f t="shared" si="5"/>
        <v>0</v>
      </c>
      <c r="H107" s="501">
        <f t="shared" ref="H107:H168" si="8">C107*(G$11/E$18)</f>
        <v>0.71066454623675901</v>
      </c>
      <c r="I107" s="103">
        <f t="shared" si="6"/>
        <v>2.7907805099207612E-2</v>
      </c>
      <c r="J107" s="88">
        <f t="shared" si="7"/>
        <v>0.73857235133596666</v>
      </c>
      <c r="K107" s="25" t="s">
        <v>564</v>
      </c>
      <c r="L107" s="516"/>
    </row>
    <row r="108" spans="1:12" x14ac:dyDescent="0.25">
      <c r="A108" s="44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72">
        <f t="shared" si="5"/>
        <v>0</v>
      </c>
      <c r="H108" s="501">
        <f t="shared" si="8"/>
        <v>1.4316714039572132</v>
      </c>
      <c r="I108" s="103">
        <f t="shared" si="6"/>
        <v>5.6221752892166688E-2</v>
      </c>
      <c r="J108" s="88">
        <f t="shared" si="7"/>
        <v>1.4878931568493798</v>
      </c>
      <c r="K108" s="25" t="s">
        <v>564</v>
      </c>
      <c r="L108" s="516"/>
    </row>
    <row r="109" spans="1:12" x14ac:dyDescent="0.25">
      <c r="A109" s="44">
        <v>90</v>
      </c>
      <c r="B109" s="56" t="s">
        <v>133</v>
      </c>
      <c r="C109" s="51">
        <v>76.8</v>
      </c>
      <c r="D109" s="65" t="s">
        <v>358</v>
      </c>
      <c r="E109" s="104">
        <v>26.367999999999999</v>
      </c>
      <c r="F109" s="104">
        <v>27.888999999999999</v>
      </c>
      <c r="G109" s="72">
        <f t="shared" si="5"/>
        <v>1.3077558000000007</v>
      </c>
      <c r="H109" s="501"/>
      <c r="I109" s="103">
        <f t="shared" si="6"/>
        <v>4.4559655543017558E-2</v>
      </c>
      <c r="J109" s="88">
        <f t="shared" si="7"/>
        <v>1.3523154555430184</v>
      </c>
      <c r="K109" s="25" t="s">
        <v>563</v>
      </c>
      <c r="L109" s="516"/>
    </row>
    <row r="110" spans="1:12" x14ac:dyDescent="0.25">
      <c r="A110" s="44">
        <v>91</v>
      </c>
      <c r="B110" s="56" t="s">
        <v>134</v>
      </c>
      <c r="C110" s="51">
        <v>45.3</v>
      </c>
      <c r="D110" s="65" t="s">
        <v>358</v>
      </c>
      <c r="E110" s="104">
        <v>18.553000000000001</v>
      </c>
      <c r="F110" s="104">
        <v>19.635999999999999</v>
      </c>
      <c r="G110" s="72">
        <f t="shared" si="5"/>
        <v>0.93116339999999864</v>
      </c>
      <c r="H110" s="501"/>
      <c r="I110" s="103">
        <f t="shared" si="6"/>
        <v>2.6283234324201762E-2</v>
      </c>
      <c r="J110" s="88">
        <f t="shared" si="7"/>
        <v>0.95744663432420041</v>
      </c>
      <c r="K110" s="25" t="s">
        <v>563</v>
      </c>
      <c r="L110" s="516"/>
    </row>
    <row r="111" spans="1:12" x14ac:dyDescent="0.25">
      <c r="A111" s="44">
        <v>92</v>
      </c>
      <c r="B111" s="56" t="s">
        <v>135</v>
      </c>
      <c r="C111" s="51">
        <v>73.099999999999994</v>
      </c>
      <c r="D111" s="65" t="s">
        <v>358</v>
      </c>
      <c r="E111" s="104">
        <v>31.068000000000001</v>
      </c>
      <c r="F111" s="104">
        <v>32.677</v>
      </c>
      <c r="G111" s="72">
        <f t="shared" si="5"/>
        <v>1.3834181999999984</v>
      </c>
      <c r="H111" s="501"/>
      <c r="I111" s="103">
        <f t="shared" si="6"/>
        <v>4.2412901304616973E-2</v>
      </c>
      <c r="J111" s="88">
        <f t="shared" si="7"/>
        <v>1.4258311013046154</v>
      </c>
      <c r="K111" s="25" t="s">
        <v>563</v>
      </c>
      <c r="L111" s="516"/>
    </row>
    <row r="112" spans="1:12" x14ac:dyDescent="0.25">
      <c r="A112" s="44">
        <v>93</v>
      </c>
      <c r="B112" s="56" t="s">
        <v>136</v>
      </c>
      <c r="C112" s="51">
        <v>49.2</v>
      </c>
      <c r="D112" s="65" t="s">
        <v>358</v>
      </c>
      <c r="E112" s="104">
        <v>10.43</v>
      </c>
      <c r="F112" s="104">
        <v>11.052</v>
      </c>
      <c r="G112" s="72">
        <f t="shared" si="5"/>
        <v>0.53479559999999993</v>
      </c>
      <c r="H112" s="501"/>
      <c r="I112" s="103">
        <f t="shared" si="6"/>
        <v>2.8546029332245627E-2</v>
      </c>
      <c r="J112" s="88">
        <f t="shared" si="7"/>
        <v>0.56334162933224552</v>
      </c>
      <c r="K112" s="25" t="s">
        <v>563</v>
      </c>
      <c r="L112" s="516"/>
    </row>
    <row r="113" spans="1:12" x14ac:dyDescent="0.25">
      <c r="A113" s="44">
        <v>94</v>
      </c>
      <c r="B113" s="56" t="s">
        <v>137</v>
      </c>
      <c r="C113" s="51">
        <v>97.2</v>
      </c>
      <c r="D113" s="65" t="s">
        <v>358</v>
      </c>
      <c r="E113" s="104">
        <v>33.305</v>
      </c>
      <c r="F113" s="104">
        <v>35.271999999999998</v>
      </c>
      <c r="G113" s="72">
        <f t="shared" si="5"/>
        <v>1.6912265999999989</v>
      </c>
      <c r="H113" s="501"/>
      <c r="I113" s="103">
        <f t="shared" si="6"/>
        <v>5.6395814046631604E-2</v>
      </c>
      <c r="J113" s="88">
        <f t="shared" si="7"/>
        <v>1.7476224140466305</v>
      </c>
      <c r="K113" s="25" t="s">
        <v>563</v>
      </c>
      <c r="L113" s="516"/>
    </row>
    <row r="114" spans="1:12" x14ac:dyDescent="0.25">
      <c r="A114" s="44">
        <v>95</v>
      </c>
      <c r="B114" s="56" t="s">
        <v>138</v>
      </c>
      <c r="C114" s="51">
        <v>76.099999999999994</v>
      </c>
      <c r="D114" s="65" t="s">
        <v>358</v>
      </c>
      <c r="E114" s="104">
        <v>15.782999999999999</v>
      </c>
      <c r="F114" s="104">
        <v>16.945</v>
      </c>
      <c r="G114" s="72">
        <f t="shared" si="5"/>
        <v>0.99908760000000074</v>
      </c>
      <c r="H114" s="501"/>
      <c r="I114" s="103">
        <f t="shared" si="6"/>
        <v>4.4153512849266094E-2</v>
      </c>
      <c r="J114" s="88">
        <f t="shared" si="7"/>
        <v>1.0432411128492669</v>
      </c>
      <c r="K114" s="25" t="s">
        <v>563</v>
      </c>
      <c r="L114" s="516"/>
    </row>
    <row r="115" spans="1:12" x14ac:dyDescent="0.25">
      <c r="A115" s="44">
        <v>96</v>
      </c>
      <c r="B115" s="56" t="s">
        <v>139</v>
      </c>
      <c r="C115" s="51">
        <v>45.1</v>
      </c>
      <c r="D115" s="65" t="s">
        <v>358</v>
      </c>
      <c r="E115" s="104">
        <v>5.4119999999999999</v>
      </c>
      <c r="F115" s="104">
        <v>5.4139999999999997</v>
      </c>
      <c r="G115" s="72">
        <f t="shared" si="5"/>
        <v>1.7195999999998106E-3</v>
      </c>
      <c r="H115" s="501"/>
      <c r="I115" s="103">
        <f t="shared" si="6"/>
        <v>2.6167193554558491E-2</v>
      </c>
      <c r="J115" s="88">
        <f t="shared" si="7"/>
        <v>2.7886793554558302E-2</v>
      </c>
      <c r="K115" s="25" t="s">
        <v>563</v>
      </c>
      <c r="L115" s="516"/>
    </row>
    <row r="116" spans="1:12" x14ac:dyDescent="0.25">
      <c r="A116" s="44">
        <v>97</v>
      </c>
      <c r="B116" s="56" t="s">
        <v>140</v>
      </c>
      <c r="C116" s="51">
        <v>73.099999999999994</v>
      </c>
      <c r="D116" s="65" t="s">
        <v>358</v>
      </c>
      <c r="E116" s="104">
        <v>20.009</v>
      </c>
      <c r="F116" s="104">
        <v>20.975000000000001</v>
      </c>
      <c r="G116" s="72">
        <f t="shared" si="5"/>
        <v>0.83056680000000094</v>
      </c>
      <c r="H116" s="501"/>
      <c r="I116" s="103">
        <f t="shared" si="6"/>
        <v>4.2412901304616973E-2</v>
      </c>
      <c r="J116" s="88">
        <f t="shared" si="7"/>
        <v>0.87297970130461788</v>
      </c>
      <c r="K116" s="25" t="s">
        <v>563</v>
      </c>
      <c r="L116" s="516"/>
    </row>
    <row r="117" spans="1:12" x14ac:dyDescent="0.25">
      <c r="A117" s="44">
        <v>98</v>
      </c>
      <c r="B117" s="56" t="s">
        <v>141</v>
      </c>
      <c r="C117" s="51">
        <v>49.1</v>
      </c>
      <c r="D117" s="65" t="s">
        <v>358</v>
      </c>
      <c r="E117" s="104">
        <v>8.5980000000000008</v>
      </c>
      <c r="F117" s="104">
        <v>9.2289999999999992</v>
      </c>
      <c r="G117" s="72">
        <f t="shared" si="5"/>
        <v>0.54253379999999862</v>
      </c>
      <c r="H117" s="501"/>
      <c r="I117" s="103">
        <f t="shared" si="6"/>
        <v>2.8488008947423989E-2</v>
      </c>
      <c r="J117" s="88">
        <f t="shared" si="7"/>
        <v>0.5710218089474226</v>
      </c>
      <c r="K117" s="25" t="s">
        <v>563</v>
      </c>
      <c r="L117" s="516"/>
    </row>
    <row r="118" spans="1:12" x14ac:dyDescent="0.25">
      <c r="A118" s="44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72">
        <f t="shared" si="5"/>
        <v>0</v>
      </c>
      <c r="H118" s="501">
        <f t="shared" si="8"/>
        <v>1.4375812962336101</v>
      </c>
      <c r="I118" s="103">
        <f t="shared" si="6"/>
        <v>5.6453834431453236E-2</v>
      </c>
      <c r="J118" s="88">
        <f t="shared" si="7"/>
        <v>1.4940351306650632</v>
      </c>
      <c r="K118" s="25" t="s">
        <v>564</v>
      </c>
      <c r="L118" s="516"/>
    </row>
    <row r="119" spans="1:12" x14ac:dyDescent="0.25">
      <c r="A119" s="44">
        <v>100</v>
      </c>
      <c r="B119" s="56" t="s">
        <v>143</v>
      </c>
      <c r="C119" s="51">
        <v>76.3</v>
      </c>
      <c r="D119" s="65" t="s">
        <v>358</v>
      </c>
      <c r="E119" s="104">
        <v>22.268000000000001</v>
      </c>
      <c r="F119" s="104">
        <v>23.151</v>
      </c>
      <c r="G119" s="72">
        <f>(F119-E119)*0.8598</f>
        <v>0.7592033999999992</v>
      </c>
      <c r="H119" s="501"/>
      <c r="I119" s="103">
        <f t="shared" si="6"/>
        <v>4.4269553618909371E-2</v>
      </c>
      <c r="J119" s="88">
        <f t="shared" si="7"/>
        <v>0.80347295361890858</v>
      </c>
      <c r="K119" s="25" t="s">
        <v>563</v>
      </c>
      <c r="L119" s="516"/>
    </row>
    <row r="120" spans="1:12" x14ac:dyDescent="0.25">
      <c r="A120" s="44">
        <v>101</v>
      </c>
      <c r="B120" s="56" t="s">
        <v>144</v>
      </c>
      <c r="C120" s="51">
        <v>44.6</v>
      </c>
      <c r="D120" s="65" t="s">
        <v>358</v>
      </c>
      <c r="E120" s="104">
        <v>24.032</v>
      </c>
      <c r="F120" s="104">
        <v>25.748000000000001</v>
      </c>
      <c r="G120" s="72">
        <f t="shared" si="5"/>
        <v>1.475416800000001</v>
      </c>
      <c r="H120" s="501"/>
      <c r="I120" s="103">
        <f t="shared" si="6"/>
        <v>2.5877091630450301E-2</v>
      </c>
      <c r="J120" s="88">
        <f t="shared" si="7"/>
        <v>1.5012938916304512</v>
      </c>
      <c r="K120" s="25" t="s">
        <v>563</v>
      </c>
      <c r="L120" s="517"/>
    </row>
    <row r="121" spans="1:12" x14ac:dyDescent="0.25">
      <c r="A121" s="44">
        <v>102</v>
      </c>
      <c r="B121" s="56" t="s">
        <v>145</v>
      </c>
      <c r="C121" s="51">
        <v>73.099999999999994</v>
      </c>
      <c r="D121" s="65" t="s">
        <v>358</v>
      </c>
      <c r="E121" s="104">
        <v>25.298999999999999</v>
      </c>
      <c r="F121" s="104">
        <v>26.751000000000001</v>
      </c>
      <c r="G121" s="72">
        <f t="shared" si="5"/>
        <v>1.2484296000000015</v>
      </c>
      <c r="H121" s="501"/>
      <c r="I121" s="103">
        <f t="shared" si="6"/>
        <v>4.2412901304616973E-2</v>
      </c>
      <c r="J121" s="88">
        <f t="shared" si="7"/>
        <v>1.2908425013046185</v>
      </c>
      <c r="K121" s="25" t="s">
        <v>563</v>
      </c>
      <c r="L121" s="516"/>
    </row>
    <row r="122" spans="1:12" x14ac:dyDescent="0.25">
      <c r="A122" s="44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72">
        <f t="shared" si="5"/>
        <v>0</v>
      </c>
      <c r="H122" s="501">
        <f t="shared" si="8"/>
        <v>0.73134916920414905</v>
      </c>
      <c r="I122" s="103">
        <f t="shared" si="6"/>
        <v>2.8720090486710537E-2</v>
      </c>
      <c r="J122" s="88">
        <f t="shared" si="7"/>
        <v>0.76006925969085959</v>
      </c>
      <c r="K122" s="25" t="s">
        <v>564</v>
      </c>
      <c r="L122" s="516"/>
    </row>
    <row r="123" spans="1:12" x14ac:dyDescent="0.25">
      <c r="A123" s="44">
        <v>104</v>
      </c>
      <c r="B123" s="56" t="s">
        <v>147</v>
      </c>
      <c r="C123" s="51">
        <v>97.7</v>
      </c>
      <c r="D123" s="65" t="s">
        <v>358</v>
      </c>
      <c r="E123" s="104">
        <v>20.509</v>
      </c>
      <c r="F123" s="104">
        <v>21.887</v>
      </c>
      <c r="G123" s="72">
        <f t="shared" si="5"/>
        <v>1.1848044000000002</v>
      </c>
      <c r="H123" s="501"/>
      <c r="I123" s="103">
        <f t="shared" si="6"/>
        <v>5.6685915970739791E-2</v>
      </c>
      <c r="J123" s="88">
        <f t="shared" si="7"/>
        <v>1.24149031597074</v>
      </c>
      <c r="K123" s="25" t="s">
        <v>563</v>
      </c>
      <c r="L123" s="516"/>
    </row>
    <row r="124" spans="1:12" x14ac:dyDescent="0.25">
      <c r="A124" s="44">
        <v>105</v>
      </c>
      <c r="B124" s="56" t="s">
        <v>148</v>
      </c>
      <c r="C124" s="51">
        <v>76.400000000000006</v>
      </c>
      <c r="D124" s="65" t="s">
        <v>358</v>
      </c>
      <c r="E124" s="104">
        <v>22.893999999999998</v>
      </c>
      <c r="F124" s="104">
        <v>23.033999999999999</v>
      </c>
      <c r="G124" s="72">
        <f t="shared" si="5"/>
        <v>0.12037200000000049</v>
      </c>
      <c r="H124" s="501"/>
      <c r="I124" s="103">
        <f t="shared" si="6"/>
        <v>4.432757400373101E-2</v>
      </c>
      <c r="J124" s="88">
        <f t="shared" si="7"/>
        <v>0.1646995740037315</v>
      </c>
      <c r="K124" s="25" t="s">
        <v>563</v>
      </c>
      <c r="L124" s="516"/>
    </row>
    <row r="125" spans="1:12" x14ac:dyDescent="0.25">
      <c r="A125" s="44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72">
        <f t="shared" si="5"/>
        <v>0</v>
      </c>
      <c r="H125" s="501">
        <f t="shared" si="8"/>
        <v>0.66043046188738308</v>
      </c>
      <c r="I125" s="103">
        <f>$G$12/$C$306*C125</f>
        <v>2.593511201527194E-2</v>
      </c>
      <c r="J125" s="88">
        <f t="shared" si="7"/>
        <v>0.68636557390265507</v>
      </c>
      <c r="K125" s="25" t="s">
        <v>564</v>
      </c>
      <c r="L125" s="516"/>
    </row>
    <row r="126" spans="1:12" x14ac:dyDescent="0.25">
      <c r="A126" s="44">
        <v>107</v>
      </c>
      <c r="B126" s="56" t="s">
        <v>150</v>
      </c>
      <c r="C126" s="51">
        <v>72.8</v>
      </c>
      <c r="D126" s="65" t="s">
        <v>358</v>
      </c>
      <c r="E126" s="104">
        <v>17.393999999999998</v>
      </c>
      <c r="F126" s="104">
        <v>18.234999999999999</v>
      </c>
      <c r="G126" s="72">
        <f t="shared" si="5"/>
        <v>0.72309180000000095</v>
      </c>
      <c r="H126" s="501"/>
      <c r="I126" s="103">
        <f t="shared" si="6"/>
        <v>4.2238840150152057E-2</v>
      </c>
      <c r="J126" s="88">
        <f t="shared" si="7"/>
        <v>0.76533064015015295</v>
      </c>
      <c r="K126" s="25" t="s">
        <v>563</v>
      </c>
      <c r="L126" s="516"/>
    </row>
    <row r="127" spans="1:12" x14ac:dyDescent="0.25">
      <c r="A127" s="44">
        <v>108</v>
      </c>
      <c r="B127" s="56" t="s">
        <v>151</v>
      </c>
      <c r="C127" s="51">
        <v>49.4</v>
      </c>
      <c r="D127" s="65" t="s">
        <v>358</v>
      </c>
      <c r="E127" s="104">
        <v>2.9039999999999999</v>
      </c>
      <c r="F127" s="104">
        <v>3.5840000000000001</v>
      </c>
      <c r="G127" s="72">
        <f t="shared" si="5"/>
        <v>0.58466400000000018</v>
      </c>
      <c r="H127" s="501"/>
      <c r="I127" s="103">
        <f t="shared" si="6"/>
        <v>2.8662070101888898E-2</v>
      </c>
      <c r="J127" s="88">
        <f t="shared" si="7"/>
        <v>0.61332607010188911</v>
      </c>
      <c r="K127" s="25" t="s">
        <v>563</v>
      </c>
      <c r="L127" s="516"/>
    </row>
    <row r="128" spans="1:12" x14ac:dyDescent="0.25">
      <c r="A128" s="44">
        <v>109</v>
      </c>
      <c r="B128" s="56" t="s">
        <v>152</v>
      </c>
      <c r="C128" s="51">
        <v>97.4</v>
      </c>
      <c r="D128" s="65" t="s">
        <v>358</v>
      </c>
      <c r="E128" s="104">
        <v>30.013999999999999</v>
      </c>
      <c r="F128" s="104">
        <v>31.616</v>
      </c>
      <c r="G128" s="72">
        <f t="shared" si="5"/>
        <v>1.3773996000000004</v>
      </c>
      <c r="H128" s="501"/>
      <c r="I128" s="103">
        <f t="shared" si="6"/>
        <v>5.6511854816274874E-2</v>
      </c>
      <c r="J128" s="88">
        <f t="shared" si="7"/>
        <v>1.4339114548162752</v>
      </c>
      <c r="K128" s="25" t="s">
        <v>563</v>
      </c>
      <c r="L128" s="516"/>
    </row>
    <row r="129" spans="1:12" x14ac:dyDescent="0.25">
      <c r="A129" s="44">
        <v>110</v>
      </c>
      <c r="B129" s="56" t="s">
        <v>153</v>
      </c>
      <c r="C129" s="51">
        <v>77.400000000000006</v>
      </c>
      <c r="D129" s="65" t="s">
        <v>358</v>
      </c>
      <c r="E129" s="104">
        <v>17.652999999999999</v>
      </c>
      <c r="F129" s="104">
        <v>18.658999999999999</v>
      </c>
      <c r="G129" s="72">
        <f t="shared" si="5"/>
        <v>0.86495880000000025</v>
      </c>
      <c r="H129" s="501"/>
      <c r="I129" s="103">
        <f t="shared" si="6"/>
        <v>4.4907777851947391E-2</v>
      </c>
      <c r="J129" s="88">
        <f t="shared" si="7"/>
        <v>0.90986657785194769</v>
      </c>
      <c r="K129" s="25" t="s">
        <v>563</v>
      </c>
      <c r="L129" s="516"/>
    </row>
    <row r="130" spans="1:12" x14ac:dyDescent="0.25">
      <c r="A130" s="44">
        <v>111</v>
      </c>
      <c r="B130" s="56" t="s">
        <v>154</v>
      </c>
      <c r="C130" s="51">
        <v>44.6</v>
      </c>
      <c r="D130" s="65" t="s">
        <v>358</v>
      </c>
      <c r="E130" s="104">
        <v>5.4630000000000001</v>
      </c>
      <c r="F130" s="104">
        <v>6.74</v>
      </c>
      <c r="G130" s="72">
        <f t="shared" si="5"/>
        <v>1.0979646000000001</v>
      </c>
      <c r="H130" s="501"/>
      <c r="I130" s="103">
        <f t="shared" si="6"/>
        <v>2.5877091630450301E-2</v>
      </c>
      <c r="J130" s="88">
        <f t="shared" si="7"/>
        <v>1.1238416916304503</v>
      </c>
      <c r="K130" s="25" t="s">
        <v>563</v>
      </c>
      <c r="L130" s="516"/>
    </row>
    <row r="131" spans="1:12" x14ac:dyDescent="0.25">
      <c r="A131" s="44">
        <v>112</v>
      </c>
      <c r="B131" s="56" t="s">
        <v>155</v>
      </c>
      <c r="C131" s="51">
        <v>72.8</v>
      </c>
      <c r="D131" s="65" t="s">
        <v>358</v>
      </c>
      <c r="E131" s="104">
        <v>34.723999999999997</v>
      </c>
      <c r="F131" s="104">
        <v>35.994</v>
      </c>
      <c r="G131" s="72">
        <f t="shared" si="5"/>
        <v>1.0919460000000027</v>
      </c>
      <c r="H131" s="501"/>
      <c r="I131" s="103">
        <f t="shared" si="6"/>
        <v>4.2238840150152057E-2</v>
      </c>
      <c r="J131" s="88">
        <f t="shared" si="7"/>
        <v>1.1341848401501549</v>
      </c>
      <c r="K131" s="25" t="s">
        <v>563</v>
      </c>
      <c r="L131" s="516"/>
    </row>
    <row r="132" spans="1:12" x14ac:dyDescent="0.25">
      <c r="A132" s="44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14.031000000000001</v>
      </c>
      <c r="G132" s="72">
        <f t="shared" si="5"/>
        <v>0</v>
      </c>
      <c r="H132" s="501">
        <f t="shared" si="8"/>
        <v>0.71952938465135474</v>
      </c>
      <c r="I132" s="103">
        <f t="shared" si="6"/>
        <v>2.8255927408137437E-2</v>
      </c>
      <c r="J132" s="88">
        <f t="shared" si="7"/>
        <v>0.74778531205949217</v>
      </c>
      <c r="K132" s="25" t="s">
        <v>564</v>
      </c>
      <c r="L132" s="516"/>
    </row>
    <row r="133" spans="1:12" x14ac:dyDescent="0.25">
      <c r="A133" s="44">
        <v>114</v>
      </c>
      <c r="B133" s="56" t="s">
        <v>157</v>
      </c>
      <c r="C133" s="51">
        <v>96.9</v>
      </c>
      <c r="D133" s="65" t="s">
        <v>358</v>
      </c>
      <c r="E133" s="104">
        <v>40.435000000000002</v>
      </c>
      <c r="F133" s="104">
        <v>42.517000000000003</v>
      </c>
      <c r="G133" s="72">
        <f t="shared" si="5"/>
        <v>1.7901036000000006</v>
      </c>
      <c r="H133" s="501"/>
      <c r="I133" s="103">
        <f t="shared" si="6"/>
        <v>5.6221752892166688E-2</v>
      </c>
      <c r="J133" s="88">
        <f t="shared" si="7"/>
        <v>1.8463253528921673</v>
      </c>
      <c r="K133" s="25" t="s">
        <v>563</v>
      </c>
      <c r="L133" s="516"/>
    </row>
    <row r="134" spans="1:12" x14ac:dyDescent="0.25">
      <c r="A134" s="44">
        <v>115</v>
      </c>
      <c r="B134" s="56" t="s">
        <v>158</v>
      </c>
      <c r="C134" s="51">
        <v>77.099999999999994</v>
      </c>
      <c r="D134" s="65" t="s">
        <v>358</v>
      </c>
      <c r="E134" s="104">
        <v>21.033999999999999</v>
      </c>
      <c r="F134" s="104">
        <v>22.302</v>
      </c>
      <c r="G134" s="72">
        <f t="shared" si="5"/>
        <v>1.0902264000000006</v>
      </c>
      <c r="H134" s="501"/>
      <c r="I134" s="103">
        <f t="shared" si="6"/>
        <v>4.4733716697482467E-2</v>
      </c>
      <c r="J134" s="88">
        <f t="shared" si="7"/>
        <v>1.134960116697483</v>
      </c>
      <c r="K134" s="25" t="s">
        <v>563</v>
      </c>
      <c r="L134" s="516"/>
    </row>
    <row r="135" spans="1:12" x14ac:dyDescent="0.25">
      <c r="A135" s="44">
        <v>116</v>
      </c>
      <c r="B135" s="56" t="s">
        <v>159</v>
      </c>
      <c r="C135" s="51">
        <v>45.3</v>
      </c>
      <c r="D135" s="65" t="s">
        <v>358</v>
      </c>
      <c r="E135" s="104">
        <v>16.956</v>
      </c>
      <c r="F135" s="104">
        <v>17.911999999999999</v>
      </c>
      <c r="G135" s="72">
        <f t="shared" si="5"/>
        <v>0.82196879999999961</v>
      </c>
      <c r="H135" s="501"/>
      <c r="I135" s="103">
        <f t="shared" si="6"/>
        <v>2.6283234324201762E-2</v>
      </c>
      <c r="J135" s="88">
        <f t="shared" si="7"/>
        <v>0.84825203432420138</v>
      </c>
      <c r="K135" s="25" t="s">
        <v>563</v>
      </c>
      <c r="L135" s="516"/>
    </row>
    <row r="136" spans="1:12" x14ac:dyDescent="0.25">
      <c r="A136" s="44">
        <v>117</v>
      </c>
      <c r="B136" s="56" t="s">
        <v>160</v>
      </c>
      <c r="C136" s="51">
        <v>74.099999999999994</v>
      </c>
      <c r="D136" s="65" t="s">
        <v>358</v>
      </c>
      <c r="E136" s="104">
        <v>19.553000000000001</v>
      </c>
      <c r="F136" s="104">
        <v>20.654</v>
      </c>
      <c r="G136" s="72">
        <f t="shared" si="5"/>
        <v>0.94663979999999925</v>
      </c>
      <c r="H136" s="501"/>
      <c r="I136" s="103">
        <f t="shared" si="6"/>
        <v>4.2993105152833347E-2</v>
      </c>
      <c r="J136" s="88">
        <f t="shared" si="7"/>
        <v>0.98963290515283264</v>
      </c>
      <c r="K136" s="25" t="s">
        <v>563</v>
      </c>
      <c r="L136" s="516"/>
    </row>
    <row r="137" spans="1:12" x14ac:dyDescent="0.25">
      <c r="A137" s="44">
        <v>118</v>
      </c>
      <c r="B137" s="56" t="s">
        <v>161</v>
      </c>
      <c r="C137" s="51">
        <v>48.8</v>
      </c>
      <c r="D137" s="65" t="s">
        <v>358</v>
      </c>
      <c r="E137" s="104">
        <v>3.5470000000000002</v>
      </c>
      <c r="F137" s="104">
        <v>4.508</v>
      </c>
      <c r="G137" s="72">
        <f t="shared" si="5"/>
        <v>0.82626779999999989</v>
      </c>
      <c r="H137" s="501"/>
      <c r="I137" s="103">
        <f t="shared" si="6"/>
        <v>2.8313947792959072E-2</v>
      </c>
      <c r="J137" s="88">
        <f t="shared" si="7"/>
        <v>0.85458174779295892</v>
      </c>
      <c r="K137" s="25" t="s">
        <v>563</v>
      </c>
      <c r="L137" s="516"/>
    </row>
    <row r="138" spans="1:12" x14ac:dyDescent="0.25">
      <c r="A138" s="44">
        <v>119</v>
      </c>
      <c r="B138" s="56" t="s">
        <v>162</v>
      </c>
      <c r="C138" s="51">
        <v>98.1</v>
      </c>
      <c r="D138" s="65" t="s">
        <v>358</v>
      </c>
      <c r="E138" s="104">
        <v>19.155000000000001</v>
      </c>
      <c r="F138" s="104">
        <v>20.725999999999999</v>
      </c>
      <c r="G138" s="72">
        <f t="shared" si="5"/>
        <v>1.3507457999999983</v>
      </c>
      <c r="H138" s="501"/>
      <c r="I138" s="103">
        <f t="shared" si="6"/>
        <v>5.6917997510026332E-2</v>
      </c>
      <c r="J138" s="88">
        <f t="shared" si="7"/>
        <v>1.4076637975100246</v>
      </c>
      <c r="K138" s="25" t="s">
        <v>563</v>
      </c>
      <c r="L138" s="516"/>
    </row>
    <row r="139" spans="1:12" x14ac:dyDescent="0.25">
      <c r="A139" s="44">
        <v>120</v>
      </c>
      <c r="B139" s="56" t="s">
        <v>163</v>
      </c>
      <c r="C139" s="51">
        <v>76.8</v>
      </c>
      <c r="D139" s="65" t="s">
        <v>358</v>
      </c>
      <c r="E139" s="104">
        <v>27.584</v>
      </c>
      <c r="F139" s="104">
        <v>28.809000000000001</v>
      </c>
      <c r="G139" s="72">
        <f t="shared" si="5"/>
        <v>1.0532550000000012</v>
      </c>
      <c r="H139" s="501"/>
      <c r="I139" s="103">
        <f t="shared" si="6"/>
        <v>4.4559655543017558E-2</v>
      </c>
      <c r="J139" s="88">
        <f t="shared" si="7"/>
        <v>1.0978146555430188</v>
      </c>
      <c r="K139" s="25" t="s">
        <v>563</v>
      </c>
      <c r="L139" s="516"/>
    </row>
    <row r="140" spans="1:12" x14ac:dyDescent="0.25">
      <c r="A140" s="44">
        <v>121</v>
      </c>
      <c r="B140" s="56" t="s">
        <v>164</v>
      </c>
      <c r="C140" s="51">
        <v>44.9</v>
      </c>
      <c r="D140" s="65" t="s">
        <v>358</v>
      </c>
      <c r="E140" s="104">
        <v>12.428000000000001</v>
      </c>
      <c r="F140" s="104">
        <v>13.595000000000001</v>
      </c>
      <c r="G140" s="72">
        <f t="shared" si="5"/>
        <v>1.0033865999999998</v>
      </c>
      <c r="H140" s="501"/>
      <c r="I140" s="103">
        <f t="shared" si="6"/>
        <v>2.6051152784915214E-2</v>
      </c>
      <c r="J140" s="88">
        <f t="shared" si="7"/>
        <v>1.029437752784915</v>
      </c>
      <c r="K140" s="25" t="s">
        <v>563</v>
      </c>
      <c r="L140" s="516"/>
    </row>
    <row r="141" spans="1:12" x14ac:dyDescent="0.25">
      <c r="A141" s="44">
        <v>122</v>
      </c>
      <c r="B141" s="56" t="s">
        <v>165</v>
      </c>
      <c r="C141" s="51">
        <v>73.400000000000006</v>
      </c>
      <c r="D141" s="65" t="s">
        <v>358</v>
      </c>
      <c r="E141" s="104">
        <v>25.071000000000002</v>
      </c>
      <c r="F141" s="104">
        <v>26.960999999999999</v>
      </c>
      <c r="G141" s="72">
        <f t="shared" si="5"/>
        <v>1.6250219999999975</v>
      </c>
      <c r="H141" s="501"/>
      <c r="I141" s="103">
        <f t="shared" si="6"/>
        <v>4.258696245908189E-2</v>
      </c>
      <c r="J141" s="88">
        <f t="shared" si="7"/>
        <v>1.6676089624590795</v>
      </c>
      <c r="K141" s="25" t="s">
        <v>563</v>
      </c>
      <c r="L141" s="516"/>
    </row>
    <row r="142" spans="1:12" x14ac:dyDescent="0.25">
      <c r="A142" s="44">
        <v>123</v>
      </c>
      <c r="B142" s="56" t="s">
        <v>166</v>
      </c>
      <c r="C142" s="51">
        <v>48.7</v>
      </c>
      <c r="D142" s="65" t="s">
        <v>358</v>
      </c>
      <c r="E142" s="104">
        <v>14.760999999999999</v>
      </c>
      <c r="F142" s="104">
        <v>15.99</v>
      </c>
      <c r="G142" s="72">
        <f t="shared" si="5"/>
        <v>1.0566942000000008</v>
      </c>
      <c r="H142" s="501"/>
      <c r="I142" s="103">
        <f t="shared" si="6"/>
        <v>2.8255927408137437E-2</v>
      </c>
      <c r="J142" s="88">
        <f t="shared" si="7"/>
        <v>1.0849501274081383</v>
      </c>
      <c r="K142" s="25" t="s">
        <v>563</v>
      </c>
      <c r="L142" s="516"/>
    </row>
    <row r="143" spans="1:12" x14ac:dyDescent="0.25">
      <c r="A143" s="44">
        <v>124</v>
      </c>
      <c r="B143" s="56" t="s">
        <v>167</v>
      </c>
      <c r="C143" s="51">
        <v>98</v>
      </c>
      <c r="D143" s="65" t="s">
        <v>358</v>
      </c>
      <c r="E143" s="104">
        <v>17.077999999999999</v>
      </c>
      <c r="F143" s="104">
        <v>19.766999999999999</v>
      </c>
      <c r="G143" s="72">
        <f t="shared" si="5"/>
        <v>2.3120022000000002</v>
      </c>
      <c r="H143" s="501"/>
      <c r="I143" s="103">
        <f t="shared" si="6"/>
        <v>5.68599771252047E-2</v>
      </c>
      <c r="J143" s="88">
        <f t="shared" si="7"/>
        <v>2.3688621771252047</v>
      </c>
      <c r="K143" s="25" t="s">
        <v>563</v>
      </c>
      <c r="L143" s="516"/>
    </row>
    <row r="144" spans="1:12" x14ac:dyDescent="0.25">
      <c r="A144" s="44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72">
        <f t="shared" si="5"/>
        <v>0</v>
      </c>
      <c r="H144" s="501">
        <f t="shared" si="8"/>
        <v>1.1317443709300568</v>
      </c>
      <c r="I144" s="103">
        <f t="shared" si="6"/>
        <v>4.4443614773374281E-2</v>
      </c>
      <c r="J144" s="88">
        <f t="shared" si="7"/>
        <v>1.176187985703431</v>
      </c>
      <c r="K144" s="25" t="s">
        <v>564</v>
      </c>
      <c r="L144" s="516"/>
    </row>
    <row r="145" spans="1:12" x14ac:dyDescent="0.25">
      <c r="A145" s="44">
        <v>126</v>
      </c>
      <c r="B145" s="56" t="s">
        <v>169</v>
      </c>
      <c r="C145" s="51">
        <v>44.8</v>
      </c>
      <c r="D145" s="65" t="s">
        <v>358</v>
      </c>
      <c r="E145" s="104">
        <v>5.6479999999999997</v>
      </c>
      <c r="F145" s="104">
        <v>5.6479999999999997</v>
      </c>
      <c r="G145" s="72">
        <f t="shared" si="5"/>
        <v>0</v>
      </c>
      <c r="H145" s="501">
        <f t="shared" si="8"/>
        <v>0.66190793495648237</v>
      </c>
      <c r="I145" s="103">
        <f t="shared" si="6"/>
        <v>2.5993132400093575E-2</v>
      </c>
      <c r="J145" s="88">
        <f t="shared" si="7"/>
        <v>0.68790106735657597</v>
      </c>
      <c r="K145" s="25" t="s">
        <v>564</v>
      </c>
      <c r="L145" s="516"/>
    </row>
    <row r="146" spans="1:12" x14ac:dyDescent="0.25">
      <c r="A146" s="44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23794</v>
      </c>
      <c r="G146" s="72">
        <f>(F146-E146)*0.00086</f>
        <v>0</v>
      </c>
      <c r="H146" s="501">
        <f t="shared" si="8"/>
        <v>1.0844652327188797</v>
      </c>
      <c r="I146" s="103">
        <f t="shared" si="6"/>
        <v>4.258696245908189E-2</v>
      </c>
      <c r="J146" s="88">
        <f t="shared" si="7"/>
        <v>1.1270521951779617</v>
      </c>
      <c r="K146" s="25" t="s">
        <v>564</v>
      </c>
      <c r="L146" s="516"/>
    </row>
    <row r="147" spans="1:12" x14ac:dyDescent="0.25">
      <c r="A147" s="44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72">
        <f t="shared" si="5"/>
        <v>0</v>
      </c>
      <c r="H147" s="501">
        <f t="shared" si="8"/>
        <v>0.72691674999685119</v>
      </c>
      <c r="I147" s="103">
        <f t="shared" si="6"/>
        <v>2.8546029332245627E-2</v>
      </c>
      <c r="J147" s="88">
        <f t="shared" si="7"/>
        <v>0.75546277932909678</v>
      </c>
      <c r="K147" s="25" t="s">
        <v>564</v>
      </c>
      <c r="L147" s="516"/>
    </row>
    <row r="148" spans="1:12" x14ac:dyDescent="0.25">
      <c r="A148" s="44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72">
        <f t="shared" si="5"/>
        <v>0</v>
      </c>
      <c r="H148" s="501">
        <f t="shared" si="8"/>
        <v>1.4449686615791066</v>
      </c>
      <c r="I148" s="103">
        <f t="shared" si="6"/>
        <v>5.6743936355561422E-2</v>
      </c>
      <c r="J148" s="88">
        <f t="shared" si="7"/>
        <v>1.5017125979346682</v>
      </c>
      <c r="K148" s="25" t="s">
        <v>564</v>
      </c>
      <c r="L148" s="516"/>
    </row>
    <row r="149" spans="1:12" x14ac:dyDescent="0.25">
      <c r="A149" s="44">
        <v>130</v>
      </c>
      <c r="B149" s="56" t="s">
        <v>173</v>
      </c>
      <c r="C149" s="51">
        <v>76.3</v>
      </c>
      <c r="D149" s="65" t="s">
        <v>358</v>
      </c>
      <c r="E149" s="104">
        <v>17.335999999999999</v>
      </c>
      <c r="F149" s="104">
        <v>18.355</v>
      </c>
      <c r="G149" s="72">
        <f t="shared" si="5"/>
        <v>0.8761362000000017</v>
      </c>
      <c r="H149" s="501"/>
      <c r="I149" s="103">
        <f t="shared" ref="I149:I212" si="9">$G$12/$C$306*C149</f>
        <v>4.4269553618909371E-2</v>
      </c>
      <c r="J149" s="88">
        <f t="shared" ref="J149:J212" si="10">G149+I149+H149</f>
        <v>0.92040575361891108</v>
      </c>
      <c r="K149" s="25" t="s">
        <v>563</v>
      </c>
      <c r="L149" s="516"/>
    </row>
    <row r="150" spans="1:12" x14ac:dyDescent="0.25">
      <c r="A150" s="44">
        <v>131</v>
      </c>
      <c r="B150" s="56" t="s">
        <v>174</v>
      </c>
      <c r="C150" s="51">
        <v>44.2</v>
      </c>
      <c r="D150" s="65" t="s">
        <v>358</v>
      </c>
      <c r="E150" s="104">
        <v>16.98</v>
      </c>
      <c r="F150" s="104">
        <v>17.620999999999999</v>
      </c>
      <c r="G150" s="72">
        <f t="shared" si="5"/>
        <v>0.55113179999999851</v>
      </c>
      <c r="H150" s="501"/>
      <c r="I150" s="103">
        <f t="shared" si="9"/>
        <v>2.5645010091163753E-2</v>
      </c>
      <c r="J150" s="88">
        <f t="shared" si="10"/>
        <v>0.57677681009116222</v>
      </c>
      <c r="K150" s="25" t="s">
        <v>563</v>
      </c>
      <c r="L150" s="516"/>
    </row>
    <row r="151" spans="1:12" x14ac:dyDescent="0.25">
      <c r="A151" s="44">
        <v>132</v>
      </c>
      <c r="B151" s="56" t="s">
        <v>175</v>
      </c>
      <c r="C151" s="51">
        <v>73.3</v>
      </c>
      <c r="D151" s="65" t="s">
        <v>358</v>
      </c>
      <c r="E151" s="104">
        <v>10.583</v>
      </c>
      <c r="F151" s="104">
        <v>11.145</v>
      </c>
      <c r="G151" s="72">
        <f t="shared" ref="G151:G214" si="11">(F151-E151)*0.8598</f>
        <v>0.48320759999999946</v>
      </c>
      <c r="H151" s="501"/>
      <c r="I151" s="103">
        <f t="shared" si="9"/>
        <v>4.2528942074260244E-2</v>
      </c>
      <c r="J151" s="88">
        <f t="shared" si="10"/>
        <v>0.52573654207425968</v>
      </c>
      <c r="K151" s="25" t="s">
        <v>563</v>
      </c>
      <c r="L151" s="516"/>
    </row>
    <row r="152" spans="1:12" x14ac:dyDescent="0.25">
      <c r="A152" s="44">
        <v>133</v>
      </c>
      <c r="B152" s="56" t="s">
        <v>176</v>
      </c>
      <c r="C152" s="51">
        <v>49.5</v>
      </c>
      <c r="D152" s="65" t="s">
        <v>358</v>
      </c>
      <c r="E152" s="104">
        <v>6.7850000000000001</v>
      </c>
      <c r="F152" s="104">
        <v>8.2690000000000001</v>
      </c>
      <c r="G152" s="72">
        <f t="shared" si="11"/>
        <v>1.2759431999999999</v>
      </c>
      <c r="H152" s="501"/>
      <c r="I152" s="103">
        <f t="shared" si="9"/>
        <v>2.8720090486710537E-2</v>
      </c>
      <c r="J152" s="88">
        <f t="shared" si="10"/>
        <v>1.3046632904867104</v>
      </c>
      <c r="K152" s="215" t="s">
        <v>563</v>
      </c>
      <c r="L152" s="516"/>
    </row>
    <row r="153" spans="1:12" x14ac:dyDescent="0.25">
      <c r="A153" s="44">
        <v>134</v>
      </c>
      <c r="B153" s="56" t="s">
        <v>177</v>
      </c>
      <c r="C153" s="51">
        <v>97.2</v>
      </c>
      <c r="D153" s="65" t="s">
        <v>358</v>
      </c>
      <c r="E153" s="104">
        <v>23.369</v>
      </c>
      <c r="F153" s="104">
        <v>26.931999999999999</v>
      </c>
      <c r="G153" s="72">
        <f t="shared" si="11"/>
        <v>3.0634673999999991</v>
      </c>
      <c r="H153" s="501"/>
      <c r="I153" s="103">
        <f t="shared" si="9"/>
        <v>5.6395814046631604E-2</v>
      </c>
      <c r="J153" s="88">
        <f t="shared" si="10"/>
        <v>3.1198632140466307</v>
      </c>
      <c r="K153" s="215" t="s">
        <v>563</v>
      </c>
      <c r="L153" s="516"/>
    </row>
    <row r="154" spans="1:12" x14ac:dyDescent="0.25">
      <c r="A154" s="44">
        <v>135</v>
      </c>
      <c r="B154" s="56" t="s">
        <v>178</v>
      </c>
      <c r="C154" s="51">
        <v>76.7</v>
      </c>
      <c r="D154" s="65" t="s">
        <v>358</v>
      </c>
      <c r="E154" s="104">
        <v>25.141999999999999</v>
      </c>
      <c r="F154" s="104">
        <v>25.202000000000002</v>
      </c>
      <c r="G154" s="72">
        <f t="shared" si="11"/>
        <v>5.1588000000001959E-2</v>
      </c>
      <c r="H154" s="501"/>
      <c r="I154" s="103">
        <f t="shared" si="9"/>
        <v>4.4501635158195926E-2</v>
      </c>
      <c r="J154" s="88">
        <f t="shared" si="10"/>
        <v>9.6089635158197878E-2</v>
      </c>
      <c r="K154" s="215" t="s">
        <v>563</v>
      </c>
      <c r="L154" s="516"/>
    </row>
    <row r="155" spans="1:12" x14ac:dyDescent="0.25">
      <c r="A155" s="44">
        <v>136</v>
      </c>
      <c r="B155" s="56" t="s">
        <v>179</v>
      </c>
      <c r="C155" s="51">
        <v>44.4</v>
      </c>
      <c r="D155" s="65" t="s">
        <v>358</v>
      </c>
      <c r="E155" s="104">
        <v>8.2889999999999997</v>
      </c>
      <c r="F155" s="104">
        <v>9.2669999999999995</v>
      </c>
      <c r="G155" s="72">
        <f t="shared" si="11"/>
        <v>0.84088439999999975</v>
      </c>
      <c r="H155" s="501"/>
      <c r="I155" s="103">
        <f t="shared" si="9"/>
        <v>2.5761050860807027E-2</v>
      </c>
      <c r="J155" s="88">
        <f t="shared" si="10"/>
        <v>0.8666454508608068</v>
      </c>
      <c r="K155" s="25" t="s">
        <v>563</v>
      </c>
      <c r="L155" s="516"/>
    </row>
    <row r="156" spans="1:12" x14ac:dyDescent="0.25">
      <c r="A156" s="44">
        <v>137</v>
      </c>
      <c r="B156" s="56" t="s">
        <v>180</v>
      </c>
      <c r="C156" s="51">
        <v>71.599999999999994</v>
      </c>
      <c r="D156" s="65" t="s">
        <v>358</v>
      </c>
      <c r="E156" s="104">
        <v>34.362000000000002</v>
      </c>
      <c r="F156" s="104">
        <v>36.197000000000003</v>
      </c>
      <c r="G156" s="72">
        <f t="shared" si="11"/>
        <v>1.5777330000000007</v>
      </c>
      <c r="H156" s="501"/>
      <c r="I156" s="103">
        <f t="shared" si="9"/>
        <v>4.1542595532292406E-2</v>
      </c>
      <c r="J156" s="88">
        <f t="shared" si="10"/>
        <v>1.6192755955322931</v>
      </c>
      <c r="K156" s="25" t="s">
        <v>563</v>
      </c>
      <c r="L156" s="516"/>
    </row>
    <row r="157" spans="1:12" x14ac:dyDescent="0.25">
      <c r="A157" s="44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72">
        <f t="shared" si="11"/>
        <v>0</v>
      </c>
      <c r="H157" s="501">
        <f t="shared" si="8"/>
        <v>0.7254392769277519</v>
      </c>
      <c r="I157" s="103">
        <f t="shared" si="9"/>
        <v>2.8488008947423989E-2</v>
      </c>
      <c r="J157" s="88">
        <f t="shared" si="10"/>
        <v>0.75392728587517588</v>
      </c>
      <c r="K157" s="25" t="s">
        <v>564</v>
      </c>
      <c r="L157" s="516"/>
    </row>
    <row r="158" spans="1:12" x14ac:dyDescent="0.25">
      <c r="A158" s="44">
        <v>139</v>
      </c>
      <c r="B158" s="56" t="s">
        <v>182</v>
      </c>
      <c r="C158" s="51">
        <v>97.3</v>
      </c>
      <c r="D158" s="65" t="s">
        <v>358</v>
      </c>
      <c r="E158" s="104">
        <v>25.125</v>
      </c>
      <c r="F158" s="104">
        <v>26.449000000000002</v>
      </c>
      <c r="G158" s="72">
        <f t="shared" si="11"/>
        <v>1.1383752000000014</v>
      </c>
      <c r="H158" s="501"/>
      <c r="I158" s="103">
        <f t="shared" si="9"/>
        <v>5.6453834431453236E-2</v>
      </c>
      <c r="J158" s="88">
        <f t="shared" si="10"/>
        <v>1.1948290344314545</v>
      </c>
      <c r="K158" s="25" t="s">
        <v>563</v>
      </c>
      <c r="L158" s="516"/>
    </row>
    <row r="159" spans="1:12" x14ac:dyDescent="0.25">
      <c r="A159" s="44">
        <v>140</v>
      </c>
      <c r="B159" s="56" t="s">
        <v>183</v>
      </c>
      <c r="C159" s="51">
        <v>77</v>
      </c>
      <c r="D159" s="65" t="s">
        <v>358</v>
      </c>
      <c r="E159" s="104">
        <v>38.365000000000002</v>
      </c>
      <c r="F159" s="104">
        <v>40.142000000000003</v>
      </c>
      <c r="G159" s="72">
        <f t="shared" si="11"/>
        <v>1.5278646000000009</v>
      </c>
      <c r="H159" s="501"/>
      <c r="I159" s="103">
        <f t="shared" si="9"/>
        <v>4.4675696312660836E-2</v>
      </c>
      <c r="J159" s="88">
        <f t="shared" si="10"/>
        <v>1.5725402963126618</v>
      </c>
      <c r="K159" s="25" t="s">
        <v>563</v>
      </c>
      <c r="L159" s="516"/>
    </row>
    <row r="160" spans="1:12" x14ac:dyDescent="0.25">
      <c r="A160" s="44">
        <v>141</v>
      </c>
      <c r="B160" s="56" t="s">
        <v>184</v>
      </c>
      <c r="C160" s="51">
        <v>44.6</v>
      </c>
      <c r="D160" s="65" t="s">
        <v>358</v>
      </c>
      <c r="E160" s="104">
        <v>13.103</v>
      </c>
      <c r="F160" s="104">
        <v>13.622999999999999</v>
      </c>
      <c r="G160" s="72">
        <f t="shared" si="11"/>
        <v>0.44709599999999966</v>
      </c>
      <c r="H160" s="501"/>
      <c r="I160" s="103">
        <f t="shared" si="9"/>
        <v>2.5877091630450301E-2</v>
      </c>
      <c r="J160" s="88">
        <f t="shared" si="10"/>
        <v>0.47297309163044998</v>
      </c>
      <c r="K160" s="25" t="s">
        <v>563</v>
      </c>
      <c r="L160" s="516"/>
    </row>
    <row r="161" spans="1:12" x14ac:dyDescent="0.25">
      <c r="A161" s="44">
        <v>142</v>
      </c>
      <c r="B161" s="56" t="s">
        <v>185</v>
      </c>
      <c r="C161" s="51">
        <v>72.5</v>
      </c>
      <c r="D161" s="65" t="s">
        <v>358</v>
      </c>
      <c r="E161" s="104">
        <v>11.159000000000001</v>
      </c>
      <c r="F161" s="104">
        <v>11.9</v>
      </c>
      <c r="G161" s="72">
        <f t="shared" si="11"/>
        <v>0.63711179999999967</v>
      </c>
      <c r="H161" s="501"/>
      <c r="I161" s="103">
        <f t="shared" si="9"/>
        <v>4.2064778995687148E-2</v>
      </c>
      <c r="J161" s="88">
        <f t="shared" si="10"/>
        <v>0.67917657899568684</v>
      </c>
      <c r="K161" s="25" t="s">
        <v>563</v>
      </c>
      <c r="L161" s="516"/>
    </row>
    <row r="162" spans="1:12" x14ac:dyDescent="0.25">
      <c r="A162" s="44">
        <v>143</v>
      </c>
      <c r="B162" s="56" t="s">
        <v>186</v>
      </c>
      <c r="C162" s="51">
        <v>49</v>
      </c>
      <c r="D162" s="65" t="s">
        <v>359</v>
      </c>
      <c r="E162" s="129">
        <v>19456</v>
      </c>
      <c r="F162" s="129">
        <v>21095</v>
      </c>
      <c r="G162" s="72">
        <f>(F162-E162)*0.00086</f>
        <v>1.40954</v>
      </c>
      <c r="H162" s="501"/>
      <c r="I162" s="103">
        <f t="shared" si="9"/>
        <v>2.842998856260235E-2</v>
      </c>
      <c r="J162" s="88">
        <f t="shared" si="10"/>
        <v>1.4379699885626023</v>
      </c>
      <c r="K162" s="25" t="s">
        <v>563</v>
      </c>
      <c r="L162" s="516"/>
    </row>
    <row r="163" spans="1:12" x14ac:dyDescent="0.25">
      <c r="A163" s="44">
        <v>144</v>
      </c>
      <c r="B163" s="56" t="s">
        <v>187</v>
      </c>
      <c r="C163" s="51">
        <v>96.9</v>
      </c>
      <c r="D163" s="65" t="s">
        <v>358</v>
      </c>
      <c r="E163" s="104">
        <v>46.744999999999997</v>
      </c>
      <c r="F163" s="104">
        <v>49.485999999999997</v>
      </c>
      <c r="G163" s="72">
        <f t="shared" si="11"/>
        <v>2.3567117999999998</v>
      </c>
      <c r="H163" s="501"/>
      <c r="I163" s="103">
        <f t="shared" si="9"/>
        <v>5.6221752892166688E-2</v>
      </c>
      <c r="J163" s="88">
        <f t="shared" si="10"/>
        <v>2.4129335528921665</v>
      </c>
      <c r="K163" s="25" t="s">
        <v>563</v>
      </c>
      <c r="L163" s="516"/>
    </row>
    <row r="164" spans="1:12" x14ac:dyDescent="0.25">
      <c r="A164" s="44">
        <v>145</v>
      </c>
      <c r="B164" s="56" t="s">
        <v>190</v>
      </c>
      <c r="C164" s="51">
        <v>108.8</v>
      </c>
      <c r="D164" s="65" t="s">
        <v>358</v>
      </c>
      <c r="E164" s="104">
        <v>35.92</v>
      </c>
      <c r="F164" s="104">
        <v>37.848999999999997</v>
      </c>
      <c r="G164" s="72">
        <f t="shared" si="11"/>
        <v>1.6585541999999958</v>
      </c>
      <c r="H164" s="501"/>
      <c r="I164" s="103">
        <f t="shared" si="9"/>
        <v>6.3126178685941545E-2</v>
      </c>
      <c r="J164" s="88">
        <f t="shared" si="10"/>
        <v>1.7216803786859374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23.434000000000001</v>
      </c>
      <c r="F165" s="104">
        <v>24.202000000000002</v>
      </c>
      <c r="G165" s="72">
        <f t="shared" si="11"/>
        <v>0.66032640000000065</v>
      </c>
      <c r="H165" s="501"/>
      <c r="I165" s="103">
        <f t="shared" si="9"/>
        <v>2.5296887782233927E-2</v>
      </c>
      <c r="J165" s="88">
        <f t="shared" si="10"/>
        <v>0.68562328778223458</v>
      </c>
      <c r="K165" s="25" t="s">
        <v>563</v>
      </c>
      <c r="L165" s="516"/>
    </row>
    <row r="166" spans="1:12" x14ac:dyDescent="0.25">
      <c r="A166" s="44">
        <v>147</v>
      </c>
      <c r="B166" s="56" t="s">
        <v>188</v>
      </c>
      <c r="C166" s="51">
        <v>66.099999999999994</v>
      </c>
      <c r="D166" s="65" t="s">
        <v>358</v>
      </c>
      <c r="E166" s="104">
        <v>42.530999999999999</v>
      </c>
      <c r="F166" s="104">
        <v>44.329000000000001</v>
      </c>
      <c r="G166" s="72">
        <f t="shared" si="11"/>
        <v>1.5459204000000015</v>
      </c>
      <c r="H166" s="501"/>
      <c r="I166" s="103">
        <f t="shared" si="9"/>
        <v>3.8351474367102352E-2</v>
      </c>
      <c r="J166" s="88">
        <f t="shared" si="10"/>
        <v>1.5842718743671038</v>
      </c>
      <c r="K166" s="25" t="s">
        <v>563</v>
      </c>
      <c r="L166" s="516"/>
    </row>
    <row r="167" spans="1:12" x14ac:dyDescent="0.25">
      <c r="A167" s="44">
        <v>148</v>
      </c>
      <c r="B167" s="56" t="s">
        <v>191</v>
      </c>
      <c r="C167" s="51">
        <v>107</v>
      </c>
      <c r="D167" s="65" t="s">
        <v>358</v>
      </c>
      <c r="E167" s="104">
        <v>25.207999999999998</v>
      </c>
      <c r="F167" s="104">
        <v>26.341000000000001</v>
      </c>
      <c r="G167" s="72">
        <f t="shared" si="11"/>
        <v>0.97415340000000228</v>
      </c>
      <c r="H167" s="501"/>
      <c r="I167" s="103">
        <f t="shared" si="9"/>
        <v>6.2081811759152068E-2</v>
      </c>
      <c r="J167" s="88">
        <f t="shared" si="10"/>
        <v>1.0362352117591545</v>
      </c>
      <c r="K167" s="25" t="s">
        <v>563</v>
      </c>
      <c r="L167" s="516"/>
    </row>
    <row r="168" spans="1:12" x14ac:dyDescent="0.25">
      <c r="A168" s="44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72">
        <f t="shared" si="11"/>
        <v>0</v>
      </c>
      <c r="H168" s="501">
        <f t="shared" si="8"/>
        <v>0.64861067733458877</v>
      </c>
      <c r="I168" s="103">
        <f t="shared" si="9"/>
        <v>2.547094893669884E-2</v>
      </c>
      <c r="J168" s="88">
        <f t="shared" si="10"/>
        <v>0.67408162627128765</v>
      </c>
      <c r="K168" s="25" t="s">
        <v>564</v>
      </c>
      <c r="L168" s="516"/>
    </row>
    <row r="169" spans="1:12" x14ac:dyDescent="0.25">
      <c r="A169" s="44">
        <v>150</v>
      </c>
      <c r="B169" s="56" t="s">
        <v>193</v>
      </c>
      <c r="C169" s="51">
        <v>65.599999999999994</v>
      </c>
      <c r="D169" s="65" t="s">
        <v>358</v>
      </c>
      <c r="E169" s="104">
        <v>15.347</v>
      </c>
      <c r="F169" s="104">
        <v>17.013000000000002</v>
      </c>
      <c r="G169" s="72">
        <f t="shared" si="11"/>
        <v>1.4324268000000018</v>
      </c>
      <c r="H169" s="501"/>
      <c r="I169" s="103">
        <f t="shared" si="9"/>
        <v>3.8061372442994165E-2</v>
      </c>
      <c r="J169" s="88">
        <f t="shared" si="10"/>
        <v>1.4704881724429959</v>
      </c>
      <c r="K169" s="25" t="s">
        <v>563</v>
      </c>
      <c r="L169" s="516"/>
    </row>
    <row r="170" spans="1:12" x14ac:dyDescent="0.25">
      <c r="A170" s="44">
        <v>151</v>
      </c>
      <c r="B170" s="56" t="s">
        <v>194</v>
      </c>
      <c r="C170" s="51">
        <v>108.7</v>
      </c>
      <c r="D170" s="65" t="s">
        <v>358</v>
      </c>
      <c r="E170" s="104">
        <v>38.628</v>
      </c>
      <c r="F170" s="104">
        <v>40.372999999999998</v>
      </c>
      <c r="G170" s="72">
        <f t="shared" si="11"/>
        <v>1.5003509999999978</v>
      </c>
      <c r="H170" s="501"/>
      <c r="I170" s="103">
        <f t="shared" si="9"/>
        <v>6.3068158301119906E-2</v>
      </c>
      <c r="J170" s="88">
        <f t="shared" si="10"/>
        <v>1.5634191583011177</v>
      </c>
      <c r="K170" s="25" t="s">
        <v>563</v>
      </c>
      <c r="L170" s="516"/>
    </row>
    <row r="171" spans="1:12" x14ac:dyDescent="0.25">
      <c r="A171" s="44">
        <v>152</v>
      </c>
      <c r="B171" s="56" t="s">
        <v>195</v>
      </c>
      <c r="C171" s="51">
        <v>43.5</v>
      </c>
      <c r="D171" s="65" t="s">
        <v>358</v>
      </c>
      <c r="E171" s="104">
        <v>11.362</v>
      </c>
      <c r="F171" s="104">
        <v>12.212</v>
      </c>
      <c r="G171" s="72">
        <f t="shared" si="11"/>
        <v>0.73082999999999965</v>
      </c>
      <c r="H171" s="501"/>
      <c r="I171" s="103">
        <f t="shared" si="9"/>
        <v>2.5238867397412289E-2</v>
      </c>
      <c r="J171" s="88">
        <f t="shared" si="10"/>
        <v>0.75606886739741197</v>
      </c>
      <c r="K171" s="25" t="s">
        <v>563</v>
      </c>
      <c r="L171" s="516"/>
    </row>
    <row r="172" spans="1:12" x14ac:dyDescent="0.25">
      <c r="A172" s="44">
        <v>153</v>
      </c>
      <c r="B172" s="56" t="s">
        <v>196</v>
      </c>
      <c r="C172" s="51">
        <v>65.8</v>
      </c>
      <c r="D172" s="65" t="s">
        <v>358</v>
      </c>
      <c r="E172" s="104">
        <v>14.180999999999999</v>
      </c>
      <c r="F172" s="104">
        <v>14.27</v>
      </c>
      <c r="G172" s="72">
        <f t="shared" si="11"/>
        <v>7.6522200000000359E-2</v>
      </c>
      <c r="H172" s="501"/>
      <c r="I172" s="103">
        <f t="shared" si="9"/>
        <v>3.8177413212637436E-2</v>
      </c>
      <c r="J172" s="88">
        <f t="shared" si="10"/>
        <v>0.1146996132126378</v>
      </c>
      <c r="K172" s="25" t="s">
        <v>563</v>
      </c>
      <c r="L172" s="516"/>
    </row>
    <row r="173" spans="1:12" x14ac:dyDescent="0.25">
      <c r="A173" s="44">
        <v>154</v>
      </c>
      <c r="B173" s="56" t="s">
        <v>197</v>
      </c>
      <c r="C173" s="51">
        <v>108.7</v>
      </c>
      <c r="D173" s="65" t="s">
        <v>358</v>
      </c>
      <c r="E173" s="104">
        <v>52.179000000000002</v>
      </c>
      <c r="F173" s="104">
        <v>54.457999999999998</v>
      </c>
      <c r="G173" s="72">
        <f t="shared" si="11"/>
        <v>1.9594841999999968</v>
      </c>
      <c r="H173" s="501"/>
      <c r="I173" s="103">
        <f t="shared" si="9"/>
        <v>6.3068158301119906E-2</v>
      </c>
      <c r="J173" s="88">
        <f t="shared" si="10"/>
        <v>2.0225523583011169</v>
      </c>
      <c r="K173" s="25" t="s">
        <v>563</v>
      </c>
      <c r="L173" s="516"/>
    </row>
    <row r="174" spans="1:12" x14ac:dyDescent="0.25">
      <c r="A174" s="44">
        <v>155</v>
      </c>
      <c r="B174" s="56" t="s">
        <v>198</v>
      </c>
      <c r="C174" s="51">
        <v>43.5</v>
      </c>
      <c r="D174" s="65" t="s">
        <v>358</v>
      </c>
      <c r="E174" s="104">
        <v>26.814</v>
      </c>
      <c r="F174" s="104">
        <v>28.123000000000001</v>
      </c>
      <c r="G174" s="72">
        <f t="shared" si="11"/>
        <v>1.125478200000001</v>
      </c>
      <c r="H174" s="501"/>
      <c r="I174" s="103">
        <f t="shared" si="9"/>
        <v>2.5238867397412289E-2</v>
      </c>
      <c r="J174" s="88">
        <f t="shared" si="10"/>
        <v>1.1507170673974132</v>
      </c>
      <c r="K174" s="25" t="s">
        <v>563</v>
      </c>
      <c r="L174" s="516"/>
    </row>
    <row r="175" spans="1:12" x14ac:dyDescent="0.25">
      <c r="A175" s="44">
        <v>156</v>
      </c>
      <c r="B175" s="56" t="s">
        <v>199</v>
      </c>
      <c r="C175" s="51">
        <v>66.099999999999994</v>
      </c>
      <c r="D175" s="65" t="s">
        <v>358</v>
      </c>
      <c r="E175" s="104">
        <v>4.524</v>
      </c>
      <c r="F175" s="104">
        <v>4.5339999999999998</v>
      </c>
      <c r="G175" s="72">
        <f t="shared" si="11"/>
        <v>8.5979999999998176E-3</v>
      </c>
      <c r="H175" s="501"/>
      <c r="I175" s="103">
        <f t="shared" si="9"/>
        <v>3.8351474367102352E-2</v>
      </c>
      <c r="J175" s="88">
        <f t="shared" si="10"/>
        <v>4.6949474367102173E-2</v>
      </c>
      <c r="K175" s="25" t="s">
        <v>563</v>
      </c>
      <c r="L175" s="516"/>
    </row>
    <row r="176" spans="1:12" x14ac:dyDescent="0.25">
      <c r="A176" s="44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72">
        <f t="shared" si="11"/>
        <v>0</v>
      </c>
      <c r="H176" s="501">
        <f t="shared" ref="H176:H227" si="12">C176*(G$11/E$18)</f>
        <v>1.6074906991800286</v>
      </c>
      <c r="I176" s="103">
        <f t="shared" si="9"/>
        <v>6.3126178685941545E-2</v>
      </c>
      <c r="J176" s="88">
        <f t="shared" si="10"/>
        <v>1.6706168778659702</v>
      </c>
      <c r="K176" s="25" t="s">
        <v>564</v>
      </c>
      <c r="L176" s="516"/>
    </row>
    <row r="177" spans="1:12" x14ac:dyDescent="0.25">
      <c r="A177" s="44">
        <v>158</v>
      </c>
      <c r="B177" s="56" t="s">
        <v>201</v>
      </c>
      <c r="C177" s="51">
        <v>43.1</v>
      </c>
      <c r="D177" s="65" t="s">
        <v>358</v>
      </c>
      <c r="E177" s="104">
        <v>14.393000000000001</v>
      </c>
      <c r="F177" s="104">
        <v>15.003</v>
      </c>
      <c r="G177" s="72">
        <f t="shared" si="11"/>
        <v>0.52447799999999956</v>
      </c>
      <c r="H177" s="501"/>
      <c r="I177" s="103">
        <f t="shared" si="9"/>
        <v>2.5006785858125741E-2</v>
      </c>
      <c r="J177" s="88">
        <f t="shared" si="10"/>
        <v>0.54948478585812532</v>
      </c>
      <c r="K177" s="25" t="s">
        <v>563</v>
      </c>
      <c r="L177" s="516"/>
    </row>
    <row r="178" spans="1:12" x14ac:dyDescent="0.25">
      <c r="A178" s="44">
        <v>159</v>
      </c>
      <c r="B178" s="56" t="s">
        <v>202</v>
      </c>
      <c r="C178" s="51">
        <v>66.099999999999994</v>
      </c>
      <c r="D178" s="65" t="s">
        <v>358</v>
      </c>
      <c r="E178" s="104">
        <v>33.840000000000003</v>
      </c>
      <c r="F178" s="104">
        <v>35.146999999999998</v>
      </c>
      <c r="G178" s="72">
        <f t="shared" si="11"/>
        <v>1.1237585999999957</v>
      </c>
      <c r="H178" s="501"/>
      <c r="I178" s="103">
        <f t="shared" si="9"/>
        <v>3.8351474367102352E-2</v>
      </c>
      <c r="J178" s="88">
        <f t="shared" si="10"/>
        <v>1.162110074367098</v>
      </c>
      <c r="K178" s="25" t="s">
        <v>563</v>
      </c>
      <c r="L178" s="516"/>
    </row>
    <row r="179" spans="1:12" x14ac:dyDescent="0.25">
      <c r="A179" s="44">
        <v>160</v>
      </c>
      <c r="B179" s="56" t="s">
        <v>203</v>
      </c>
      <c r="C179" s="51">
        <v>109.1</v>
      </c>
      <c r="D179" s="65" t="s">
        <v>358</v>
      </c>
      <c r="E179" s="104">
        <v>29.731000000000002</v>
      </c>
      <c r="F179" s="104">
        <v>31.225000000000001</v>
      </c>
      <c r="G179" s="72">
        <f t="shared" si="11"/>
        <v>1.2845411999999998</v>
      </c>
      <c r="H179" s="501"/>
      <c r="I179" s="103">
        <f t="shared" si="9"/>
        <v>6.3300239840406447E-2</v>
      </c>
      <c r="J179" s="88">
        <f t="shared" si="10"/>
        <v>1.3478414398404062</v>
      </c>
      <c r="K179" s="25" t="s">
        <v>563</v>
      </c>
      <c r="L179" s="516"/>
    </row>
    <row r="180" spans="1:12" x14ac:dyDescent="0.25">
      <c r="A180" s="44">
        <v>161</v>
      </c>
      <c r="B180" s="56" t="s">
        <v>204</v>
      </c>
      <c r="C180" s="51">
        <v>43.1</v>
      </c>
      <c r="D180" s="65" t="s">
        <v>358</v>
      </c>
      <c r="E180" s="104">
        <v>17.457999999999998</v>
      </c>
      <c r="F180" s="104">
        <v>18.341000000000001</v>
      </c>
      <c r="G180" s="72">
        <f t="shared" si="11"/>
        <v>0.7592034000000023</v>
      </c>
      <c r="H180" s="501"/>
      <c r="I180" s="103">
        <f t="shared" si="9"/>
        <v>2.5006785858125741E-2</v>
      </c>
      <c r="J180" s="88">
        <f t="shared" si="10"/>
        <v>0.78421018585812807</v>
      </c>
      <c r="K180" s="25" t="s">
        <v>563</v>
      </c>
      <c r="L180" s="516"/>
    </row>
    <row r="181" spans="1:12" x14ac:dyDescent="0.25">
      <c r="A181" s="44">
        <v>162</v>
      </c>
      <c r="B181" s="56" t="s">
        <v>205</v>
      </c>
      <c r="C181" s="51">
        <v>65.8</v>
      </c>
      <c r="D181" s="65" t="s">
        <v>358</v>
      </c>
      <c r="E181" s="104">
        <v>12.988</v>
      </c>
      <c r="F181" s="104">
        <v>13.901999999999999</v>
      </c>
      <c r="G181" s="72">
        <f t="shared" si="11"/>
        <v>0.7858571999999997</v>
      </c>
      <c r="H181" s="501"/>
      <c r="I181" s="103">
        <f t="shared" si="9"/>
        <v>3.8177413212637436E-2</v>
      </c>
      <c r="J181" s="88">
        <f t="shared" si="10"/>
        <v>0.82403461321263716</v>
      </c>
      <c r="K181" s="25" t="s">
        <v>563</v>
      </c>
      <c r="L181" s="516"/>
    </row>
    <row r="182" spans="1:12" x14ac:dyDescent="0.25">
      <c r="A182" s="44">
        <v>163</v>
      </c>
      <c r="B182" s="56" t="s">
        <v>206</v>
      </c>
      <c r="C182" s="51">
        <v>109.9</v>
      </c>
      <c r="D182" s="65" t="s">
        <v>358</v>
      </c>
      <c r="E182" s="104">
        <v>28.187000000000001</v>
      </c>
      <c r="F182" s="104">
        <v>29.234000000000002</v>
      </c>
      <c r="G182" s="72">
        <f t="shared" si="11"/>
        <v>0.90021060000000053</v>
      </c>
      <c r="H182" s="501"/>
      <c r="I182" s="103">
        <f t="shared" si="9"/>
        <v>6.3764402918979557E-2</v>
      </c>
      <c r="J182" s="88">
        <f t="shared" si="10"/>
        <v>0.96397500291898008</v>
      </c>
      <c r="K182" s="25" t="s">
        <v>563</v>
      </c>
      <c r="L182" s="516"/>
    </row>
    <row r="183" spans="1:12" x14ac:dyDescent="0.25">
      <c r="A183" s="44">
        <v>164</v>
      </c>
      <c r="B183" s="56" t="s">
        <v>207</v>
      </c>
      <c r="C183" s="51">
        <v>43.8</v>
      </c>
      <c r="D183" s="65" t="s">
        <v>358</v>
      </c>
      <c r="E183" s="104">
        <v>17.384</v>
      </c>
      <c r="F183" s="104">
        <v>18.393999999999998</v>
      </c>
      <c r="G183" s="72">
        <f t="shared" si="11"/>
        <v>0.86839799999999834</v>
      </c>
      <c r="H183" s="501"/>
      <c r="I183" s="103">
        <f t="shared" si="9"/>
        <v>2.5412928551877201E-2</v>
      </c>
      <c r="J183" s="88">
        <f t="shared" si="10"/>
        <v>0.89381092855187549</v>
      </c>
      <c r="K183" s="25" t="s">
        <v>563</v>
      </c>
      <c r="L183" s="516"/>
    </row>
    <row r="184" spans="1:12" x14ac:dyDescent="0.25">
      <c r="A184" s="44">
        <v>165</v>
      </c>
      <c r="B184" s="56" t="s">
        <v>208</v>
      </c>
      <c r="C184" s="51">
        <v>65.900000000000006</v>
      </c>
      <c r="D184" s="65" t="s">
        <v>358</v>
      </c>
      <c r="E184" s="104">
        <v>5.1779999999999999</v>
      </c>
      <c r="F184" s="104">
        <v>5.29</v>
      </c>
      <c r="G184" s="72">
        <f t="shared" si="11"/>
        <v>9.629760000000008E-2</v>
      </c>
      <c r="H184" s="501"/>
      <c r="I184" s="103">
        <f t="shared" si="9"/>
        <v>3.8235433597459081E-2</v>
      </c>
      <c r="J184" s="88">
        <f t="shared" si="10"/>
        <v>0.13453303359745916</v>
      </c>
      <c r="K184" s="25" t="s">
        <v>563</v>
      </c>
      <c r="L184" s="516"/>
    </row>
    <row r="185" spans="1:12" x14ac:dyDescent="0.25">
      <c r="A185" s="44">
        <v>166</v>
      </c>
      <c r="B185" s="56" t="s">
        <v>209</v>
      </c>
      <c r="C185" s="51">
        <v>109.5</v>
      </c>
      <c r="D185" s="65" t="s">
        <v>358</v>
      </c>
      <c r="E185" s="104">
        <v>48.456000000000003</v>
      </c>
      <c r="F185" s="104">
        <v>50.298999999999999</v>
      </c>
      <c r="G185" s="72">
        <f t="shared" si="11"/>
        <v>1.5846113999999969</v>
      </c>
      <c r="H185" s="501"/>
      <c r="I185" s="103">
        <f t="shared" si="9"/>
        <v>6.3532321379693002E-2</v>
      </c>
      <c r="J185" s="88">
        <f t="shared" si="10"/>
        <v>1.6481437213796899</v>
      </c>
      <c r="K185" s="25" t="s">
        <v>563</v>
      </c>
      <c r="L185" s="516"/>
    </row>
    <row r="186" spans="1:12" x14ac:dyDescent="0.25">
      <c r="A186" s="44">
        <v>167</v>
      </c>
      <c r="B186" s="56" t="s">
        <v>210</v>
      </c>
      <c r="C186" s="51">
        <v>43.1</v>
      </c>
      <c r="D186" s="65" t="s">
        <v>358</v>
      </c>
      <c r="E186" s="104">
        <v>6.2370000000000001</v>
      </c>
      <c r="F186" s="104">
        <v>6.3380000000000001</v>
      </c>
      <c r="G186" s="72">
        <f t="shared" si="11"/>
        <v>8.6839799999999981E-2</v>
      </c>
      <c r="H186" s="501"/>
      <c r="I186" s="103">
        <f t="shared" si="9"/>
        <v>2.5006785858125741E-2</v>
      </c>
      <c r="J186" s="88">
        <f t="shared" si="10"/>
        <v>0.11184658585812572</v>
      </c>
      <c r="K186" s="25" t="s">
        <v>563</v>
      </c>
      <c r="L186" s="516"/>
    </row>
    <row r="187" spans="1:12" x14ac:dyDescent="0.25">
      <c r="A187" s="44">
        <v>168</v>
      </c>
      <c r="B187" s="56" t="s">
        <v>211</v>
      </c>
      <c r="C187" s="51">
        <v>66</v>
      </c>
      <c r="D187" s="65" t="s">
        <v>358</v>
      </c>
      <c r="E187" s="104">
        <v>24.518999999999998</v>
      </c>
      <c r="F187" s="104">
        <v>25.626000000000001</v>
      </c>
      <c r="G187" s="72">
        <f t="shared" si="11"/>
        <v>0.95179860000000249</v>
      </c>
      <c r="H187" s="501"/>
      <c r="I187" s="103">
        <f t="shared" si="9"/>
        <v>3.8293453982280713E-2</v>
      </c>
      <c r="J187" s="88">
        <f t="shared" si="10"/>
        <v>0.99009205398228317</v>
      </c>
      <c r="K187" s="25" t="s">
        <v>563</v>
      </c>
      <c r="L187" s="516"/>
    </row>
    <row r="188" spans="1:12" x14ac:dyDescent="0.25">
      <c r="A188" s="44">
        <v>169</v>
      </c>
      <c r="B188" s="56" t="s">
        <v>212</v>
      </c>
      <c r="C188" s="51">
        <v>109.6</v>
      </c>
      <c r="D188" s="65" t="s">
        <v>358</v>
      </c>
      <c r="E188" s="104">
        <v>19.416</v>
      </c>
      <c r="F188" s="104">
        <v>20.587</v>
      </c>
      <c r="G188" s="72">
        <f t="shared" si="11"/>
        <v>1.0068257999999994</v>
      </c>
      <c r="H188" s="501"/>
      <c r="I188" s="103">
        <f t="shared" si="9"/>
        <v>6.3590341764514641E-2</v>
      </c>
      <c r="J188" s="88">
        <f t="shared" si="10"/>
        <v>1.0704161417645142</v>
      </c>
      <c r="K188" s="25" t="s">
        <v>563</v>
      </c>
      <c r="L188" s="516"/>
    </row>
    <row r="189" spans="1:12" x14ac:dyDescent="0.25">
      <c r="A189" s="44">
        <v>170</v>
      </c>
      <c r="B189" s="56" t="s">
        <v>213</v>
      </c>
      <c r="C189" s="51">
        <v>43</v>
      </c>
      <c r="D189" s="65" t="s">
        <v>358</v>
      </c>
      <c r="E189" s="104">
        <v>27.026</v>
      </c>
      <c r="F189" s="104">
        <v>28.472999999999999</v>
      </c>
      <c r="G189" s="72">
        <f t="shared" si="11"/>
        <v>1.2441305999999992</v>
      </c>
      <c r="H189" s="501"/>
      <c r="I189" s="103">
        <f t="shared" si="9"/>
        <v>2.4948765473304102E-2</v>
      </c>
      <c r="J189" s="88">
        <f t="shared" si="10"/>
        <v>1.2690793654733032</v>
      </c>
      <c r="K189" s="25" t="s">
        <v>563</v>
      </c>
      <c r="L189" s="516"/>
    </row>
    <row r="190" spans="1:12" x14ac:dyDescent="0.25">
      <c r="A190" s="44">
        <v>171</v>
      </c>
      <c r="B190" s="56" t="s">
        <v>214</v>
      </c>
      <c r="C190" s="51">
        <v>65.900000000000006</v>
      </c>
      <c r="D190" s="65" t="s">
        <v>358</v>
      </c>
      <c r="E190" s="104">
        <v>28.202000000000002</v>
      </c>
      <c r="F190" s="104">
        <v>29.384</v>
      </c>
      <c r="G190" s="72">
        <f t="shared" si="11"/>
        <v>1.0162835999999988</v>
      </c>
      <c r="H190" s="501"/>
      <c r="I190" s="103">
        <f t="shared" si="9"/>
        <v>3.8235433597459081E-2</v>
      </c>
      <c r="J190" s="88">
        <f t="shared" si="10"/>
        <v>1.0545190335974579</v>
      </c>
      <c r="K190" s="25" t="s">
        <v>563</v>
      </c>
      <c r="L190" s="516"/>
    </row>
    <row r="191" spans="1:12" x14ac:dyDescent="0.25">
      <c r="A191" s="44">
        <v>172</v>
      </c>
      <c r="B191" s="56" t="s">
        <v>215</v>
      </c>
      <c r="C191" s="51">
        <v>110</v>
      </c>
      <c r="D191" s="65" t="s">
        <v>359</v>
      </c>
      <c r="E191" s="129">
        <v>31718</v>
      </c>
      <c r="F191" s="129">
        <v>33808</v>
      </c>
      <c r="G191" s="72">
        <f>(F191-E191)*0.00086</f>
        <v>1.7973999999999999</v>
      </c>
      <c r="H191" s="501"/>
      <c r="I191" s="103">
        <f t="shared" si="9"/>
        <v>6.3822423303801196E-2</v>
      </c>
      <c r="J191" s="88">
        <f t="shared" si="10"/>
        <v>1.8612224233038011</v>
      </c>
      <c r="K191" s="25" t="s">
        <v>563</v>
      </c>
      <c r="L191" s="516"/>
    </row>
    <row r="192" spans="1:12" x14ac:dyDescent="0.25">
      <c r="A192" s="44">
        <v>173</v>
      </c>
      <c r="B192" s="56" t="s">
        <v>216</v>
      </c>
      <c r="C192" s="51">
        <v>42.8</v>
      </c>
      <c r="D192" s="65" t="s">
        <v>359</v>
      </c>
      <c r="E192" s="129">
        <v>3728</v>
      </c>
      <c r="F192" s="129">
        <v>3733</v>
      </c>
      <c r="G192" s="72">
        <f t="shared" ref="G192:G207" si="13">(F192-E192)*0.00086</f>
        <v>4.3E-3</v>
      </c>
      <c r="H192" s="501"/>
      <c r="I192" s="103">
        <f t="shared" si="9"/>
        <v>2.4832724703660825E-2</v>
      </c>
      <c r="J192" s="88">
        <f t="shared" si="10"/>
        <v>2.9132724703660823E-2</v>
      </c>
      <c r="K192" s="25" t="s">
        <v>563</v>
      </c>
      <c r="L192" s="516"/>
    </row>
    <row r="193" spans="1:12" x14ac:dyDescent="0.25">
      <c r="A193" s="44">
        <v>174</v>
      </c>
      <c r="B193" s="56" t="s">
        <v>217</v>
      </c>
      <c r="C193" s="51">
        <v>66.099999999999994</v>
      </c>
      <c r="D193" s="65" t="s">
        <v>359</v>
      </c>
      <c r="E193" s="129">
        <v>9776</v>
      </c>
      <c r="F193" s="129">
        <v>9876</v>
      </c>
      <c r="G193" s="72">
        <f t="shared" si="13"/>
        <v>8.5999999999999993E-2</v>
      </c>
      <c r="H193" s="501"/>
      <c r="I193" s="103">
        <f t="shared" si="9"/>
        <v>3.8351474367102352E-2</v>
      </c>
      <c r="J193" s="88">
        <f t="shared" si="10"/>
        <v>0.12435147436710234</v>
      </c>
      <c r="K193" s="25" t="s">
        <v>563</v>
      </c>
      <c r="L193" s="518"/>
    </row>
    <row r="194" spans="1:12" x14ac:dyDescent="0.25">
      <c r="A194" s="44">
        <v>175</v>
      </c>
      <c r="B194" s="56" t="s">
        <v>218</v>
      </c>
      <c r="C194" s="51">
        <v>109.9</v>
      </c>
      <c r="D194" s="65" t="s">
        <v>359</v>
      </c>
      <c r="E194" s="129">
        <v>37445</v>
      </c>
      <c r="F194" s="129">
        <v>38848</v>
      </c>
      <c r="G194" s="72">
        <f t="shared" si="13"/>
        <v>1.20658</v>
      </c>
      <c r="H194" s="501"/>
      <c r="I194" s="103">
        <f t="shared" si="9"/>
        <v>6.3764402918979557E-2</v>
      </c>
      <c r="J194" s="88">
        <f t="shared" si="10"/>
        <v>1.2703444029189797</v>
      </c>
      <c r="K194" s="25" t="s">
        <v>563</v>
      </c>
      <c r="L194" s="519"/>
    </row>
    <row r="195" spans="1:12" x14ac:dyDescent="0.25">
      <c r="A195" s="44">
        <v>176</v>
      </c>
      <c r="B195" s="56" t="s">
        <v>219</v>
      </c>
      <c r="C195" s="51">
        <v>43.1</v>
      </c>
      <c r="D195" s="65" t="s">
        <v>359</v>
      </c>
      <c r="E195" s="129">
        <v>5886</v>
      </c>
      <c r="F195" s="129">
        <v>5903</v>
      </c>
      <c r="G195" s="72">
        <f t="shared" si="13"/>
        <v>1.4619999999999999E-2</v>
      </c>
      <c r="H195" s="501"/>
      <c r="I195" s="103">
        <f t="shared" si="9"/>
        <v>2.5006785858125741E-2</v>
      </c>
      <c r="J195" s="88">
        <f t="shared" si="10"/>
        <v>3.9626785858125742E-2</v>
      </c>
      <c r="K195" s="215" t="s">
        <v>563</v>
      </c>
      <c r="L195" s="519"/>
    </row>
    <row r="196" spans="1:12" x14ac:dyDescent="0.25">
      <c r="A196" s="44">
        <v>177</v>
      </c>
      <c r="B196" s="56" t="s">
        <v>220</v>
      </c>
      <c r="C196" s="51">
        <v>65.8</v>
      </c>
      <c r="D196" s="65" t="s">
        <v>359</v>
      </c>
      <c r="E196" s="129">
        <v>7262</v>
      </c>
      <c r="F196" s="129">
        <v>7364</v>
      </c>
      <c r="G196" s="72">
        <f t="shared" si="13"/>
        <v>8.7719999999999992E-2</v>
      </c>
      <c r="H196" s="501"/>
      <c r="I196" s="103">
        <f t="shared" si="9"/>
        <v>3.8177413212637436E-2</v>
      </c>
      <c r="J196" s="88">
        <f t="shared" si="10"/>
        <v>0.12589741321263742</v>
      </c>
      <c r="K196" s="215" t="s">
        <v>563</v>
      </c>
      <c r="L196" s="519"/>
    </row>
    <row r="197" spans="1:12" x14ac:dyDescent="0.25">
      <c r="A197" s="44">
        <v>178</v>
      </c>
      <c r="B197" s="56" t="s">
        <v>221</v>
      </c>
      <c r="C197" s="51">
        <v>108</v>
      </c>
      <c r="D197" s="65" t="s">
        <v>359</v>
      </c>
      <c r="E197" s="129">
        <v>32918</v>
      </c>
      <c r="F197" s="129">
        <v>34178</v>
      </c>
      <c r="G197" s="72">
        <f t="shared" si="13"/>
        <v>1.0835999999999999</v>
      </c>
      <c r="H197" s="501"/>
      <c r="I197" s="103">
        <f t="shared" si="9"/>
        <v>6.2662015607368449E-2</v>
      </c>
      <c r="J197" s="88">
        <f t="shared" si="10"/>
        <v>1.1462620156073684</v>
      </c>
      <c r="K197" s="215" t="s">
        <v>563</v>
      </c>
      <c r="L197" s="519"/>
    </row>
    <row r="198" spans="1:12" x14ac:dyDescent="0.25">
      <c r="A198" s="44">
        <v>179</v>
      </c>
      <c r="B198" s="56" t="s">
        <v>222</v>
      </c>
      <c r="C198" s="51">
        <v>43</v>
      </c>
      <c r="D198" s="65" t="s">
        <v>359</v>
      </c>
      <c r="E198" s="129">
        <v>5054</v>
      </c>
      <c r="F198" s="129">
        <v>5349</v>
      </c>
      <c r="G198" s="72">
        <f t="shared" si="13"/>
        <v>0.25369999999999998</v>
      </c>
      <c r="H198" s="501"/>
      <c r="I198" s="103">
        <f t="shared" si="9"/>
        <v>2.4948765473304102E-2</v>
      </c>
      <c r="J198" s="88">
        <f t="shared" si="10"/>
        <v>0.27864876547330408</v>
      </c>
      <c r="K198" s="215" t="s">
        <v>563</v>
      </c>
      <c r="L198" s="519"/>
    </row>
    <row r="199" spans="1:12" x14ac:dyDescent="0.25">
      <c r="A199" s="44">
        <v>180</v>
      </c>
      <c r="B199" s="116" t="s">
        <v>223</v>
      </c>
      <c r="C199" s="51">
        <v>66.3</v>
      </c>
      <c r="D199" s="65" t="s">
        <v>359</v>
      </c>
      <c r="E199" s="129">
        <v>27026</v>
      </c>
      <c r="F199" s="129">
        <v>28248</v>
      </c>
      <c r="G199" s="72">
        <f t="shared" si="13"/>
        <v>1.0509200000000001</v>
      </c>
      <c r="H199" s="501"/>
      <c r="I199" s="103">
        <f t="shared" si="9"/>
        <v>3.8467515136745623E-2</v>
      </c>
      <c r="J199" s="88">
        <f t="shared" si="10"/>
        <v>1.0893875151367456</v>
      </c>
      <c r="K199" s="215" t="s">
        <v>563</v>
      </c>
      <c r="L199" s="519"/>
    </row>
    <row r="200" spans="1:12" x14ac:dyDescent="0.25">
      <c r="A200" s="44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72">
        <f t="shared" si="13"/>
        <v>0</v>
      </c>
      <c r="H200" s="501">
        <f t="shared" si="12"/>
        <v>1.6385176336311138</v>
      </c>
      <c r="I200" s="103">
        <f t="shared" si="9"/>
        <v>6.434460676719593E-2</v>
      </c>
      <c r="J200" s="88">
        <f t="shared" si="10"/>
        <v>1.7028622403983098</v>
      </c>
      <c r="K200" s="215" t="s">
        <v>564</v>
      </c>
      <c r="L200" s="519"/>
    </row>
    <row r="201" spans="1:12" x14ac:dyDescent="0.25">
      <c r="A201" s="44">
        <v>182</v>
      </c>
      <c r="B201" s="56" t="s">
        <v>225</v>
      </c>
      <c r="C201" s="51">
        <v>42.6</v>
      </c>
      <c r="D201" s="65" t="s">
        <v>359</v>
      </c>
      <c r="E201" s="129">
        <v>23152</v>
      </c>
      <c r="F201" s="129">
        <v>24360</v>
      </c>
      <c r="G201" s="72">
        <f t="shared" si="13"/>
        <v>1.03888</v>
      </c>
      <c r="H201" s="501"/>
      <c r="I201" s="103">
        <f t="shared" si="9"/>
        <v>2.4716683934017554E-2</v>
      </c>
      <c r="J201" s="88">
        <f t="shared" si="10"/>
        <v>1.0635966839340176</v>
      </c>
      <c r="K201" s="215" t="s">
        <v>563</v>
      </c>
      <c r="L201" s="519"/>
    </row>
    <row r="202" spans="1:12" x14ac:dyDescent="0.25">
      <c r="A202" s="44">
        <v>183</v>
      </c>
      <c r="B202" s="56" t="s">
        <v>226</v>
      </c>
      <c r="C202" s="51">
        <v>65.3</v>
      </c>
      <c r="D202" s="65" t="s">
        <v>359</v>
      </c>
      <c r="E202" s="129">
        <v>19539</v>
      </c>
      <c r="F202" s="129">
        <v>19785</v>
      </c>
      <c r="G202" s="72">
        <f t="shared" si="13"/>
        <v>0.21156</v>
      </c>
      <c r="H202" s="501"/>
      <c r="I202" s="103">
        <f t="shared" si="9"/>
        <v>3.7887311288529249E-2</v>
      </c>
      <c r="J202" s="88">
        <f t="shared" si="10"/>
        <v>0.24944731128852926</v>
      </c>
      <c r="K202" s="215" t="s">
        <v>563</v>
      </c>
      <c r="L202" s="519"/>
    </row>
    <row r="203" spans="1:12" x14ac:dyDescent="0.25">
      <c r="A203" s="44">
        <v>184</v>
      </c>
      <c r="B203" s="56" t="s">
        <v>227</v>
      </c>
      <c r="C203" s="51">
        <v>110</v>
      </c>
      <c r="D203" s="65" t="s">
        <v>359</v>
      </c>
      <c r="E203" s="129">
        <v>45572</v>
      </c>
      <c r="F203" s="129">
        <v>48045</v>
      </c>
      <c r="G203" s="72">
        <f t="shared" si="13"/>
        <v>2.1267800000000001</v>
      </c>
      <c r="H203" s="501"/>
      <c r="I203" s="103">
        <f t="shared" si="9"/>
        <v>6.3822423303801196E-2</v>
      </c>
      <c r="J203" s="88">
        <f t="shared" si="10"/>
        <v>2.1906024233038015</v>
      </c>
      <c r="K203" s="215" t="s">
        <v>563</v>
      </c>
      <c r="L203" s="518"/>
    </row>
    <row r="204" spans="1:12" x14ac:dyDescent="0.25">
      <c r="A204" s="44">
        <v>185</v>
      </c>
      <c r="B204" s="56" t="s">
        <v>228</v>
      </c>
      <c r="C204" s="51">
        <v>42.6</v>
      </c>
      <c r="D204" s="65" t="s">
        <v>359</v>
      </c>
      <c r="E204" s="129">
        <v>12600</v>
      </c>
      <c r="F204" s="129">
        <v>12915</v>
      </c>
      <c r="G204" s="72">
        <f t="shared" si="13"/>
        <v>0.27089999999999997</v>
      </c>
      <c r="H204" s="501"/>
      <c r="I204" s="103">
        <f t="shared" si="9"/>
        <v>2.4716683934017554E-2</v>
      </c>
      <c r="J204" s="88">
        <f t="shared" si="10"/>
        <v>0.29561668393401752</v>
      </c>
      <c r="K204" s="215" t="s">
        <v>563</v>
      </c>
      <c r="L204" s="516"/>
    </row>
    <row r="205" spans="1:12" x14ac:dyDescent="0.25">
      <c r="A205" s="44">
        <v>186</v>
      </c>
      <c r="B205" s="56" t="s">
        <v>229</v>
      </c>
      <c r="C205" s="51">
        <v>65.3</v>
      </c>
      <c r="D205" s="65" t="s">
        <v>359</v>
      </c>
      <c r="E205" s="129">
        <v>30143</v>
      </c>
      <c r="F205" s="129">
        <v>30875</v>
      </c>
      <c r="G205" s="72">
        <f t="shared" si="13"/>
        <v>0.62951999999999997</v>
      </c>
      <c r="H205" s="501"/>
      <c r="I205" s="103">
        <f t="shared" si="9"/>
        <v>3.7887311288529249E-2</v>
      </c>
      <c r="J205" s="88">
        <f t="shared" si="10"/>
        <v>0.66740731128852926</v>
      </c>
      <c r="K205" s="215" t="s">
        <v>563</v>
      </c>
      <c r="L205" s="516"/>
    </row>
    <row r="206" spans="1:12" x14ac:dyDescent="0.25">
      <c r="A206" s="44">
        <v>187</v>
      </c>
      <c r="B206" s="56" t="s">
        <v>230</v>
      </c>
      <c r="C206" s="51">
        <v>109.9</v>
      </c>
      <c r="D206" s="65" t="s">
        <v>359</v>
      </c>
      <c r="E206" s="129">
        <v>40945</v>
      </c>
      <c r="F206" s="129">
        <v>42819</v>
      </c>
      <c r="G206" s="72">
        <f t="shared" si="13"/>
        <v>1.61164</v>
      </c>
      <c r="H206" s="501"/>
      <c r="I206" s="103">
        <f t="shared" si="9"/>
        <v>6.3764402918979557E-2</v>
      </c>
      <c r="J206" s="88">
        <f t="shared" si="10"/>
        <v>1.6754044029189794</v>
      </c>
      <c r="K206" s="215" t="s">
        <v>563</v>
      </c>
      <c r="L206" s="516"/>
    </row>
    <row r="207" spans="1:12" x14ac:dyDescent="0.25">
      <c r="A207" s="44">
        <v>188</v>
      </c>
      <c r="B207" s="56" t="s">
        <v>231</v>
      </c>
      <c r="C207" s="51">
        <v>42.8</v>
      </c>
      <c r="D207" s="65" t="s">
        <v>359</v>
      </c>
      <c r="E207" s="129">
        <v>17072</v>
      </c>
      <c r="F207" s="129">
        <v>17760</v>
      </c>
      <c r="G207" s="72">
        <f t="shared" si="13"/>
        <v>0.59167999999999998</v>
      </c>
      <c r="H207" s="501"/>
      <c r="I207" s="103">
        <f t="shared" si="9"/>
        <v>2.4832724703660825E-2</v>
      </c>
      <c r="J207" s="88">
        <f t="shared" si="10"/>
        <v>0.61651272470366081</v>
      </c>
      <c r="K207" s="25" t="s">
        <v>563</v>
      </c>
      <c r="L207" s="516"/>
    </row>
    <row r="208" spans="1:12" x14ac:dyDescent="0.25">
      <c r="A208" s="44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72">
        <f>(F208-E208)*0.00086</f>
        <v>0</v>
      </c>
      <c r="H208" s="501">
        <f t="shared" si="12"/>
        <v>0.96774486026003559</v>
      </c>
      <c r="I208" s="103">
        <f t="shared" si="9"/>
        <v>3.8003352058172526E-2</v>
      </c>
      <c r="J208" s="88">
        <f t="shared" si="10"/>
        <v>1.0057482123182082</v>
      </c>
      <c r="K208" s="215" t="s">
        <v>564</v>
      </c>
      <c r="L208" s="516"/>
    </row>
    <row r="209" spans="1:12" x14ac:dyDescent="0.25">
      <c r="A209" s="44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29721</v>
      </c>
      <c r="G209" s="72">
        <f>(F209-E209)*0.00086</f>
        <v>0</v>
      </c>
      <c r="H209" s="501">
        <f t="shared" si="12"/>
        <v>1.6178330106637238</v>
      </c>
      <c r="I209" s="103">
        <f t="shared" si="9"/>
        <v>6.3532321379693002E-2</v>
      </c>
      <c r="J209" s="88">
        <f t="shared" si="10"/>
        <v>1.6813653320434168</v>
      </c>
      <c r="K209" s="215" t="s">
        <v>564</v>
      </c>
      <c r="L209" s="516"/>
    </row>
    <row r="210" spans="1:12" x14ac:dyDescent="0.25">
      <c r="A210" s="44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16756</v>
      </c>
      <c r="G210" s="72">
        <f t="shared" ref="G210:G211" si="14">(F210-E210)*0.00086</f>
        <v>0</v>
      </c>
      <c r="H210" s="501">
        <f t="shared" si="12"/>
        <v>0.63531341971269517</v>
      </c>
      <c r="I210" s="103">
        <f t="shared" si="9"/>
        <v>2.4948765473304102E-2</v>
      </c>
      <c r="J210" s="88">
        <f t="shared" si="10"/>
        <v>0.66026218518599933</v>
      </c>
      <c r="K210" s="215" t="s">
        <v>564</v>
      </c>
      <c r="L210" s="516"/>
    </row>
    <row r="211" spans="1:12" x14ac:dyDescent="0.25">
      <c r="A211" s="44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29556</v>
      </c>
      <c r="G211" s="72">
        <f t="shared" si="14"/>
        <v>0</v>
      </c>
      <c r="H211" s="501">
        <f t="shared" si="12"/>
        <v>0.96478991412183701</v>
      </c>
      <c r="I211" s="103">
        <f t="shared" si="9"/>
        <v>3.7887311288529249E-2</v>
      </c>
      <c r="J211" s="88">
        <f t="shared" si="10"/>
        <v>1.0026772254103662</v>
      </c>
      <c r="K211" s="215" t="s">
        <v>564</v>
      </c>
      <c r="L211" s="516"/>
    </row>
    <row r="212" spans="1:12" x14ac:dyDescent="0.25">
      <c r="A212" s="44">
        <v>196</v>
      </c>
      <c r="B212" s="56" t="s">
        <v>236</v>
      </c>
      <c r="C212" s="51">
        <v>52.8</v>
      </c>
      <c r="D212" s="65" t="s">
        <v>358</v>
      </c>
      <c r="E212" s="104">
        <v>14.332000000000001</v>
      </c>
      <c r="F212" s="104">
        <v>14.987</v>
      </c>
      <c r="G212" s="72">
        <f t="shared" si="11"/>
        <v>0.56316899999999948</v>
      </c>
      <c r="H212" s="501"/>
      <c r="I212" s="103">
        <f t="shared" si="9"/>
        <v>3.063476318582457E-2</v>
      </c>
      <c r="J212" s="88">
        <f t="shared" si="10"/>
        <v>0.59380376318582406</v>
      </c>
      <c r="K212" s="215" t="s">
        <v>563</v>
      </c>
      <c r="L212" s="516"/>
    </row>
    <row r="213" spans="1:12" x14ac:dyDescent="0.25">
      <c r="A213" s="44">
        <v>197</v>
      </c>
      <c r="B213" s="56" t="s">
        <v>237</v>
      </c>
      <c r="C213" s="51">
        <v>51.2</v>
      </c>
      <c r="D213" s="65" t="s">
        <v>358</v>
      </c>
      <c r="E213" s="104">
        <v>23.9</v>
      </c>
      <c r="F213" s="104">
        <v>24.923999999999999</v>
      </c>
      <c r="G213" s="72">
        <f t="shared" si="11"/>
        <v>0.88043520000000075</v>
      </c>
      <c r="H213" s="501"/>
      <c r="I213" s="103">
        <f t="shared" ref="I213:I276" si="15">$G$12/$C$306*C213</f>
        <v>2.9706437028678374E-2</v>
      </c>
      <c r="J213" s="88">
        <f t="shared" ref="J213:J276" si="16">G213+I213+H213</f>
        <v>0.91014163702867912</v>
      </c>
      <c r="K213" s="215" t="s">
        <v>563</v>
      </c>
      <c r="L213" s="516"/>
    </row>
    <row r="214" spans="1:12" x14ac:dyDescent="0.25">
      <c r="A214" s="44">
        <v>198</v>
      </c>
      <c r="B214" s="56" t="s">
        <v>238</v>
      </c>
      <c r="C214" s="51">
        <v>113.6</v>
      </c>
      <c r="D214" s="65" t="s">
        <v>358</v>
      </c>
      <c r="E214" s="104">
        <v>72.677000000000007</v>
      </c>
      <c r="F214" s="104">
        <v>75.933999999999997</v>
      </c>
      <c r="G214" s="72">
        <f t="shared" si="11"/>
        <v>2.8003685999999921</v>
      </c>
      <c r="H214" s="501"/>
      <c r="I214" s="103">
        <f t="shared" si="15"/>
        <v>6.5911157157380135E-2</v>
      </c>
      <c r="J214" s="88">
        <f t="shared" si="16"/>
        <v>2.8662797571573724</v>
      </c>
      <c r="K214" s="215" t="s">
        <v>563</v>
      </c>
      <c r="L214" s="516"/>
    </row>
    <row r="215" spans="1:12" x14ac:dyDescent="0.25">
      <c r="A215" s="44">
        <v>199</v>
      </c>
      <c r="B215" s="56" t="s">
        <v>239</v>
      </c>
      <c r="C215" s="51">
        <v>106.7</v>
      </c>
      <c r="D215" s="65" t="s">
        <v>358</v>
      </c>
      <c r="E215" s="104">
        <v>42.179000000000002</v>
      </c>
      <c r="F215" s="104">
        <v>43.887999999999998</v>
      </c>
      <c r="G215" s="72">
        <f t="shared" ref="G215:G278" si="17">(F215-E215)*0.8598</f>
        <v>1.4693981999999965</v>
      </c>
      <c r="H215" s="501"/>
      <c r="I215" s="103">
        <f t="shared" si="15"/>
        <v>6.1907750604687159E-2</v>
      </c>
      <c r="J215" s="88">
        <f t="shared" si="16"/>
        <v>1.5313059506046838</v>
      </c>
      <c r="K215" s="215" t="s">
        <v>563</v>
      </c>
      <c r="L215" s="516"/>
    </row>
    <row r="216" spans="1:12" x14ac:dyDescent="0.25">
      <c r="A216" s="44">
        <v>200</v>
      </c>
      <c r="B216" s="56" t="s">
        <v>240</v>
      </c>
      <c r="C216" s="51">
        <v>92.7</v>
      </c>
      <c r="D216" s="65" t="s">
        <v>358</v>
      </c>
      <c r="E216" s="104">
        <v>17.774000000000001</v>
      </c>
      <c r="F216" s="104">
        <v>19.344000000000001</v>
      </c>
      <c r="G216" s="72">
        <f t="shared" si="17"/>
        <v>1.3498860000000004</v>
      </c>
      <c r="H216" s="501"/>
      <c r="I216" s="103">
        <f t="shared" si="15"/>
        <v>5.3784896729657916E-2</v>
      </c>
      <c r="J216" s="88">
        <f t="shared" si="16"/>
        <v>1.4036708967296583</v>
      </c>
      <c r="K216" s="215" t="s">
        <v>563</v>
      </c>
      <c r="L216" s="516"/>
    </row>
    <row r="217" spans="1:12" x14ac:dyDescent="0.25">
      <c r="A217" s="44">
        <v>201</v>
      </c>
      <c r="B217" s="56" t="s">
        <v>241</v>
      </c>
      <c r="C217" s="51">
        <v>81.8</v>
      </c>
      <c r="D217" s="65" t="s">
        <v>358</v>
      </c>
      <c r="E217" s="104">
        <v>39.436999999999998</v>
      </c>
      <c r="F217" s="104">
        <v>41.21</v>
      </c>
      <c r="G217" s="72">
        <f t="shared" si="17"/>
        <v>1.5244254000000028</v>
      </c>
      <c r="H217" s="501"/>
      <c r="I217" s="103">
        <f t="shared" si="15"/>
        <v>4.7460674784099433E-2</v>
      </c>
      <c r="J217" s="88">
        <f t="shared" si="16"/>
        <v>1.5718860747841021</v>
      </c>
      <c r="K217" s="215" t="s">
        <v>563</v>
      </c>
      <c r="L217" s="516"/>
    </row>
    <row r="218" spans="1:12" x14ac:dyDescent="0.25">
      <c r="A218" s="44">
        <v>202</v>
      </c>
      <c r="B218" s="56" t="s">
        <v>242</v>
      </c>
      <c r="C218" s="51">
        <v>52.3</v>
      </c>
      <c r="D218" s="65" t="s">
        <v>358</v>
      </c>
      <c r="E218" s="104">
        <v>11.355</v>
      </c>
      <c r="F218" s="104">
        <v>12.228999999999999</v>
      </c>
      <c r="G218" s="72">
        <f t="shared" si="17"/>
        <v>0.75146519999999895</v>
      </c>
      <c r="H218" s="501"/>
      <c r="I218" s="103">
        <f t="shared" si="15"/>
        <v>3.0344661261716383E-2</v>
      </c>
      <c r="J218" s="88">
        <f t="shared" si="16"/>
        <v>0.78180986126171537</v>
      </c>
      <c r="K218" s="215" t="s">
        <v>563</v>
      </c>
      <c r="L218" s="516"/>
    </row>
    <row r="219" spans="1:12" x14ac:dyDescent="0.25">
      <c r="A219" s="44">
        <v>203</v>
      </c>
      <c r="B219" s="56" t="s">
        <v>243</v>
      </c>
      <c r="C219" s="51">
        <v>51.3</v>
      </c>
      <c r="D219" s="65" t="s">
        <v>358</v>
      </c>
      <c r="E219" s="104">
        <v>19.448</v>
      </c>
      <c r="F219" s="104">
        <v>20.407</v>
      </c>
      <c r="G219" s="72">
        <f t="shared" si="17"/>
        <v>0.82454819999999973</v>
      </c>
      <c r="H219" s="501"/>
      <c r="I219" s="103">
        <f t="shared" si="15"/>
        <v>2.976445741350001E-2</v>
      </c>
      <c r="J219" s="88">
        <f t="shared" si="16"/>
        <v>0.85431265741349971</v>
      </c>
      <c r="K219" s="215" t="s">
        <v>563</v>
      </c>
      <c r="L219" s="516"/>
    </row>
    <row r="220" spans="1:12" x14ac:dyDescent="0.25">
      <c r="A220" s="44">
        <v>204</v>
      </c>
      <c r="B220" s="56" t="s">
        <v>244</v>
      </c>
      <c r="C220" s="51">
        <v>113.7</v>
      </c>
      <c r="D220" s="65" t="s">
        <v>358</v>
      </c>
      <c r="E220" s="104">
        <v>74.623000000000005</v>
      </c>
      <c r="F220" s="104">
        <v>77.724999999999994</v>
      </c>
      <c r="G220" s="72">
        <f t="shared" si="17"/>
        <v>2.6670995999999909</v>
      </c>
      <c r="H220" s="501"/>
      <c r="I220" s="103">
        <f t="shared" si="15"/>
        <v>6.5969177542201773E-2</v>
      </c>
      <c r="J220" s="88">
        <f t="shared" si="16"/>
        <v>2.7330687775421927</v>
      </c>
      <c r="K220" s="215" t="s">
        <v>563</v>
      </c>
      <c r="L220" s="516"/>
    </row>
    <row r="221" spans="1:12" x14ac:dyDescent="0.25">
      <c r="A221" s="44">
        <v>205</v>
      </c>
      <c r="B221" s="56" t="s">
        <v>245</v>
      </c>
      <c r="C221" s="51">
        <v>107</v>
      </c>
      <c r="D221" s="65" t="s">
        <v>358</v>
      </c>
      <c r="E221" s="104">
        <v>24.832999999999998</v>
      </c>
      <c r="F221" s="104">
        <v>26.436</v>
      </c>
      <c r="G221" s="72">
        <f t="shared" si="17"/>
        <v>1.3782594000000012</v>
      </c>
      <c r="H221" s="501"/>
      <c r="I221" s="103">
        <f t="shared" si="15"/>
        <v>6.2081811759152068E-2</v>
      </c>
      <c r="J221" s="88">
        <f t="shared" si="16"/>
        <v>1.4403412117591534</v>
      </c>
      <c r="K221" s="215" t="s">
        <v>563</v>
      </c>
      <c r="L221" s="516"/>
    </row>
    <row r="222" spans="1:12" x14ac:dyDescent="0.25">
      <c r="A222" s="44">
        <v>206</v>
      </c>
      <c r="B222" s="56" t="s">
        <v>246</v>
      </c>
      <c r="C222" s="51">
        <v>92.7</v>
      </c>
      <c r="D222" s="65" t="s">
        <v>358</v>
      </c>
      <c r="E222" s="104">
        <v>29.300999999999998</v>
      </c>
      <c r="F222" s="104">
        <v>31.184999999999999</v>
      </c>
      <c r="G222" s="72">
        <f t="shared" si="17"/>
        <v>1.6198632000000004</v>
      </c>
      <c r="H222" s="501"/>
      <c r="I222" s="103">
        <f t="shared" si="15"/>
        <v>5.3784896729657916E-2</v>
      </c>
      <c r="J222" s="88">
        <f t="shared" si="16"/>
        <v>1.6736480967296583</v>
      </c>
      <c r="K222" s="215" t="s">
        <v>563</v>
      </c>
      <c r="L222" s="516"/>
    </row>
    <row r="223" spans="1:12" x14ac:dyDescent="0.25">
      <c r="A223" s="44">
        <v>207</v>
      </c>
      <c r="B223" s="56" t="s">
        <v>247</v>
      </c>
      <c r="C223" s="51">
        <v>81</v>
      </c>
      <c r="D223" s="65" t="s">
        <v>358</v>
      </c>
      <c r="E223" s="104">
        <v>36.045000000000002</v>
      </c>
      <c r="F223" s="104">
        <v>37.753999999999998</v>
      </c>
      <c r="G223" s="72">
        <f t="shared" si="17"/>
        <v>1.4693981999999965</v>
      </c>
      <c r="H223" s="501"/>
      <c r="I223" s="103">
        <f t="shared" si="15"/>
        <v>4.699651170552633E-2</v>
      </c>
      <c r="J223" s="88">
        <f t="shared" si="16"/>
        <v>1.516394711705523</v>
      </c>
      <c r="K223" s="215" t="s">
        <v>563</v>
      </c>
      <c r="L223" s="516"/>
    </row>
    <row r="224" spans="1:12" x14ac:dyDescent="0.25">
      <c r="A224" s="44">
        <v>208</v>
      </c>
      <c r="B224" s="56" t="s">
        <v>248</v>
      </c>
      <c r="C224" s="51">
        <v>53.2</v>
      </c>
      <c r="D224" s="65" t="s">
        <v>358</v>
      </c>
      <c r="E224" s="104">
        <v>12.478</v>
      </c>
      <c r="F224" s="104">
        <v>12.824999999999999</v>
      </c>
      <c r="G224" s="72">
        <f t="shared" si="17"/>
        <v>0.29835059999999958</v>
      </c>
      <c r="H224" s="501"/>
      <c r="I224" s="103">
        <f t="shared" si="15"/>
        <v>3.0866844725111125E-2</v>
      </c>
      <c r="J224" s="88">
        <f t="shared" si="16"/>
        <v>0.32921744472511072</v>
      </c>
      <c r="K224" s="215" t="s">
        <v>563</v>
      </c>
      <c r="L224" s="516"/>
    </row>
    <row r="225" spans="1:12" x14ac:dyDescent="0.25">
      <c r="A225" s="44">
        <v>209</v>
      </c>
      <c r="B225" s="56" t="s">
        <v>249</v>
      </c>
      <c r="C225" s="51">
        <v>51.1</v>
      </c>
      <c r="D225" s="65" t="s">
        <v>358</v>
      </c>
      <c r="E225" s="104">
        <v>35.750999999999998</v>
      </c>
      <c r="F225" s="104">
        <v>37.307000000000002</v>
      </c>
      <c r="G225" s="72">
        <f t="shared" si="17"/>
        <v>1.3378488000000039</v>
      </c>
      <c r="H225" s="501"/>
      <c r="I225" s="103">
        <f t="shared" si="15"/>
        <v>2.9648416643856736E-2</v>
      </c>
      <c r="J225" s="88">
        <f t="shared" si="16"/>
        <v>1.3674972166438606</v>
      </c>
      <c r="K225" s="215" t="s">
        <v>563</v>
      </c>
      <c r="L225" s="516"/>
    </row>
    <row r="226" spans="1:12" x14ac:dyDescent="0.25">
      <c r="A226" s="44">
        <v>210</v>
      </c>
      <c r="B226" s="56" t="s">
        <v>250</v>
      </c>
      <c r="C226" s="51">
        <v>113.8</v>
      </c>
      <c r="D226" s="65" t="s">
        <v>358</v>
      </c>
      <c r="E226" s="104">
        <v>45.834000000000003</v>
      </c>
      <c r="F226" s="104">
        <v>45.834000000000003</v>
      </c>
      <c r="G226" s="72">
        <f t="shared" si="17"/>
        <v>0</v>
      </c>
      <c r="H226" s="501">
        <f t="shared" si="12"/>
        <v>1.6813643526349931</v>
      </c>
      <c r="I226" s="103">
        <f t="shared" si="15"/>
        <v>6.6027197927023412E-2</v>
      </c>
      <c r="J226" s="88">
        <f t="shared" si="16"/>
        <v>1.7473915505620166</v>
      </c>
      <c r="K226" s="215" t="s">
        <v>564</v>
      </c>
      <c r="L226" s="516"/>
    </row>
    <row r="227" spans="1:12" x14ac:dyDescent="0.25">
      <c r="A227" s="44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72">
        <f t="shared" si="17"/>
        <v>0</v>
      </c>
      <c r="H227" s="501">
        <f t="shared" si="12"/>
        <v>1.5794187108671423</v>
      </c>
      <c r="I227" s="103">
        <f t="shared" si="15"/>
        <v>6.2023791374330436E-2</v>
      </c>
      <c r="J227" s="88">
        <f t="shared" si="16"/>
        <v>1.6414425022414727</v>
      </c>
      <c r="K227" s="25" t="s">
        <v>564</v>
      </c>
      <c r="L227" s="516"/>
    </row>
    <row r="228" spans="1:12" x14ac:dyDescent="0.25">
      <c r="A228" s="44">
        <v>212</v>
      </c>
      <c r="B228" s="56" t="s">
        <v>252</v>
      </c>
      <c r="C228" s="51">
        <v>93.2</v>
      </c>
      <c r="D228" s="65" t="s">
        <v>358</v>
      </c>
      <c r="E228" s="104">
        <v>29.155999999999999</v>
      </c>
      <c r="F228" s="104">
        <v>30.41</v>
      </c>
      <c r="G228" s="72">
        <f t="shared" si="17"/>
        <v>1.0781892000000011</v>
      </c>
      <c r="H228" s="501"/>
      <c r="I228" s="103">
        <f t="shared" si="15"/>
        <v>5.4074998653766103E-2</v>
      </c>
      <c r="J228" s="88">
        <f t="shared" si="16"/>
        <v>1.1322641986537672</v>
      </c>
      <c r="K228" s="25" t="s">
        <v>563</v>
      </c>
      <c r="L228" s="516"/>
    </row>
    <row r="229" spans="1:12" x14ac:dyDescent="0.25">
      <c r="A229" s="44">
        <v>213</v>
      </c>
      <c r="B229" s="56" t="s">
        <v>253</v>
      </c>
      <c r="C229" s="51">
        <v>80.7</v>
      </c>
      <c r="D229" s="65" t="s">
        <v>358</v>
      </c>
      <c r="E229" s="104">
        <v>7.468</v>
      </c>
      <c r="F229" s="104">
        <v>7.851</v>
      </c>
      <c r="G229" s="72">
        <f t="shared" si="17"/>
        <v>0.32930340000000002</v>
      </c>
      <c r="H229" s="501"/>
      <c r="I229" s="103">
        <f t="shared" si="15"/>
        <v>4.682245055106142E-2</v>
      </c>
      <c r="J229" s="88">
        <f t="shared" si="16"/>
        <v>0.37612585055106146</v>
      </c>
      <c r="K229" s="25" t="s">
        <v>563</v>
      </c>
      <c r="L229" s="516"/>
    </row>
    <row r="230" spans="1:12" x14ac:dyDescent="0.25">
      <c r="A230" s="44">
        <v>214</v>
      </c>
      <c r="B230" s="56" t="s">
        <v>254</v>
      </c>
      <c r="C230" s="51">
        <v>52.5</v>
      </c>
      <c r="D230" s="65" t="s">
        <v>358</v>
      </c>
      <c r="E230" s="104">
        <v>22.15</v>
      </c>
      <c r="F230" s="104">
        <v>23.727</v>
      </c>
      <c r="G230" s="72">
        <f t="shared" si="17"/>
        <v>1.3559046000000015</v>
      </c>
      <c r="H230" s="501"/>
      <c r="I230" s="103">
        <f t="shared" si="15"/>
        <v>3.0460702031359661E-2</v>
      </c>
      <c r="J230" s="88">
        <f t="shared" si="16"/>
        <v>1.3863653020313611</v>
      </c>
      <c r="K230" s="25" t="s">
        <v>563</v>
      </c>
      <c r="L230" s="516"/>
    </row>
    <row r="231" spans="1:12" x14ac:dyDescent="0.25">
      <c r="A231" s="44">
        <v>215</v>
      </c>
      <c r="B231" s="56" t="s">
        <v>255</v>
      </c>
      <c r="C231" s="51">
        <v>51</v>
      </c>
      <c r="D231" s="65" t="s">
        <v>358</v>
      </c>
      <c r="E231" s="104">
        <v>0.57399999999999995</v>
      </c>
      <c r="F231" s="104">
        <v>0.70399999999999996</v>
      </c>
      <c r="G231" s="72">
        <f t="shared" si="17"/>
        <v>0.111774</v>
      </c>
      <c r="H231" s="501"/>
      <c r="I231" s="103">
        <f t="shared" si="15"/>
        <v>2.9590396259035097E-2</v>
      </c>
      <c r="J231" s="88">
        <f t="shared" si="16"/>
        <v>0.1413643962590351</v>
      </c>
      <c r="K231" s="40" t="s">
        <v>563</v>
      </c>
      <c r="L231" s="516"/>
    </row>
    <row r="232" spans="1:12" x14ac:dyDescent="0.25">
      <c r="A232" s="44">
        <v>216</v>
      </c>
      <c r="B232" s="56" t="s">
        <v>256</v>
      </c>
      <c r="C232" s="51">
        <v>113.9</v>
      </c>
      <c r="D232" s="65" t="s">
        <v>358</v>
      </c>
      <c r="E232" s="104">
        <v>85.9</v>
      </c>
      <c r="F232" s="104">
        <v>89.043999999999997</v>
      </c>
      <c r="G232" s="72">
        <f t="shared" si="17"/>
        <v>2.7032111999999926</v>
      </c>
      <c r="H232" s="501"/>
      <c r="I232" s="103">
        <f t="shared" si="15"/>
        <v>6.6085218311845051E-2</v>
      </c>
      <c r="J232" s="88">
        <f t="shared" si="16"/>
        <v>2.7692964183118378</v>
      </c>
      <c r="K232" s="25" t="s">
        <v>563</v>
      </c>
      <c r="L232" s="516"/>
    </row>
    <row r="233" spans="1:12" x14ac:dyDescent="0.25">
      <c r="A233" s="44">
        <v>217</v>
      </c>
      <c r="B233" s="56" t="s">
        <v>257</v>
      </c>
      <c r="C233" s="51">
        <v>106.5</v>
      </c>
      <c r="D233" s="65" t="s">
        <v>358</v>
      </c>
      <c r="E233" s="104">
        <v>18.135000000000002</v>
      </c>
      <c r="F233" s="104">
        <v>18.718</v>
      </c>
      <c r="G233" s="72">
        <f t="shared" si="17"/>
        <v>0.50126339999999858</v>
      </c>
      <c r="H233" s="501"/>
      <c r="I233" s="103">
        <f t="shared" si="15"/>
        <v>6.1791709835043881E-2</v>
      </c>
      <c r="J233" s="88">
        <f t="shared" si="16"/>
        <v>0.56305510983504248</v>
      </c>
      <c r="K233" s="25" t="s">
        <v>563</v>
      </c>
      <c r="L233" s="516"/>
    </row>
    <row r="234" spans="1:12" x14ac:dyDescent="0.25">
      <c r="A234" s="44">
        <v>218</v>
      </c>
      <c r="B234" s="56" t="s">
        <v>258</v>
      </c>
      <c r="C234" s="51">
        <v>92.6</v>
      </c>
      <c r="D234" s="65" t="s">
        <v>358</v>
      </c>
      <c r="E234" s="104">
        <v>30.039000000000001</v>
      </c>
      <c r="F234" s="104">
        <v>31.617999999999999</v>
      </c>
      <c r="G234" s="72">
        <f t="shared" si="17"/>
        <v>1.3576241999999974</v>
      </c>
      <c r="H234" s="501"/>
      <c r="I234" s="103">
        <f t="shared" si="15"/>
        <v>5.372687634483627E-2</v>
      </c>
      <c r="J234" s="88">
        <f t="shared" si="16"/>
        <v>1.4113510763448336</v>
      </c>
      <c r="K234" s="25" t="s">
        <v>563</v>
      </c>
      <c r="L234" s="516"/>
    </row>
    <row r="235" spans="1:12" x14ac:dyDescent="0.25">
      <c r="A235" s="44">
        <v>219</v>
      </c>
      <c r="B235" s="56" t="s">
        <v>259</v>
      </c>
      <c r="C235" s="51">
        <v>81.400000000000006</v>
      </c>
      <c r="D235" s="65" t="s">
        <v>358</v>
      </c>
      <c r="E235" s="104">
        <v>27.056999999999999</v>
      </c>
      <c r="F235" s="104">
        <v>28.347000000000001</v>
      </c>
      <c r="G235" s="72">
        <f t="shared" si="17"/>
        <v>1.1091420000000023</v>
      </c>
      <c r="H235" s="501"/>
      <c r="I235" s="103">
        <f t="shared" si="15"/>
        <v>4.7228593244812885E-2</v>
      </c>
      <c r="J235" s="88">
        <f t="shared" si="16"/>
        <v>1.1563705932448152</v>
      </c>
      <c r="K235" s="25" t="s">
        <v>563</v>
      </c>
      <c r="L235" s="516"/>
    </row>
    <row r="236" spans="1:12" x14ac:dyDescent="0.25">
      <c r="A236" s="44">
        <v>220</v>
      </c>
      <c r="B236" s="56" t="s">
        <v>260</v>
      </c>
      <c r="C236" s="51">
        <v>52.9</v>
      </c>
      <c r="D236" s="65" t="s">
        <v>358</v>
      </c>
      <c r="E236" s="104">
        <v>12.867000000000001</v>
      </c>
      <c r="F236" s="104">
        <v>12.941000000000001</v>
      </c>
      <c r="G236" s="72">
        <f t="shared" si="17"/>
        <v>6.3625199999999868E-2</v>
      </c>
      <c r="H236" s="501"/>
      <c r="I236" s="103">
        <f t="shared" si="15"/>
        <v>3.0692783570646209E-2</v>
      </c>
      <c r="J236" s="88">
        <f t="shared" si="16"/>
        <v>9.431798357064608E-2</v>
      </c>
      <c r="K236" s="25" t="s">
        <v>563</v>
      </c>
      <c r="L236" s="516"/>
    </row>
    <row r="237" spans="1:12" x14ac:dyDescent="0.25">
      <c r="A237" s="44">
        <v>221</v>
      </c>
      <c r="B237" s="56" t="s">
        <v>261</v>
      </c>
      <c r="C237" s="51">
        <v>51.4</v>
      </c>
      <c r="D237" s="65" t="s">
        <v>358</v>
      </c>
      <c r="E237" s="104">
        <v>24.817</v>
      </c>
      <c r="F237" s="104">
        <v>25.786999999999999</v>
      </c>
      <c r="G237" s="72">
        <f t="shared" si="17"/>
        <v>0.83400599999999903</v>
      </c>
      <c r="H237" s="501"/>
      <c r="I237" s="103">
        <f t="shared" si="15"/>
        <v>2.9822477798321648E-2</v>
      </c>
      <c r="J237" s="88">
        <f t="shared" si="16"/>
        <v>0.86382847779832073</v>
      </c>
      <c r="K237" s="25" t="s">
        <v>563</v>
      </c>
      <c r="L237" s="516"/>
    </row>
    <row r="238" spans="1:12" x14ac:dyDescent="0.25">
      <c r="A238" s="44">
        <v>222</v>
      </c>
      <c r="B238" s="56" t="s">
        <v>262</v>
      </c>
      <c r="C238" s="51">
        <v>115</v>
      </c>
      <c r="D238" s="65" t="s">
        <v>358</v>
      </c>
      <c r="E238" s="104">
        <v>8.048</v>
      </c>
      <c r="F238" s="104">
        <v>8.7189999999999994</v>
      </c>
      <c r="G238" s="72">
        <f t="shared" si="17"/>
        <v>0.57692579999999949</v>
      </c>
      <c r="H238" s="501"/>
      <c r="I238" s="103">
        <f t="shared" si="15"/>
        <v>6.6723442544883063E-2</v>
      </c>
      <c r="J238" s="88">
        <f t="shared" si="16"/>
        <v>0.64364924254488254</v>
      </c>
      <c r="K238" s="215" t="s">
        <v>563</v>
      </c>
      <c r="L238" s="516"/>
    </row>
    <row r="239" spans="1:12" x14ac:dyDescent="0.25">
      <c r="A239" s="44">
        <v>223</v>
      </c>
      <c r="B239" s="56" t="s">
        <v>263</v>
      </c>
      <c r="C239" s="51">
        <v>106.7</v>
      </c>
      <c r="D239" s="65" t="s">
        <v>358</v>
      </c>
      <c r="E239" s="104">
        <v>23.867000000000001</v>
      </c>
      <c r="F239" s="104">
        <v>24.594000000000001</v>
      </c>
      <c r="G239" s="72">
        <f t="shared" si="17"/>
        <v>0.62507460000000026</v>
      </c>
      <c r="H239" s="501"/>
      <c r="I239" s="103">
        <f t="shared" si="15"/>
        <v>6.1907750604687159E-2</v>
      </c>
      <c r="J239" s="88">
        <f t="shared" si="16"/>
        <v>0.68698235060468738</v>
      </c>
      <c r="K239" s="215" t="s">
        <v>563</v>
      </c>
      <c r="L239" s="519"/>
    </row>
    <row r="240" spans="1:12" x14ac:dyDescent="0.25">
      <c r="A240" s="44">
        <v>224</v>
      </c>
      <c r="B240" s="56" t="s">
        <v>264</v>
      </c>
      <c r="C240" s="51">
        <v>92.4</v>
      </c>
      <c r="D240" s="65" t="s">
        <v>358</v>
      </c>
      <c r="E240" s="104">
        <v>14.836</v>
      </c>
      <c r="F240" s="104">
        <v>15.215</v>
      </c>
      <c r="G240" s="72">
        <f t="shared" si="17"/>
        <v>0.3258641999999996</v>
      </c>
      <c r="H240" s="501"/>
      <c r="I240" s="103">
        <f t="shared" si="15"/>
        <v>5.3610835575193007E-2</v>
      </c>
      <c r="J240" s="88">
        <f t="shared" si="16"/>
        <v>0.37947503557519263</v>
      </c>
      <c r="K240" s="215" t="s">
        <v>563</v>
      </c>
      <c r="L240" s="519"/>
    </row>
    <row r="241" spans="1:12" x14ac:dyDescent="0.25">
      <c r="A241" s="44">
        <v>225</v>
      </c>
      <c r="B241" s="56" t="s">
        <v>265</v>
      </c>
      <c r="C241" s="51">
        <v>81.2</v>
      </c>
      <c r="D241" s="65" t="s">
        <v>358</v>
      </c>
      <c r="E241" s="104">
        <v>26.891999999999999</v>
      </c>
      <c r="F241" s="104">
        <v>28.702000000000002</v>
      </c>
      <c r="G241" s="72">
        <f t="shared" si="17"/>
        <v>1.556238000000002</v>
      </c>
      <c r="H241" s="501"/>
      <c r="I241" s="103">
        <f t="shared" si="15"/>
        <v>4.7112552475169607E-2</v>
      </c>
      <c r="J241" s="88">
        <f t="shared" si="16"/>
        <v>1.6033505524751717</v>
      </c>
      <c r="K241" s="215" t="s">
        <v>563</v>
      </c>
      <c r="L241" s="519"/>
    </row>
    <row r="242" spans="1:12" x14ac:dyDescent="0.25">
      <c r="A242" s="44">
        <v>226</v>
      </c>
      <c r="B242" s="56" t="s">
        <v>266</v>
      </c>
      <c r="C242" s="51">
        <v>52.7</v>
      </c>
      <c r="D242" s="65" t="s">
        <v>358</v>
      </c>
      <c r="E242" s="104">
        <v>12.757</v>
      </c>
      <c r="F242" s="104">
        <v>13.622999999999999</v>
      </c>
      <c r="G242" s="72">
        <f t="shared" si="17"/>
        <v>0.74458679999999966</v>
      </c>
      <c r="H242" s="501"/>
      <c r="I242" s="103">
        <f t="shared" si="15"/>
        <v>3.0576742801002935E-2</v>
      </c>
      <c r="J242" s="88">
        <f t="shared" si="16"/>
        <v>0.77516354280100264</v>
      </c>
      <c r="K242" s="215" t="s">
        <v>563</v>
      </c>
      <c r="L242" s="516"/>
    </row>
    <row r="243" spans="1:12" x14ac:dyDescent="0.25">
      <c r="A243" s="44">
        <v>227</v>
      </c>
      <c r="B243" s="56" t="s">
        <v>267</v>
      </c>
      <c r="C243" s="51">
        <v>51.5</v>
      </c>
      <c r="D243" s="65" t="s">
        <v>358</v>
      </c>
      <c r="E243" s="104">
        <v>17.067</v>
      </c>
      <c r="F243" s="104">
        <v>18.687000000000001</v>
      </c>
      <c r="G243" s="72">
        <f t="shared" si="17"/>
        <v>1.3928760000000009</v>
      </c>
      <c r="H243" s="501"/>
      <c r="I243" s="103">
        <f t="shared" si="15"/>
        <v>2.9880498183143284E-2</v>
      </c>
      <c r="J243" s="88">
        <f t="shared" si="16"/>
        <v>1.4227564981831442</v>
      </c>
      <c r="K243" s="215" t="s">
        <v>563</v>
      </c>
      <c r="L243" s="516"/>
    </row>
    <row r="244" spans="1:12" x14ac:dyDescent="0.25">
      <c r="A244" s="44">
        <v>228</v>
      </c>
      <c r="B244" s="56" t="s">
        <v>268</v>
      </c>
      <c r="C244" s="51">
        <v>113.5</v>
      </c>
      <c r="D244" s="65" t="s">
        <v>358</v>
      </c>
      <c r="E244" s="104">
        <v>71.128</v>
      </c>
      <c r="F244" s="104">
        <v>74.739999999999995</v>
      </c>
      <c r="G244" s="72">
        <f t="shared" si="17"/>
        <v>3.1055975999999954</v>
      </c>
      <c r="H244" s="501"/>
      <c r="I244" s="103">
        <f t="shared" si="15"/>
        <v>6.5853136772558496E-2</v>
      </c>
      <c r="J244" s="88">
        <f t="shared" si="16"/>
        <v>3.1714507367725537</v>
      </c>
      <c r="K244" s="215" t="s">
        <v>563</v>
      </c>
      <c r="L244" s="516"/>
    </row>
    <row r="245" spans="1:12" x14ac:dyDescent="0.25">
      <c r="A245" s="44">
        <v>229</v>
      </c>
      <c r="B245" s="56" t="s">
        <v>269</v>
      </c>
      <c r="C245" s="51">
        <v>107.4</v>
      </c>
      <c r="D245" s="65" t="s">
        <v>358</v>
      </c>
      <c r="E245" s="104">
        <v>33.149000000000001</v>
      </c>
      <c r="F245" s="104">
        <v>34.476999999999997</v>
      </c>
      <c r="G245" s="72">
        <f t="shared" si="17"/>
        <v>1.1418143999999963</v>
      </c>
      <c r="H245" s="501"/>
      <c r="I245" s="103">
        <f t="shared" si="15"/>
        <v>6.2313893298438623E-2</v>
      </c>
      <c r="J245" s="88">
        <f t="shared" si="16"/>
        <v>1.204128293298435</v>
      </c>
      <c r="K245" s="215" t="s">
        <v>563</v>
      </c>
      <c r="L245" s="516"/>
    </row>
    <row r="246" spans="1:12" x14ac:dyDescent="0.25">
      <c r="A246" s="44">
        <v>230</v>
      </c>
      <c r="B246" s="56" t="s">
        <v>270</v>
      </c>
      <c r="C246" s="51">
        <v>93</v>
      </c>
      <c r="D246" s="65" t="s">
        <v>358</v>
      </c>
      <c r="E246" s="104">
        <v>20.178000000000001</v>
      </c>
      <c r="F246" s="104">
        <v>20.673999999999999</v>
      </c>
      <c r="G246" s="72">
        <f t="shared" si="17"/>
        <v>0.42646079999999886</v>
      </c>
      <c r="H246" s="501"/>
      <c r="I246" s="103">
        <f t="shared" si="15"/>
        <v>5.3958957884122825E-2</v>
      </c>
      <c r="J246" s="88">
        <f t="shared" si="16"/>
        <v>0.48041975788412167</v>
      </c>
      <c r="K246" s="215" t="s">
        <v>563</v>
      </c>
      <c r="L246" s="516"/>
    </row>
    <row r="247" spans="1:12" x14ac:dyDescent="0.25">
      <c r="A247" s="44">
        <v>231</v>
      </c>
      <c r="B247" s="56" t="s">
        <v>271</v>
      </c>
      <c r="C247" s="51">
        <v>80.900000000000006</v>
      </c>
      <c r="D247" s="65" t="s">
        <v>358</v>
      </c>
      <c r="E247" s="104">
        <v>32.808999999999997</v>
      </c>
      <c r="F247" s="104">
        <v>33.588000000000001</v>
      </c>
      <c r="G247" s="72">
        <f t="shared" si="17"/>
        <v>0.66978420000000294</v>
      </c>
      <c r="H247" s="501"/>
      <c r="I247" s="103">
        <f t="shared" si="15"/>
        <v>4.6938491320704698E-2</v>
      </c>
      <c r="J247" s="88">
        <f t="shared" si="16"/>
        <v>0.71672269132070765</v>
      </c>
      <c r="K247" s="215" t="s">
        <v>563</v>
      </c>
      <c r="L247" s="516"/>
    </row>
    <row r="248" spans="1:12" x14ac:dyDescent="0.25">
      <c r="A248" s="44">
        <v>232</v>
      </c>
      <c r="B248" s="56" t="s">
        <v>272</v>
      </c>
      <c r="C248" s="51">
        <v>52.5</v>
      </c>
      <c r="D248" s="65" t="s">
        <v>358</v>
      </c>
      <c r="E248" s="104">
        <v>24.03</v>
      </c>
      <c r="F248" s="104">
        <v>25.216000000000001</v>
      </c>
      <c r="G248" s="72">
        <f t="shared" si="17"/>
        <v>1.0197228</v>
      </c>
      <c r="H248" s="501"/>
      <c r="I248" s="103">
        <f t="shared" si="15"/>
        <v>3.0460702031359661E-2</v>
      </c>
      <c r="J248" s="88">
        <f t="shared" si="16"/>
        <v>1.0501835020313597</v>
      </c>
      <c r="K248" s="215" t="s">
        <v>563</v>
      </c>
      <c r="L248" s="516"/>
    </row>
    <row r="249" spans="1:12" x14ac:dyDescent="0.25">
      <c r="A249" s="44">
        <v>233</v>
      </c>
      <c r="B249" s="56" t="s">
        <v>273</v>
      </c>
      <c r="C249" s="51">
        <v>50.7</v>
      </c>
      <c r="D249" s="65" t="s">
        <v>358</v>
      </c>
      <c r="E249" s="104">
        <v>25.606999999999999</v>
      </c>
      <c r="F249" s="104">
        <v>26.821000000000002</v>
      </c>
      <c r="G249" s="72">
        <f t="shared" si="17"/>
        <v>1.043797200000002</v>
      </c>
      <c r="H249" s="501"/>
      <c r="I249" s="103">
        <f t="shared" si="15"/>
        <v>2.9416335104570188E-2</v>
      </c>
      <c r="J249" s="88">
        <f t="shared" si="16"/>
        <v>1.0732135351045722</v>
      </c>
      <c r="K249" s="215" t="s">
        <v>563</v>
      </c>
      <c r="L249" s="516"/>
    </row>
    <row r="250" spans="1:12" x14ac:dyDescent="0.25">
      <c r="A250" s="44">
        <v>234</v>
      </c>
      <c r="B250" s="56" t="s">
        <v>274</v>
      </c>
      <c r="C250" s="51">
        <v>113.8</v>
      </c>
      <c r="D250" s="65" t="s">
        <v>358</v>
      </c>
      <c r="E250" s="104">
        <v>40.020000000000003</v>
      </c>
      <c r="F250" s="104">
        <v>41.728999999999999</v>
      </c>
      <c r="G250" s="72">
        <f t="shared" si="17"/>
        <v>1.4693981999999965</v>
      </c>
      <c r="H250" s="501"/>
      <c r="I250" s="103">
        <f t="shared" si="15"/>
        <v>6.6027197927023412E-2</v>
      </c>
      <c r="J250" s="88">
        <f t="shared" si="16"/>
        <v>1.53542539792702</v>
      </c>
      <c r="K250" s="215" t="s">
        <v>563</v>
      </c>
      <c r="L250" s="516"/>
    </row>
    <row r="251" spans="1:12" x14ac:dyDescent="0.25">
      <c r="A251" s="44">
        <v>235</v>
      </c>
      <c r="B251" s="56" t="s">
        <v>275</v>
      </c>
      <c r="C251" s="51">
        <v>106.4</v>
      </c>
      <c r="D251" s="65" t="s">
        <v>358</v>
      </c>
      <c r="E251" s="104">
        <v>29.736000000000001</v>
      </c>
      <c r="F251" s="104">
        <v>31.632000000000001</v>
      </c>
      <c r="G251" s="72">
        <f t="shared" si="17"/>
        <v>1.6301808000000007</v>
      </c>
      <c r="H251" s="501"/>
      <c r="I251" s="103">
        <f t="shared" si="15"/>
        <v>6.173368945022225E-2</v>
      </c>
      <c r="J251" s="88">
        <f t="shared" si="16"/>
        <v>1.6919144894502229</v>
      </c>
      <c r="K251" s="215" t="s">
        <v>563</v>
      </c>
      <c r="L251" s="516"/>
    </row>
    <row r="252" spans="1:12" x14ac:dyDescent="0.25">
      <c r="A252" s="44">
        <v>236</v>
      </c>
      <c r="B252" s="56" t="s">
        <v>276</v>
      </c>
      <c r="C252" s="51">
        <v>94.4</v>
      </c>
      <c r="D252" s="65" t="s">
        <v>358</v>
      </c>
      <c r="E252" s="104">
        <v>31.582000000000001</v>
      </c>
      <c r="F252" s="104">
        <v>33.664000000000001</v>
      </c>
      <c r="G252" s="72">
        <f t="shared" si="17"/>
        <v>1.7901036000000006</v>
      </c>
      <c r="H252" s="501"/>
      <c r="I252" s="103">
        <f t="shared" si="15"/>
        <v>5.4771243271625754E-2</v>
      </c>
      <c r="J252" s="88">
        <f t="shared" si="16"/>
        <v>1.8448748432716264</v>
      </c>
      <c r="K252" s="215" t="s">
        <v>563</v>
      </c>
      <c r="L252" s="516"/>
    </row>
    <row r="253" spans="1:12" x14ac:dyDescent="0.25">
      <c r="A253" s="44">
        <v>237</v>
      </c>
      <c r="B253" s="56" t="s">
        <v>277</v>
      </c>
      <c r="C253" s="51">
        <v>80.3</v>
      </c>
      <c r="D253" s="65" t="s">
        <v>358</v>
      </c>
      <c r="E253" s="104">
        <v>12.842000000000001</v>
      </c>
      <c r="F253" s="104">
        <v>13.756</v>
      </c>
      <c r="G253" s="72">
        <f t="shared" si="17"/>
        <v>0.7858571999999997</v>
      </c>
      <c r="H253" s="501"/>
      <c r="I253" s="103">
        <f t="shared" si="15"/>
        <v>4.6590369011774865E-2</v>
      </c>
      <c r="J253" s="88">
        <f t="shared" si="16"/>
        <v>0.83244756901177452</v>
      </c>
      <c r="K253" s="215" t="s">
        <v>563</v>
      </c>
      <c r="L253" s="516"/>
    </row>
    <row r="254" spans="1:12" x14ac:dyDescent="0.25">
      <c r="A254" s="44">
        <v>238</v>
      </c>
      <c r="B254" s="56" t="s">
        <v>278</v>
      </c>
      <c r="C254" s="51">
        <v>52.4</v>
      </c>
      <c r="D254" s="65" t="s">
        <v>358</v>
      </c>
      <c r="E254" s="104">
        <v>11.569000000000001</v>
      </c>
      <c r="F254" s="104">
        <v>11.701000000000001</v>
      </c>
      <c r="G254" s="72">
        <f t="shared" si="17"/>
        <v>0.11349359999999972</v>
      </c>
      <c r="H254" s="501"/>
      <c r="I254" s="103">
        <f t="shared" si="15"/>
        <v>3.0402681646538022E-2</v>
      </c>
      <c r="J254" s="88">
        <f t="shared" si="16"/>
        <v>0.14389628164653775</v>
      </c>
      <c r="K254" s="215" t="s">
        <v>563</v>
      </c>
      <c r="L254" s="516"/>
    </row>
    <row r="255" spans="1:12" x14ac:dyDescent="0.25">
      <c r="A255" s="44">
        <v>239</v>
      </c>
      <c r="B255" s="56" t="s">
        <v>279</v>
      </c>
      <c r="C255" s="51">
        <v>50.9</v>
      </c>
      <c r="D255" s="65" t="s">
        <v>358</v>
      </c>
      <c r="E255" s="104">
        <v>26.478000000000002</v>
      </c>
      <c r="F255" s="104">
        <v>28.274000000000001</v>
      </c>
      <c r="G255" s="72">
        <f t="shared" si="17"/>
        <v>1.5442007999999994</v>
      </c>
      <c r="H255" s="501"/>
      <c r="I255" s="103">
        <f t="shared" si="15"/>
        <v>2.9532375874213458E-2</v>
      </c>
      <c r="J255" s="88">
        <f t="shared" si="16"/>
        <v>1.5737331758742128</v>
      </c>
      <c r="K255" s="215" t="s">
        <v>563</v>
      </c>
      <c r="L255" s="516"/>
    </row>
    <row r="256" spans="1:12" x14ac:dyDescent="0.25">
      <c r="A256" s="44">
        <v>240</v>
      </c>
      <c r="B256" s="56" t="s">
        <v>280</v>
      </c>
      <c r="C256" s="51">
        <v>114.5</v>
      </c>
      <c r="D256" s="65" t="s">
        <v>358</v>
      </c>
      <c r="E256" s="104">
        <v>66.97</v>
      </c>
      <c r="F256" s="104">
        <v>69.265000000000001</v>
      </c>
      <c r="G256" s="72">
        <f t="shared" si="17"/>
        <v>1.9732410000000016</v>
      </c>
      <c r="H256" s="501"/>
      <c r="I256" s="103">
        <f t="shared" si="15"/>
        <v>6.6433340620774883E-2</v>
      </c>
      <c r="J256" s="88">
        <f t="shared" si="16"/>
        <v>2.0396743406207767</v>
      </c>
      <c r="K256" s="215" t="s">
        <v>563</v>
      </c>
      <c r="L256" s="516"/>
    </row>
    <row r="257" spans="1:12" x14ac:dyDescent="0.25">
      <c r="A257" s="44">
        <v>241</v>
      </c>
      <c r="B257" s="56" t="s">
        <v>281</v>
      </c>
      <c r="C257" s="51">
        <v>106.5</v>
      </c>
      <c r="D257" s="65" t="s">
        <v>358</v>
      </c>
      <c r="E257" s="104">
        <v>18.675999999999998</v>
      </c>
      <c r="F257" s="104">
        <v>19.477</v>
      </c>
      <c r="G257" s="72">
        <f t="shared" si="17"/>
        <v>0.68869980000000164</v>
      </c>
      <c r="H257" s="501"/>
      <c r="I257" s="103">
        <f t="shared" si="15"/>
        <v>6.1791709835043881E-2</v>
      </c>
      <c r="J257" s="88">
        <f t="shared" si="16"/>
        <v>0.75049150983504553</v>
      </c>
      <c r="K257" s="215" t="s">
        <v>563</v>
      </c>
      <c r="L257" s="516"/>
    </row>
    <row r="258" spans="1:12" x14ac:dyDescent="0.25">
      <c r="A258" s="44">
        <v>242</v>
      </c>
      <c r="B258" s="56" t="s">
        <v>282</v>
      </c>
      <c r="C258" s="51">
        <v>93.3</v>
      </c>
      <c r="D258" s="65" t="s">
        <v>358</v>
      </c>
      <c r="E258" s="104">
        <v>37.923999999999999</v>
      </c>
      <c r="F258" s="104">
        <v>39.567999999999998</v>
      </c>
      <c r="G258" s="72">
        <f t="shared" si="17"/>
        <v>1.4135111999999985</v>
      </c>
      <c r="H258" s="501"/>
      <c r="I258" s="103">
        <f t="shared" si="15"/>
        <v>5.4133019038587735E-2</v>
      </c>
      <c r="J258" s="88">
        <f t="shared" si="16"/>
        <v>1.4676442190385863</v>
      </c>
      <c r="K258" s="215" t="s">
        <v>563</v>
      </c>
      <c r="L258" s="516"/>
    </row>
    <row r="259" spans="1:12" x14ac:dyDescent="0.25">
      <c r="A259" s="44">
        <v>243</v>
      </c>
      <c r="B259" s="56" t="s">
        <v>283</v>
      </c>
      <c r="C259" s="51">
        <v>80.5</v>
      </c>
      <c r="D259" s="65" t="s">
        <v>358</v>
      </c>
      <c r="E259" s="104">
        <v>9.1389999999999993</v>
      </c>
      <c r="F259" s="104">
        <v>9.3829999999999991</v>
      </c>
      <c r="G259" s="72">
        <f t="shared" si="17"/>
        <v>0.20979119999999982</v>
      </c>
      <c r="H259" s="501"/>
      <c r="I259" s="103">
        <f t="shared" si="15"/>
        <v>4.6706409781418143E-2</v>
      </c>
      <c r="J259" s="88">
        <f t="shared" si="16"/>
        <v>0.25649760978141795</v>
      </c>
      <c r="K259" s="215" t="s">
        <v>563</v>
      </c>
      <c r="L259" s="516"/>
    </row>
    <row r="260" spans="1:12" x14ac:dyDescent="0.25">
      <c r="A260" s="44">
        <v>244</v>
      </c>
      <c r="B260" s="56" t="s">
        <v>284</v>
      </c>
      <c r="C260" s="51">
        <v>52.7</v>
      </c>
      <c r="D260" s="65" t="s">
        <v>358</v>
      </c>
      <c r="E260" s="104">
        <v>13.324999999999999</v>
      </c>
      <c r="F260" s="104">
        <v>13.938000000000001</v>
      </c>
      <c r="G260" s="72">
        <f t="shared" si="17"/>
        <v>0.52705740000000112</v>
      </c>
      <c r="H260" s="501"/>
      <c r="I260" s="103">
        <f t="shared" si="15"/>
        <v>3.0576742801002935E-2</v>
      </c>
      <c r="J260" s="88">
        <f t="shared" si="16"/>
        <v>0.5576341428010041</v>
      </c>
      <c r="K260" s="215" t="s">
        <v>563</v>
      </c>
      <c r="L260" s="516"/>
    </row>
    <row r="261" spans="1:12" x14ac:dyDescent="0.25">
      <c r="A261" s="44">
        <v>245</v>
      </c>
      <c r="B261" s="56" t="s">
        <v>285</v>
      </c>
      <c r="C261" s="51">
        <v>50.3</v>
      </c>
      <c r="D261" s="65" t="s">
        <v>358</v>
      </c>
      <c r="E261" s="104">
        <v>8.4640000000000004</v>
      </c>
      <c r="F261" s="104">
        <v>8.4719999999999995</v>
      </c>
      <c r="G261" s="72">
        <f t="shared" si="17"/>
        <v>6.8783999999992426E-3</v>
      </c>
      <c r="H261" s="501"/>
      <c r="I261" s="103">
        <f t="shared" si="15"/>
        <v>2.9184253565283633E-2</v>
      </c>
      <c r="J261" s="88">
        <f t="shared" si="16"/>
        <v>3.6062653565282876E-2</v>
      </c>
      <c r="K261" s="215" t="s">
        <v>563</v>
      </c>
      <c r="L261" s="516"/>
    </row>
    <row r="262" spans="1:12" x14ac:dyDescent="0.25">
      <c r="A262" s="44">
        <v>246</v>
      </c>
      <c r="B262" s="56" t="s">
        <v>286</v>
      </c>
      <c r="C262" s="51">
        <v>113.9</v>
      </c>
      <c r="D262" s="65" t="s">
        <v>358</v>
      </c>
      <c r="E262" s="104">
        <v>45.027000000000001</v>
      </c>
      <c r="F262" s="104">
        <v>48.031999999999996</v>
      </c>
      <c r="G262" s="72">
        <f t="shared" si="17"/>
        <v>2.5836989999999962</v>
      </c>
      <c r="H262" s="501"/>
      <c r="I262" s="103">
        <f t="shared" si="15"/>
        <v>6.6085218311845051E-2</v>
      </c>
      <c r="J262" s="88">
        <f t="shared" si="16"/>
        <v>2.6497842183118414</v>
      </c>
      <c r="K262" s="215" t="s">
        <v>563</v>
      </c>
      <c r="L262" s="516"/>
    </row>
    <row r="263" spans="1:12" x14ac:dyDescent="0.25">
      <c r="A263" s="44">
        <v>247</v>
      </c>
      <c r="B263" s="56" t="s">
        <v>287</v>
      </c>
      <c r="C263" s="51">
        <v>106.3</v>
      </c>
      <c r="D263" s="65" t="s">
        <v>358</v>
      </c>
      <c r="E263" s="104">
        <v>30.696000000000002</v>
      </c>
      <c r="F263" s="104">
        <v>32.061</v>
      </c>
      <c r="G263" s="72">
        <f t="shared" si="17"/>
        <v>1.1736269999999986</v>
      </c>
      <c r="H263" s="501"/>
      <c r="I263" s="103">
        <f t="shared" si="15"/>
        <v>6.1675669065400604E-2</v>
      </c>
      <c r="J263" s="88">
        <f t="shared" si="16"/>
        <v>1.2353026690653992</v>
      </c>
      <c r="K263" s="215" t="s">
        <v>563</v>
      </c>
      <c r="L263" s="516"/>
    </row>
    <row r="264" spans="1:12" x14ac:dyDescent="0.25">
      <c r="A264" s="44">
        <v>248</v>
      </c>
      <c r="B264" s="56" t="s">
        <v>288</v>
      </c>
      <c r="C264" s="51">
        <v>92.5</v>
      </c>
      <c r="D264" s="65" t="s">
        <v>358</v>
      </c>
      <c r="E264" s="104">
        <v>33.981999999999999</v>
      </c>
      <c r="F264" s="104">
        <v>35.991999999999997</v>
      </c>
      <c r="G264" s="72">
        <f t="shared" si="17"/>
        <v>1.7281979999999983</v>
      </c>
      <c r="H264" s="501"/>
      <c r="I264" s="103">
        <f t="shared" si="15"/>
        <v>5.3668855960014639E-2</v>
      </c>
      <c r="J264" s="88">
        <f t="shared" si="16"/>
        <v>1.781866855960013</v>
      </c>
      <c r="K264" s="215" t="s">
        <v>563</v>
      </c>
      <c r="L264" s="516"/>
    </row>
    <row r="265" spans="1:12" x14ac:dyDescent="0.25">
      <c r="A265" s="44">
        <v>249</v>
      </c>
      <c r="B265" s="56" t="s">
        <v>289</v>
      </c>
      <c r="C265" s="51">
        <v>85.1</v>
      </c>
      <c r="D265" s="65" t="s">
        <v>358</v>
      </c>
      <c r="E265" s="104">
        <v>18.295999999999999</v>
      </c>
      <c r="F265" s="104">
        <v>19.574000000000002</v>
      </c>
      <c r="G265" s="72">
        <f t="shared" si="17"/>
        <v>1.098824400000002</v>
      </c>
      <c r="H265" s="501"/>
      <c r="I265" s="103">
        <f t="shared" si="15"/>
        <v>4.9375347483213462E-2</v>
      </c>
      <c r="J265" s="88">
        <f t="shared" si="16"/>
        <v>1.1481997474832155</v>
      </c>
      <c r="K265" s="215" t="s">
        <v>563</v>
      </c>
      <c r="L265" s="516"/>
    </row>
    <row r="266" spans="1:12" x14ac:dyDescent="0.25">
      <c r="A266" s="44">
        <v>250</v>
      </c>
      <c r="B266" s="56" t="s">
        <v>290</v>
      </c>
      <c r="C266" s="51">
        <v>52.4</v>
      </c>
      <c r="D266" s="65" t="s">
        <v>358</v>
      </c>
      <c r="E266" s="104">
        <v>29.300999999999998</v>
      </c>
      <c r="F266" s="104">
        <v>30.41</v>
      </c>
      <c r="G266" s="72">
        <f t="shared" si="17"/>
        <v>0.95351820000000154</v>
      </c>
      <c r="H266" s="501"/>
      <c r="I266" s="103">
        <f t="shared" si="15"/>
        <v>3.0402681646538022E-2</v>
      </c>
      <c r="J266" s="88">
        <f t="shared" si="16"/>
        <v>0.98392088164653957</v>
      </c>
      <c r="K266" s="215" t="s">
        <v>563</v>
      </c>
      <c r="L266" s="516"/>
    </row>
    <row r="267" spans="1:12" x14ac:dyDescent="0.25">
      <c r="A267" s="44">
        <v>251</v>
      </c>
      <c r="B267" s="56" t="s">
        <v>291</v>
      </c>
      <c r="C267" s="51">
        <v>50.9</v>
      </c>
      <c r="D267" s="65" t="s">
        <v>358</v>
      </c>
      <c r="E267" s="104">
        <v>31.99</v>
      </c>
      <c r="F267" s="104">
        <v>33.61</v>
      </c>
      <c r="G267" s="72">
        <f t="shared" si="17"/>
        <v>1.3928760000000009</v>
      </c>
      <c r="H267" s="501"/>
      <c r="I267" s="103">
        <f t="shared" si="15"/>
        <v>2.9532375874213458E-2</v>
      </c>
      <c r="J267" s="88">
        <f t="shared" si="16"/>
        <v>1.4224083758742143</v>
      </c>
      <c r="K267" s="215" t="s">
        <v>563</v>
      </c>
      <c r="L267" s="516"/>
    </row>
    <row r="268" spans="1:12" x14ac:dyDescent="0.25">
      <c r="A268" s="44">
        <v>252</v>
      </c>
      <c r="B268" s="56" t="s">
        <v>292</v>
      </c>
      <c r="C268" s="51">
        <v>113.9</v>
      </c>
      <c r="D268" s="65" t="s">
        <v>358</v>
      </c>
      <c r="E268" s="104">
        <v>42.591000000000001</v>
      </c>
      <c r="F268" s="104">
        <v>44.423999999999999</v>
      </c>
      <c r="G268" s="72">
        <f t="shared" si="17"/>
        <v>1.5760133999999986</v>
      </c>
      <c r="H268" s="501"/>
      <c r="I268" s="103">
        <f t="shared" si="15"/>
        <v>6.6085218311845051E-2</v>
      </c>
      <c r="J268" s="88">
        <f t="shared" si="16"/>
        <v>1.6420986183118436</v>
      </c>
      <c r="K268" s="215" t="s">
        <v>563</v>
      </c>
      <c r="L268" s="516"/>
    </row>
    <row r="269" spans="1:12" x14ac:dyDescent="0.25">
      <c r="A269" s="44">
        <v>253</v>
      </c>
      <c r="B269" s="56" t="s">
        <v>293</v>
      </c>
      <c r="C269" s="51">
        <v>106.8</v>
      </c>
      <c r="D269" s="65" t="s">
        <v>358</v>
      </c>
      <c r="E269" s="104">
        <v>12.106999999999999</v>
      </c>
      <c r="F269" s="104">
        <v>13.321</v>
      </c>
      <c r="G269" s="72">
        <f t="shared" si="17"/>
        <v>1.0437972000000004</v>
      </c>
      <c r="H269" s="501"/>
      <c r="I269" s="103">
        <f t="shared" si="15"/>
        <v>6.1965770989508791E-2</v>
      </c>
      <c r="J269" s="88">
        <f t="shared" si="16"/>
        <v>1.1057629709895092</v>
      </c>
      <c r="K269" s="215" t="s">
        <v>563</v>
      </c>
      <c r="L269" s="516"/>
    </row>
    <row r="270" spans="1:12" x14ac:dyDescent="0.25">
      <c r="A270" s="44">
        <v>254</v>
      </c>
      <c r="B270" s="56" t="s">
        <v>294</v>
      </c>
      <c r="C270" s="51">
        <v>92.5</v>
      </c>
      <c r="D270" s="65" t="s">
        <v>358</v>
      </c>
      <c r="E270" s="104">
        <v>11.786</v>
      </c>
      <c r="F270" s="104">
        <v>11.824</v>
      </c>
      <c r="G270" s="72">
        <f t="shared" si="17"/>
        <v>3.2672400000000219E-2</v>
      </c>
      <c r="H270" s="501"/>
      <c r="I270" s="103">
        <f t="shared" si="15"/>
        <v>5.3668855960014639E-2</v>
      </c>
      <c r="J270" s="88">
        <f t="shared" si="16"/>
        <v>8.6341255960014851E-2</v>
      </c>
      <c r="K270" s="25" t="s">
        <v>563</v>
      </c>
      <c r="L270" s="516"/>
    </row>
    <row r="271" spans="1:12" x14ac:dyDescent="0.25">
      <c r="A271" s="44">
        <v>255</v>
      </c>
      <c r="B271" s="56" t="s">
        <v>295</v>
      </c>
      <c r="C271" s="51">
        <v>81</v>
      </c>
      <c r="D271" s="65" t="s">
        <v>358</v>
      </c>
      <c r="E271" s="104">
        <v>17.227</v>
      </c>
      <c r="F271" s="104">
        <v>17.548999999999999</v>
      </c>
      <c r="G271" s="72">
        <f t="shared" si="17"/>
        <v>0.27685559999999931</v>
      </c>
      <c r="H271" s="501"/>
      <c r="I271" s="103">
        <f t="shared" si="15"/>
        <v>4.699651170552633E-2</v>
      </c>
      <c r="J271" s="88">
        <f t="shared" si="16"/>
        <v>0.32385211170552564</v>
      </c>
      <c r="K271" s="25" t="s">
        <v>563</v>
      </c>
      <c r="L271" s="516"/>
    </row>
    <row r="272" spans="1:12" x14ac:dyDescent="0.25">
      <c r="A272" s="44">
        <v>256</v>
      </c>
      <c r="B272" s="56" t="s">
        <v>296</v>
      </c>
      <c r="C272" s="51">
        <v>52.2</v>
      </c>
      <c r="D272" s="65" t="s">
        <v>358</v>
      </c>
      <c r="E272" s="104">
        <v>15.114000000000001</v>
      </c>
      <c r="F272" s="104">
        <v>15.698</v>
      </c>
      <c r="G272" s="72">
        <f t="shared" si="17"/>
        <v>0.50212319999999966</v>
      </c>
      <c r="H272" s="501"/>
      <c r="I272" s="103">
        <f t="shared" si="15"/>
        <v>3.0286640876894748E-2</v>
      </c>
      <c r="J272" s="88">
        <f t="shared" si="16"/>
        <v>0.53240984087689436</v>
      </c>
      <c r="K272" s="25" t="s">
        <v>563</v>
      </c>
      <c r="L272" s="516"/>
    </row>
    <row r="273" spans="1:12" x14ac:dyDescent="0.25">
      <c r="A273" s="44">
        <v>257</v>
      </c>
      <c r="B273" s="56" t="s">
        <v>297</v>
      </c>
      <c r="C273" s="51">
        <v>50.6</v>
      </c>
      <c r="D273" s="65" t="s">
        <v>358</v>
      </c>
      <c r="E273" s="104">
        <v>17.442</v>
      </c>
      <c r="F273" s="104">
        <v>18.704999999999998</v>
      </c>
      <c r="G273" s="72">
        <f t="shared" si="17"/>
        <v>1.0859273999999983</v>
      </c>
      <c r="H273" s="501"/>
      <c r="I273" s="103">
        <f t="shared" si="15"/>
        <v>2.9358314719748549E-2</v>
      </c>
      <c r="J273" s="88">
        <f t="shared" si="16"/>
        <v>1.1152857147197468</v>
      </c>
      <c r="K273" s="25" t="s">
        <v>563</v>
      </c>
      <c r="L273" s="516"/>
    </row>
    <row r="274" spans="1:12" x14ac:dyDescent="0.25">
      <c r="A274" s="44">
        <v>258</v>
      </c>
      <c r="B274" s="56" t="s">
        <v>298</v>
      </c>
      <c r="C274" s="51">
        <v>113.9</v>
      </c>
      <c r="D274" s="65" t="s">
        <v>358</v>
      </c>
      <c r="E274" s="104">
        <v>39.051000000000002</v>
      </c>
      <c r="F274" s="104">
        <v>40.625999999999998</v>
      </c>
      <c r="G274" s="72">
        <f t="shared" si="17"/>
        <v>1.3541849999999964</v>
      </c>
      <c r="H274" s="501"/>
      <c r="I274" s="103">
        <f t="shared" si="15"/>
        <v>6.6085218311845051E-2</v>
      </c>
      <c r="J274" s="88">
        <f t="shared" si="16"/>
        <v>1.4202702183118414</v>
      </c>
      <c r="K274" s="25" t="s">
        <v>563</v>
      </c>
      <c r="L274" s="516"/>
    </row>
    <row r="275" spans="1:12" x14ac:dyDescent="0.25">
      <c r="A275" s="44">
        <v>259</v>
      </c>
      <c r="B275" s="56" t="s">
        <v>299</v>
      </c>
      <c r="C275" s="51">
        <v>106.9</v>
      </c>
      <c r="D275" s="65" t="s">
        <v>358</v>
      </c>
      <c r="E275" s="104">
        <v>14.602</v>
      </c>
      <c r="F275" s="104">
        <v>16.631</v>
      </c>
      <c r="G275" s="72">
        <f t="shared" si="17"/>
        <v>1.7445341999999999</v>
      </c>
      <c r="H275" s="501"/>
      <c r="I275" s="103">
        <f t="shared" si="15"/>
        <v>6.2023791374330436E-2</v>
      </c>
      <c r="J275" s="88">
        <f t="shared" si="16"/>
        <v>1.8065579913743304</v>
      </c>
      <c r="K275" s="25" t="s">
        <v>563</v>
      </c>
      <c r="L275" s="516"/>
    </row>
    <row r="276" spans="1:12" x14ac:dyDescent="0.25">
      <c r="A276" s="44">
        <v>260</v>
      </c>
      <c r="B276" s="56" t="s">
        <v>300</v>
      </c>
      <c r="C276" s="51">
        <v>92.5</v>
      </c>
      <c r="D276" s="65" t="s">
        <v>358</v>
      </c>
      <c r="E276" s="104">
        <v>15.689</v>
      </c>
      <c r="F276" s="104">
        <v>16.614999999999998</v>
      </c>
      <c r="G276" s="72">
        <f t="shared" si="17"/>
        <v>0.79617479999999863</v>
      </c>
      <c r="H276" s="501"/>
      <c r="I276" s="103">
        <f t="shared" si="15"/>
        <v>5.3668855960014639E-2</v>
      </c>
      <c r="J276" s="88">
        <f t="shared" si="16"/>
        <v>0.84984365596001332</v>
      </c>
      <c r="K276" s="25" t="s">
        <v>563</v>
      </c>
      <c r="L276" s="516"/>
    </row>
    <row r="277" spans="1:12" x14ac:dyDescent="0.25">
      <c r="A277" s="44">
        <v>261</v>
      </c>
      <c r="B277" s="56" t="s">
        <v>301</v>
      </c>
      <c r="C277" s="51">
        <v>80.900000000000006</v>
      </c>
      <c r="D277" s="65" t="s">
        <v>358</v>
      </c>
      <c r="E277" s="104">
        <v>40.777999999999999</v>
      </c>
      <c r="F277" s="104">
        <v>42.747999999999998</v>
      </c>
      <c r="G277" s="72">
        <f t="shared" si="17"/>
        <v>1.693805999999999</v>
      </c>
      <c r="H277" s="501"/>
      <c r="I277" s="103">
        <f t="shared" ref="I277:I304" si="18">$G$12/$C$306*C277</f>
        <v>4.6938491320704698E-2</v>
      </c>
      <c r="J277" s="88">
        <f t="shared" ref="J277:J305" si="19">G277+I277+H277</f>
        <v>1.7407444913207037</v>
      </c>
      <c r="K277" s="25" t="s">
        <v>563</v>
      </c>
      <c r="L277" s="516"/>
    </row>
    <row r="278" spans="1:12" x14ac:dyDescent="0.25">
      <c r="A278" s="44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3.0779999999999998</v>
      </c>
      <c r="G278" s="72">
        <f t="shared" si="17"/>
        <v>0</v>
      </c>
      <c r="H278" s="501">
        <f t="shared" ref="H278" si="20">C278*(G$11/E$18)</f>
        <v>0.76976346900073067</v>
      </c>
      <c r="I278" s="103">
        <f t="shared" si="18"/>
        <v>3.0228620492073109E-2</v>
      </c>
      <c r="J278" s="88">
        <f t="shared" si="19"/>
        <v>0.79999208949280376</v>
      </c>
      <c r="K278" s="25" t="s">
        <v>564</v>
      </c>
      <c r="L278" s="516"/>
    </row>
    <row r="279" spans="1:12" x14ac:dyDescent="0.25">
      <c r="A279" s="44">
        <v>263</v>
      </c>
      <c r="B279" s="56" t="s">
        <v>303</v>
      </c>
      <c r="C279" s="51">
        <v>50.6</v>
      </c>
      <c r="D279" s="65" t="s">
        <v>358</v>
      </c>
      <c r="E279" s="104">
        <v>4.4340000000000002</v>
      </c>
      <c r="F279" s="104">
        <v>4.6029999999999998</v>
      </c>
      <c r="G279" s="72">
        <f t="shared" ref="G279:G305" si="21">(F279-E279)*0.8598</f>
        <v>0.14530619999999966</v>
      </c>
      <c r="H279" s="501"/>
      <c r="I279" s="103">
        <f t="shared" si="18"/>
        <v>2.9358314719748549E-2</v>
      </c>
      <c r="J279" s="88">
        <f t="shared" si="19"/>
        <v>0.1746645147197482</v>
      </c>
      <c r="K279" s="25" t="s">
        <v>563</v>
      </c>
      <c r="L279" s="516"/>
    </row>
    <row r="280" spans="1:12" x14ac:dyDescent="0.25">
      <c r="A280" s="44">
        <v>264</v>
      </c>
      <c r="B280" s="56" t="s">
        <v>304</v>
      </c>
      <c r="C280" s="51">
        <v>114.3</v>
      </c>
      <c r="D280" s="65" t="s">
        <v>358</v>
      </c>
      <c r="E280" s="104">
        <v>58.578000000000003</v>
      </c>
      <c r="F280" s="104">
        <v>62.122999999999998</v>
      </c>
      <c r="G280" s="72">
        <f t="shared" si="21"/>
        <v>3.0479909999999952</v>
      </c>
      <c r="H280" s="501"/>
      <c r="I280" s="103">
        <f t="shared" si="18"/>
        <v>6.6317299851131606E-2</v>
      </c>
      <c r="J280" s="88">
        <f t="shared" si="19"/>
        <v>3.1143082998511269</v>
      </c>
      <c r="K280" s="25" t="s">
        <v>563</v>
      </c>
      <c r="L280" s="516"/>
    </row>
    <row r="281" spans="1:12" x14ac:dyDescent="0.25">
      <c r="A281" s="44">
        <v>265</v>
      </c>
      <c r="B281" s="56" t="s">
        <v>305</v>
      </c>
      <c r="C281" s="51">
        <v>107</v>
      </c>
      <c r="D281" s="65" t="s">
        <v>358</v>
      </c>
      <c r="E281" s="104">
        <v>30.832999999999998</v>
      </c>
      <c r="F281" s="104">
        <v>31.664000000000001</v>
      </c>
      <c r="G281" s="72">
        <f t="shared" si="21"/>
        <v>0.71449380000000262</v>
      </c>
      <c r="H281" s="501"/>
      <c r="I281" s="103">
        <f t="shared" si="18"/>
        <v>6.2081811759152068E-2</v>
      </c>
      <c r="J281" s="88">
        <f t="shared" si="19"/>
        <v>0.77657561175915468</v>
      </c>
      <c r="K281" s="25" t="s">
        <v>563</v>
      </c>
      <c r="L281" s="516"/>
    </row>
    <row r="282" spans="1:12" x14ac:dyDescent="0.25">
      <c r="A282" s="44">
        <v>266</v>
      </c>
      <c r="B282" s="56" t="s">
        <v>306</v>
      </c>
      <c r="C282" s="51">
        <v>92.8</v>
      </c>
      <c r="D282" s="65" t="s">
        <v>358</v>
      </c>
      <c r="E282" s="104">
        <v>37.520000000000003</v>
      </c>
      <c r="F282" s="104">
        <v>38.807000000000002</v>
      </c>
      <c r="G282" s="72">
        <f t="shared" si="21"/>
        <v>1.1065625999999993</v>
      </c>
      <c r="H282" s="501"/>
      <c r="I282" s="103">
        <f t="shared" si="18"/>
        <v>5.3842917114479548E-2</v>
      </c>
      <c r="J282" s="88">
        <f t="shared" si="19"/>
        <v>1.1604055171144789</v>
      </c>
      <c r="K282" s="25" t="s">
        <v>563</v>
      </c>
      <c r="L282" s="516"/>
    </row>
    <row r="283" spans="1:12" x14ac:dyDescent="0.25">
      <c r="A283" s="44">
        <v>267</v>
      </c>
      <c r="B283" s="56" t="s">
        <v>307</v>
      </c>
      <c r="C283" s="51">
        <v>80.3</v>
      </c>
      <c r="D283" s="65" t="s">
        <v>358</v>
      </c>
      <c r="E283" s="104">
        <v>20.731000000000002</v>
      </c>
      <c r="F283" s="104">
        <v>21.786000000000001</v>
      </c>
      <c r="G283" s="72">
        <f t="shared" si="21"/>
        <v>0.90708899999999981</v>
      </c>
      <c r="H283" s="501"/>
      <c r="I283" s="103">
        <f t="shared" si="18"/>
        <v>4.6590369011774865E-2</v>
      </c>
      <c r="J283" s="88">
        <f t="shared" si="19"/>
        <v>0.95367936901177464</v>
      </c>
      <c r="K283" s="25" t="s">
        <v>563</v>
      </c>
      <c r="L283" s="516"/>
    </row>
    <row r="284" spans="1:12" x14ac:dyDescent="0.25">
      <c r="A284" s="44">
        <v>268</v>
      </c>
      <c r="B284" s="56" t="s">
        <v>308</v>
      </c>
      <c r="C284" s="51">
        <v>52</v>
      </c>
      <c r="D284" s="65" t="s">
        <v>358</v>
      </c>
      <c r="E284" s="104">
        <v>10.429</v>
      </c>
      <c r="F284" s="104">
        <v>11.04</v>
      </c>
      <c r="G284" s="72">
        <f t="shared" si="21"/>
        <v>0.52533779999999908</v>
      </c>
      <c r="H284" s="501"/>
      <c r="I284" s="103">
        <f t="shared" si="18"/>
        <v>3.0170600107251474E-2</v>
      </c>
      <c r="J284" s="88">
        <f t="shared" si="19"/>
        <v>0.55550840010725056</v>
      </c>
      <c r="K284" s="25" t="s">
        <v>563</v>
      </c>
      <c r="L284" s="517"/>
    </row>
    <row r="285" spans="1:12" x14ac:dyDescent="0.25">
      <c r="A285" s="44">
        <v>269</v>
      </c>
      <c r="B285" s="56" t="s">
        <v>309</v>
      </c>
      <c r="C285" s="51">
        <v>50.4</v>
      </c>
      <c r="D285" s="65" t="s">
        <v>358</v>
      </c>
      <c r="E285" s="104">
        <v>13.97</v>
      </c>
      <c r="F285" s="104">
        <v>14.833</v>
      </c>
      <c r="G285" s="72">
        <f t="shared" si="21"/>
        <v>0.74200739999999965</v>
      </c>
      <c r="H285" s="501"/>
      <c r="I285" s="103">
        <f t="shared" si="18"/>
        <v>2.9242273950105271E-2</v>
      </c>
      <c r="J285" s="88">
        <f t="shared" si="19"/>
        <v>0.77124967395010491</v>
      </c>
      <c r="K285" s="25" t="s">
        <v>563</v>
      </c>
      <c r="L285" s="516"/>
    </row>
    <row r="286" spans="1:12" x14ac:dyDescent="0.25">
      <c r="A286" s="44">
        <v>270</v>
      </c>
      <c r="B286" s="56" t="s">
        <v>310</v>
      </c>
      <c r="C286" s="51">
        <v>113.4</v>
      </c>
      <c r="D286" s="65" t="s">
        <v>358</v>
      </c>
      <c r="E286" s="104">
        <v>28.321000000000002</v>
      </c>
      <c r="F286" s="104">
        <v>30.048999999999999</v>
      </c>
      <c r="G286" s="72">
        <f t="shared" si="21"/>
        <v>1.4857343999999983</v>
      </c>
      <c r="H286" s="501"/>
      <c r="I286" s="103">
        <f t="shared" si="18"/>
        <v>6.5795116387736871E-2</v>
      </c>
      <c r="J286" s="88">
        <f t="shared" si="19"/>
        <v>1.5515295163877352</v>
      </c>
      <c r="K286" s="25" t="s">
        <v>563</v>
      </c>
      <c r="L286" s="516"/>
    </row>
    <row r="287" spans="1:12" x14ac:dyDescent="0.25">
      <c r="A287" s="44">
        <v>271</v>
      </c>
      <c r="B287" s="56" t="s">
        <v>311</v>
      </c>
      <c r="C287" s="51">
        <v>106.2</v>
      </c>
      <c r="D287" s="65" t="s">
        <v>358</v>
      </c>
      <c r="E287" s="104">
        <v>14.327</v>
      </c>
      <c r="F287" s="104">
        <v>15.375</v>
      </c>
      <c r="G287" s="72">
        <f t="shared" si="21"/>
        <v>0.90107040000000005</v>
      </c>
      <c r="H287" s="501"/>
      <c r="I287" s="103">
        <f t="shared" si="18"/>
        <v>6.1617648680578972E-2</v>
      </c>
      <c r="J287" s="88">
        <f t="shared" si="19"/>
        <v>0.962688048680579</v>
      </c>
      <c r="K287" s="25" t="s">
        <v>563</v>
      </c>
      <c r="L287" s="516"/>
    </row>
    <row r="288" spans="1:12" x14ac:dyDescent="0.25">
      <c r="A288" s="44">
        <v>272</v>
      </c>
      <c r="B288" s="56" t="s">
        <v>312</v>
      </c>
      <c r="C288" s="51">
        <v>92.7</v>
      </c>
      <c r="D288" s="65" t="s">
        <v>358</v>
      </c>
      <c r="E288" s="104">
        <v>15.311999999999999</v>
      </c>
      <c r="F288" s="104">
        <v>16.481000000000002</v>
      </c>
      <c r="G288" s="72">
        <f t="shared" si="21"/>
        <v>1.0051062000000019</v>
      </c>
      <c r="H288" s="501"/>
      <c r="I288" s="103">
        <f t="shared" si="18"/>
        <v>5.3784896729657916E-2</v>
      </c>
      <c r="J288" s="88">
        <f t="shared" si="19"/>
        <v>1.0588910967296599</v>
      </c>
      <c r="K288" s="25" t="s">
        <v>563</v>
      </c>
      <c r="L288" s="516"/>
    </row>
    <row r="289" spans="1:12" x14ac:dyDescent="0.25">
      <c r="A289" s="44">
        <v>273</v>
      </c>
      <c r="B289" s="56" t="s">
        <v>313</v>
      </c>
      <c r="C289" s="51">
        <v>81.5</v>
      </c>
      <c r="D289" s="65" t="s">
        <v>358</v>
      </c>
      <c r="E289" s="104">
        <v>35.357999999999997</v>
      </c>
      <c r="F289" s="104">
        <v>37.627000000000002</v>
      </c>
      <c r="G289" s="72">
        <f t="shared" si="21"/>
        <v>1.9508862000000047</v>
      </c>
      <c r="H289" s="501"/>
      <c r="I289" s="103">
        <f t="shared" si="18"/>
        <v>4.7286613629634516E-2</v>
      </c>
      <c r="J289" s="88">
        <f t="shared" si="19"/>
        <v>1.9981728136296393</v>
      </c>
      <c r="K289" s="25" t="s">
        <v>563</v>
      </c>
      <c r="L289" s="516"/>
    </row>
    <row r="290" spans="1:12" x14ac:dyDescent="0.25">
      <c r="A290" s="44">
        <v>274</v>
      </c>
      <c r="B290" s="56" t="s">
        <v>314</v>
      </c>
      <c r="C290" s="51">
        <v>52</v>
      </c>
      <c r="D290" s="65" t="s">
        <v>358</v>
      </c>
      <c r="E290" s="104">
        <v>30.25</v>
      </c>
      <c r="F290" s="104">
        <v>31.707000000000001</v>
      </c>
      <c r="G290" s="72">
        <f t="shared" si="21"/>
        <v>1.2527286000000006</v>
      </c>
      <c r="H290" s="501"/>
      <c r="I290" s="103">
        <f t="shared" si="18"/>
        <v>3.0170600107251474E-2</v>
      </c>
      <c r="J290" s="88">
        <f t="shared" si="19"/>
        <v>1.2828992001072521</v>
      </c>
      <c r="K290" s="25" t="s">
        <v>563</v>
      </c>
      <c r="L290" s="516"/>
    </row>
    <row r="291" spans="1:12" x14ac:dyDescent="0.25">
      <c r="A291" s="44">
        <v>275</v>
      </c>
      <c r="B291" s="56" t="s">
        <v>315</v>
      </c>
      <c r="C291" s="51">
        <v>50.1</v>
      </c>
      <c r="D291" s="65" t="s">
        <v>358</v>
      </c>
      <c r="E291" s="104">
        <v>29.588999999999999</v>
      </c>
      <c r="F291" s="104">
        <v>31.233000000000001</v>
      </c>
      <c r="G291" s="72">
        <f t="shared" si="21"/>
        <v>1.4135112000000016</v>
      </c>
      <c r="H291" s="501"/>
      <c r="I291" s="103">
        <f t="shared" si="18"/>
        <v>2.9068212795640362E-2</v>
      </c>
      <c r="J291" s="88">
        <f t="shared" si="19"/>
        <v>1.4425794127956419</v>
      </c>
      <c r="K291" s="25" t="s">
        <v>563</v>
      </c>
      <c r="L291" s="516"/>
    </row>
    <row r="292" spans="1:12" x14ac:dyDescent="0.25">
      <c r="A292" s="44">
        <v>276</v>
      </c>
      <c r="B292" s="56" t="s">
        <v>316</v>
      </c>
      <c r="C292" s="51">
        <v>113.9</v>
      </c>
      <c r="D292" s="65" t="s">
        <v>358</v>
      </c>
      <c r="E292" s="104">
        <v>54.805</v>
      </c>
      <c r="F292" s="104">
        <v>57.997</v>
      </c>
      <c r="G292" s="72">
        <f t="shared" si="21"/>
        <v>2.7444816000000003</v>
      </c>
      <c r="H292" s="501"/>
      <c r="I292" s="103">
        <f t="shared" si="18"/>
        <v>6.6085218311845051E-2</v>
      </c>
      <c r="J292" s="88">
        <f t="shared" si="19"/>
        <v>2.8105668183118455</v>
      </c>
      <c r="K292" s="25" t="s">
        <v>563</v>
      </c>
      <c r="L292" s="516"/>
    </row>
    <row r="293" spans="1:12" x14ac:dyDescent="0.25">
      <c r="A293" s="44">
        <v>277</v>
      </c>
      <c r="B293" s="56" t="s">
        <v>317</v>
      </c>
      <c r="C293" s="51">
        <v>107.4</v>
      </c>
      <c r="D293" s="65" t="s">
        <v>358</v>
      </c>
      <c r="E293" s="104">
        <v>46.348999999999997</v>
      </c>
      <c r="F293" s="104">
        <v>48.033000000000001</v>
      </c>
      <c r="G293" s="72">
        <f t="shared" si="21"/>
        <v>1.4479032000000041</v>
      </c>
      <c r="H293" s="501"/>
      <c r="I293" s="103">
        <f t="shared" si="18"/>
        <v>6.2313893298438623E-2</v>
      </c>
      <c r="J293" s="88">
        <f t="shared" si="19"/>
        <v>1.5102170932984427</v>
      </c>
      <c r="K293" s="25" t="s">
        <v>563</v>
      </c>
      <c r="L293" s="516"/>
    </row>
    <row r="294" spans="1:12" x14ac:dyDescent="0.25">
      <c r="A294" s="44">
        <v>278</v>
      </c>
      <c r="B294" s="56" t="s">
        <v>318</v>
      </c>
      <c r="C294" s="51">
        <v>92.6</v>
      </c>
      <c r="D294" s="65" t="s">
        <v>358</v>
      </c>
      <c r="E294" s="104">
        <v>9.3629999999999995</v>
      </c>
      <c r="F294" s="104">
        <v>9.3680000000000003</v>
      </c>
      <c r="G294" s="72">
        <f t="shared" si="21"/>
        <v>4.2990000000006721E-3</v>
      </c>
      <c r="H294" s="501"/>
      <c r="I294" s="103">
        <f t="shared" si="18"/>
        <v>5.372687634483627E-2</v>
      </c>
      <c r="J294" s="88">
        <f t="shared" si="19"/>
        <v>5.8025876344836941E-2</v>
      </c>
      <c r="K294" s="25" t="s">
        <v>563</v>
      </c>
      <c r="L294" s="516"/>
    </row>
    <row r="295" spans="1:12" x14ac:dyDescent="0.25">
      <c r="A295" s="44">
        <v>279</v>
      </c>
      <c r="B295" s="56" t="s">
        <v>319</v>
      </c>
      <c r="C295" s="51">
        <v>80.5</v>
      </c>
      <c r="D295" s="65" t="s">
        <v>358</v>
      </c>
      <c r="E295" s="104">
        <v>16.387</v>
      </c>
      <c r="F295" s="104">
        <v>17.600000000000001</v>
      </c>
      <c r="G295" s="72">
        <f t="shared" si="21"/>
        <v>1.0429374000000009</v>
      </c>
      <c r="H295" s="501"/>
      <c r="I295" s="103">
        <f t="shared" si="18"/>
        <v>4.6706409781418143E-2</v>
      </c>
      <c r="J295" s="88">
        <f t="shared" si="19"/>
        <v>1.0896438097814189</v>
      </c>
      <c r="K295" s="25" t="s">
        <v>563</v>
      </c>
      <c r="L295" s="516"/>
    </row>
    <row r="296" spans="1:12" x14ac:dyDescent="0.25">
      <c r="A296" s="44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72">
        <v>0</v>
      </c>
      <c r="H296" s="501">
        <f t="shared" ref="H296" si="22">C296*(G$11/E$18)</f>
        <v>0.76828599593163138</v>
      </c>
      <c r="I296" s="103">
        <f t="shared" si="18"/>
        <v>3.0170600107251474E-2</v>
      </c>
      <c r="J296" s="88">
        <f t="shared" si="19"/>
        <v>0.79845659603888286</v>
      </c>
      <c r="K296" s="25" t="s">
        <v>564</v>
      </c>
      <c r="L296" s="516"/>
    </row>
    <row r="297" spans="1:12" x14ac:dyDescent="0.25">
      <c r="A297" s="44">
        <v>281</v>
      </c>
      <c r="B297" s="56" t="s">
        <v>321</v>
      </c>
      <c r="C297" s="51">
        <v>50.4</v>
      </c>
      <c r="D297" s="65" t="s">
        <v>358</v>
      </c>
      <c r="E297" s="104">
        <v>24.488</v>
      </c>
      <c r="F297" s="104">
        <v>25.591999999999999</v>
      </c>
      <c r="G297" s="72">
        <f t="shared" si="21"/>
        <v>0.94921919999999937</v>
      </c>
      <c r="H297" s="501"/>
      <c r="I297" s="103">
        <f t="shared" si="18"/>
        <v>2.9242273950105271E-2</v>
      </c>
      <c r="J297" s="88">
        <f t="shared" si="19"/>
        <v>0.97846147395010463</v>
      </c>
      <c r="K297" s="25" t="s">
        <v>563</v>
      </c>
      <c r="L297" s="516"/>
    </row>
    <row r="298" spans="1:12" x14ac:dyDescent="0.25">
      <c r="A298" s="44">
        <v>282</v>
      </c>
      <c r="B298" s="56" t="s">
        <v>322</v>
      </c>
      <c r="C298" s="51">
        <v>113.7</v>
      </c>
      <c r="D298" s="65" t="s">
        <v>358</v>
      </c>
      <c r="E298" s="104">
        <v>61.944000000000003</v>
      </c>
      <c r="F298" s="104">
        <v>64.849999999999994</v>
      </c>
      <c r="G298" s="72">
        <f t="shared" si="21"/>
        <v>2.4985787999999931</v>
      </c>
      <c r="H298" s="501"/>
      <c r="I298" s="103">
        <f>$G$12/$C$306*C298</f>
        <v>6.5969177542201773E-2</v>
      </c>
      <c r="J298" s="88">
        <f t="shared" si="19"/>
        <v>2.5645479775421949</v>
      </c>
      <c r="K298" s="25" t="s">
        <v>563</v>
      </c>
      <c r="L298" s="516"/>
    </row>
    <row r="299" spans="1:12" x14ac:dyDescent="0.25">
      <c r="A299" s="44">
        <v>283</v>
      </c>
      <c r="B299" s="56" t="s">
        <v>323</v>
      </c>
      <c r="C299" s="51">
        <v>106.2</v>
      </c>
      <c r="D299" s="65" t="s">
        <v>358</v>
      </c>
      <c r="E299" s="104">
        <v>14.708</v>
      </c>
      <c r="F299" s="104">
        <v>15.271000000000001</v>
      </c>
      <c r="G299" s="72">
        <f t="shared" si="21"/>
        <v>0.48406740000000054</v>
      </c>
      <c r="H299" s="501"/>
      <c r="I299" s="103">
        <f t="shared" si="18"/>
        <v>6.1617648680578972E-2</v>
      </c>
      <c r="J299" s="88">
        <f t="shared" si="19"/>
        <v>0.54568504868057954</v>
      </c>
      <c r="K299" s="25" t="s">
        <v>563</v>
      </c>
      <c r="L299" s="516"/>
    </row>
    <row r="300" spans="1:12" x14ac:dyDescent="0.25">
      <c r="A300" s="44">
        <v>284</v>
      </c>
      <c r="B300" s="56" t="s">
        <v>324</v>
      </c>
      <c r="C300" s="51">
        <v>92</v>
      </c>
      <c r="D300" s="65" t="s">
        <v>358</v>
      </c>
      <c r="E300" s="104">
        <v>8.5909999999999993</v>
      </c>
      <c r="F300" s="104">
        <v>10.090999999999999</v>
      </c>
      <c r="G300" s="72">
        <f t="shared" si="21"/>
        <v>1.2897000000000001</v>
      </c>
      <c r="H300" s="501"/>
      <c r="I300" s="103">
        <f t="shared" si="18"/>
        <v>5.3378754035906452E-2</v>
      </c>
      <c r="J300" s="88">
        <f t="shared" si="19"/>
        <v>1.3430787540359066</v>
      </c>
      <c r="K300" s="25" t="s">
        <v>563</v>
      </c>
      <c r="L300" s="516"/>
    </row>
    <row r="301" spans="1:12" x14ac:dyDescent="0.25">
      <c r="A301" s="44">
        <v>285</v>
      </c>
      <c r="B301" s="56" t="s">
        <v>325</v>
      </c>
      <c r="C301" s="51">
        <v>79.900000000000006</v>
      </c>
      <c r="D301" s="65" t="s">
        <v>358</v>
      </c>
      <c r="E301" s="104">
        <v>29.956</v>
      </c>
      <c r="F301" s="104">
        <v>31.71</v>
      </c>
      <c r="G301" s="72">
        <f t="shared" si="21"/>
        <v>1.5080892000000012</v>
      </c>
      <c r="H301" s="501"/>
      <c r="I301" s="103">
        <f>$G$12/$C$306*C301</f>
        <v>4.6358287472488324E-2</v>
      </c>
      <c r="J301" s="88">
        <f t="shared" si="19"/>
        <v>1.5544474874724896</v>
      </c>
      <c r="K301" s="25" t="s">
        <v>563</v>
      </c>
      <c r="L301" s="516"/>
    </row>
    <row r="302" spans="1:12" x14ac:dyDescent="0.25">
      <c r="A302" s="44">
        <v>286</v>
      </c>
      <c r="B302" s="56" t="s">
        <v>326</v>
      </c>
      <c r="C302" s="51">
        <v>51.4</v>
      </c>
      <c r="D302" s="65" t="s">
        <v>358</v>
      </c>
      <c r="E302" s="104">
        <v>10.955</v>
      </c>
      <c r="F302" s="104">
        <v>11.007</v>
      </c>
      <c r="G302" s="72">
        <f t="shared" si="21"/>
        <v>4.4709599999999655E-2</v>
      </c>
      <c r="H302" s="501"/>
      <c r="I302" s="103">
        <f t="shared" si="18"/>
        <v>2.9822477798321648E-2</v>
      </c>
      <c r="J302" s="88">
        <f t="shared" si="19"/>
        <v>7.45320777983213E-2</v>
      </c>
      <c r="K302" s="25" t="s">
        <v>563</v>
      </c>
      <c r="L302" s="516"/>
    </row>
    <row r="303" spans="1:12" x14ac:dyDescent="0.25">
      <c r="A303" s="44">
        <v>287</v>
      </c>
      <c r="B303" s="56" t="s">
        <v>327</v>
      </c>
      <c r="C303" s="51">
        <v>50.3</v>
      </c>
      <c r="D303" s="65" t="s">
        <v>358</v>
      </c>
      <c r="E303" s="104">
        <v>15.196</v>
      </c>
      <c r="F303" s="104">
        <v>15.898</v>
      </c>
      <c r="G303" s="72">
        <f t="shared" si="21"/>
        <v>0.60357959999999999</v>
      </c>
      <c r="H303" s="501"/>
      <c r="I303" s="103">
        <f t="shared" si="18"/>
        <v>2.9184253565283633E-2</v>
      </c>
      <c r="J303" s="88">
        <f t="shared" si="19"/>
        <v>0.63276385356528364</v>
      </c>
      <c r="K303" s="25" t="s">
        <v>563</v>
      </c>
      <c r="L303" s="516"/>
    </row>
    <row r="304" spans="1:12" x14ac:dyDescent="0.25">
      <c r="A304" s="44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72">
        <f t="shared" si="21"/>
        <v>0</v>
      </c>
      <c r="H304" s="501">
        <f t="shared" ref="H304" si="23">C304*(G$11/E$18)</f>
        <v>1.696139083325986</v>
      </c>
      <c r="I304" s="103">
        <f t="shared" si="18"/>
        <v>6.6607401775239786E-2</v>
      </c>
      <c r="J304" s="88">
        <f t="shared" si="19"/>
        <v>1.7627464851012258</v>
      </c>
      <c r="K304" s="25" t="s">
        <v>564</v>
      </c>
      <c r="L304" s="516"/>
    </row>
    <row r="305" spans="1:12" ht="21.75" customHeight="1" x14ac:dyDescent="0.25">
      <c r="A305" s="44" t="s">
        <v>376</v>
      </c>
      <c r="B305" s="136" t="s">
        <v>360</v>
      </c>
      <c r="C305" s="137">
        <v>296.85000000000002</v>
      </c>
      <c r="D305" s="65" t="s">
        <v>358</v>
      </c>
      <c r="E305" s="104">
        <v>87.483000000000004</v>
      </c>
      <c r="F305" s="104">
        <v>91.224999999999994</v>
      </c>
      <c r="G305" s="72">
        <f t="shared" si="21"/>
        <v>3.2173715999999914</v>
      </c>
      <c r="H305" s="501"/>
      <c r="I305" s="103">
        <f>$G$12/$C$306*C305</f>
        <v>0.17223351234303078</v>
      </c>
      <c r="J305" s="88">
        <f t="shared" si="19"/>
        <v>3.3896051123430224</v>
      </c>
      <c r="K305" s="25" t="s">
        <v>563</v>
      </c>
      <c r="L305" s="516"/>
    </row>
    <row r="306" spans="1:12" ht="18.75" customHeight="1" x14ac:dyDescent="0.25">
      <c r="A306" s="710" t="s">
        <v>3</v>
      </c>
      <c r="B306" s="711"/>
      <c r="C306" s="112">
        <f>SUM(C20:C305)</f>
        <v>20466.450000000008</v>
      </c>
      <c r="D306" s="54"/>
      <c r="E306" s="129"/>
      <c r="F306" s="129"/>
      <c r="G306" s="88">
        <f>SUM(G20:G305)</f>
        <v>269.82869040000003</v>
      </c>
      <c r="H306" s="88">
        <f t="shared" ref="H306:J306" si="24">SUM(H20:H305)</f>
        <v>32.557596550671981</v>
      </c>
      <c r="I306" s="88">
        <f t="shared" si="24"/>
        <v>11.874713049328012</v>
      </c>
      <c r="J306" s="88">
        <f t="shared" si="24"/>
        <v>314.26099999999968</v>
      </c>
      <c r="K306" s="25"/>
      <c r="L306" s="516"/>
    </row>
  </sheetData>
  <mergeCells count="26">
    <mergeCell ref="C17:D17"/>
    <mergeCell ref="C18:D18"/>
    <mergeCell ref="A306:B306"/>
    <mergeCell ref="A13:D13"/>
    <mergeCell ref="A14:D14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6"/>
  <sheetViews>
    <sheetView workbookViewId="0">
      <selection activeCell="G20" sqref="G20"/>
    </sheetView>
  </sheetViews>
  <sheetFormatPr defaultRowHeight="15" x14ac:dyDescent="0.25"/>
  <cols>
    <col min="1" max="1" width="8.140625" style="433" customWidth="1"/>
    <col min="2" max="2" width="16.7109375" style="433" customWidth="1"/>
    <col min="3" max="4" width="9.140625" style="433"/>
    <col min="5" max="5" width="10.7109375" style="433" customWidth="1"/>
    <col min="6" max="6" width="11" style="433" customWidth="1"/>
    <col min="7" max="7" width="10" style="433" customWidth="1"/>
    <col min="8" max="8" width="10.85546875" style="433" customWidth="1"/>
    <col min="9" max="9" width="11.7109375" style="433" customWidth="1"/>
    <col min="10" max="10" width="10.85546875" style="433" customWidth="1"/>
    <col min="11" max="11" width="22.28515625" style="433" customWidth="1"/>
    <col min="12" max="16384" width="9.140625" style="433"/>
  </cols>
  <sheetData>
    <row r="1" spans="1:12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520"/>
    </row>
    <row r="2" spans="1:12" ht="3" customHeight="1" x14ac:dyDescent="0.3">
      <c r="A2" s="435"/>
      <c r="B2" s="515"/>
      <c r="C2" s="515"/>
      <c r="D2" s="515"/>
      <c r="E2" s="515"/>
      <c r="F2" s="515"/>
      <c r="G2" s="394"/>
      <c r="H2" s="394"/>
      <c r="I2" s="395"/>
      <c r="J2" s="515"/>
      <c r="K2" s="436"/>
      <c r="L2" s="520"/>
    </row>
    <row r="3" spans="1:12" ht="36.75" customHeight="1" x14ac:dyDescent="0.25">
      <c r="A3" s="687" t="s">
        <v>565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521"/>
    </row>
    <row r="4" spans="1:12" ht="3.75" customHeight="1" x14ac:dyDescent="0.25">
      <c r="A4" s="399"/>
      <c r="B4" s="399"/>
      <c r="C4" s="399"/>
      <c r="D4" s="399"/>
      <c r="E4" s="399"/>
      <c r="F4" s="399"/>
      <c r="G4" s="400"/>
      <c r="H4" s="400"/>
      <c r="I4" s="399"/>
      <c r="J4" s="399"/>
      <c r="K4" s="438"/>
      <c r="L4" s="522"/>
    </row>
    <row r="5" spans="1:12" ht="18.75" x14ac:dyDescent="0.25">
      <c r="A5" s="713" t="s">
        <v>11</v>
      </c>
      <c r="B5" s="717"/>
      <c r="C5" s="717"/>
      <c r="D5" s="717"/>
      <c r="E5" s="717"/>
      <c r="F5" s="717"/>
      <c r="G5" s="717"/>
      <c r="H5" s="402"/>
      <c r="I5" s="502"/>
      <c r="J5" s="718" t="s">
        <v>15</v>
      </c>
      <c r="K5" s="719"/>
      <c r="L5" s="522"/>
    </row>
    <row r="6" spans="1:12" ht="60" x14ac:dyDescent="0.25">
      <c r="A6" s="712" t="s">
        <v>4</v>
      </c>
      <c r="B6" s="712"/>
      <c r="C6" s="712"/>
      <c r="D6" s="712"/>
      <c r="E6" s="712" t="s">
        <v>5</v>
      </c>
      <c r="F6" s="712"/>
      <c r="G6" s="503" t="s">
        <v>566</v>
      </c>
      <c r="H6" s="491"/>
      <c r="I6" s="504"/>
      <c r="J6" s="720"/>
      <c r="K6" s="721"/>
      <c r="L6" s="522"/>
    </row>
    <row r="7" spans="1:12" ht="6" hidden="1" customHeight="1" x14ac:dyDescent="0.25">
      <c r="A7" s="698"/>
      <c r="B7" s="698"/>
      <c r="C7" s="698"/>
      <c r="D7" s="698"/>
      <c r="E7" s="712"/>
      <c r="F7" s="712"/>
      <c r="G7" s="496"/>
      <c r="H7" s="412"/>
      <c r="I7" s="505"/>
      <c r="J7" s="720"/>
      <c r="K7" s="721"/>
      <c r="L7" s="522"/>
    </row>
    <row r="8" spans="1:12" ht="2.25" customHeight="1" thickBot="1" x14ac:dyDescent="0.3">
      <c r="A8" s="702"/>
      <c r="B8" s="703"/>
      <c r="C8" s="703"/>
      <c r="D8" s="704"/>
      <c r="E8" s="775"/>
      <c r="F8" s="775"/>
      <c r="G8" s="506"/>
      <c r="H8" s="412"/>
      <c r="I8" s="505"/>
      <c r="J8" s="720"/>
      <c r="K8" s="721"/>
      <c r="L8" s="522"/>
    </row>
    <row r="9" spans="1:12" ht="18.75" x14ac:dyDescent="0.25">
      <c r="A9" s="747" t="s">
        <v>39</v>
      </c>
      <c r="B9" s="748"/>
      <c r="C9" s="748"/>
      <c r="D9" s="748"/>
      <c r="E9" s="776" t="s">
        <v>551</v>
      </c>
      <c r="F9" s="776"/>
      <c r="G9" s="507">
        <v>315.77300000000002</v>
      </c>
      <c r="H9" s="412"/>
      <c r="I9" s="505"/>
      <c r="J9" s="722"/>
      <c r="K9" s="723"/>
      <c r="L9" s="522"/>
    </row>
    <row r="10" spans="1:12" ht="24" customHeight="1" x14ac:dyDescent="0.25">
      <c r="A10" s="735" t="s">
        <v>7</v>
      </c>
      <c r="B10" s="703"/>
      <c r="C10" s="703"/>
      <c r="D10" s="704"/>
      <c r="E10" s="712" t="s">
        <v>552</v>
      </c>
      <c r="F10" s="712"/>
      <c r="G10" s="508">
        <f>G306</f>
        <v>276.83917419999995</v>
      </c>
      <c r="H10" s="492"/>
      <c r="I10" s="505"/>
      <c r="J10" s="440"/>
      <c r="K10" s="441"/>
      <c r="L10" s="522"/>
    </row>
    <row r="11" spans="1:12" ht="25.5" customHeight="1" x14ac:dyDescent="0.25">
      <c r="A11" s="736"/>
      <c r="B11" s="737"/>
      <c r="C11" s="737"/>
      <c r="D11" s="738"/>
      <c r="E11" s="764" t="s">
        <v>553</v>
      </c>
      <c r="F11" s="766"/>
      <c r="G11" s="508">
        <v>26.117727145338598</v>
      </c>
      <c r="H11" s="492"/>
      <c r="I11" s="505"/>
      <c r="J11" s="440"/>
      <c r="K11" s="441"/>
      <c r="L11" s="522"/>
    </row>
    <row r="12" spans="1:12" ht="19.5" thickBot="1" x14ac:dyDescent="0.3">
      <c r="A12" s="739"/>
      <c r="B12" s="740"/>
      <c r="C12" s="740"/>
      <c r="D12" s="741"/>
      <c r="E12" s="772" t="s">
        <v>13</v>
      </c>
      <c r="F12" s="772"/>
      <c r="G12" s="509">
        <f>G9-G10-G11</f>
        <v>12.816098654661481</v>
      </c>
      <c r="H12" s="492"/>
      <c r="I12" s="505"/>
      <c r="J12" s="442" t="s">
        <v>363</v>
      </c>
      <c r="K12" s="441"/>
      <c r="L12" s="522"/>
    </row>
    <row r="13" spans="1:12" ht="11.25" customHeight="1" x14ac:dyDescent="0.25">
      <c r="A13" s="761"/>
      <c r="B13" s="762"/>
      <c r="C13" s="762"/>
      <c r="D13" s="763"/>
      <c r="E13" s="773"/>
      <c r="F13" s="774"/>
      <c r="G13" s="493"/>
      <c r="H13" s="494"/>
      <c r="I13" s="505"/>
      <c r="J13" s="442" t="s">
        <v>362</v>
      </c>
      <c r="K13" s="441"/>
      <c r="L13" s="522"/>
    </row>
    <row r="14" spans="1:12" ht="4.5" customHeight="1" x14ac:dyDescent="0.25">
      <c r="A14" s="764"/>
      <c r="B14" s="765"/>
      <c r="C14" s="765"/>
      <c r="D14" s="766"/>
      <c r="E14" s="713"/>
      <c r="F14" s="714"/>
      <c r="G14" s="495"/>
      <c r="H14" s="412"/>
      <c r="I14" s="497"/>
      <c r="J14" s="25"/>
      <c r="K14" s="443"/>
      <c r="L14" s="517"/>
    </row>
    <row r="15" spans="1:12" ht="15.75" thickBot="1" x14ac:dyDescent="0.3">
      <c r="A15" s="767"/>
      <c r="B15" s="768"/>
      <c r="C15" s="768"/>
      <c r="D15" s="769"/>
      <c r="E15" s="770"/>
      <c r="F15" s="771"/>
      <c r="G15" s="496"/>
      <c r="H15" s="412"/>
      <c r="I15" s="505"/>
      <c r="J15" s="442" t="s">
        <v>548</v>
      </c>
      <c r="K15" s="442"/>
      <c r="L15" s="523"/>
    </row>
    <row r="16" spans="1:12" ht="21.75" customHeight="1" x14ac:dyDescent="0.25">
      <c r="A16" s="526"/>
      <c r="B16" s="526"/>
      <c r="C16" s="747" t="s">
        <v>554</v>
      </c>
      <c r="D16" s="748"/>
      <c r="E16" s="527">
        <f>C306</f>
        <v>20466.450000000008</v>
      </c>
      <c r="F16" s="502"/>
      <c r="G16" s="497"/>
      <c r="H16" s="497"/>
      <c r="I16" s="505"/>
      <c r="J16" s="442"/>
      <c r="K16" s="442"/>
      <c r="L16" s="523"/>
    </row>
    <row r="17" spans="1:12" ht="31.5" customHeight="1" x14ac:dyDescent="0.25">
      <c r="A17" s="526"/>
      <c r="B17" s="526"/>
      <c r="C17" s="756" t="s">
        <v>555</v>
      </c>
      <c r="D17" s="698"/>
      <c r="E17" s="528">
        <v>5167.8</v>
      </c>
      <c r="F17" s="502"/>
      <c r="G17" s="497"/>
      <c r="H17" s="497"/>
      <c r="I17" s="505"/>
      <c r="J17" s="442"/>
      <c r="K17" s="442"/>
      <c r="L17" s="523"/>
    </row>
    <row r="18" spans="1:12" ht="42.75" customHeight="1" thickBot="1" x14ac:dyDescent="0.3">
      <c r="A18" s="446"/>
      <c r="B18" s="25"/>
      <c r="C18" s="757" t="s">
        <v>556</v>
      </c>
      <c r="D18" s="758"/>
      <c r="E18" s="529">
        <f>C87+C107+C108+C109+C118+C122+C124+C125+C132+C144+C146+C147+C148+C157+C168+C175+C176+C193+C200+C208+C227+C261+C296+C304+C95</f>
        <v>1764.3999999999999</v>
      </c>
      <c r="F18" s="25"/>
      <c r="G18" s="415"/>
      <c r="H18" s="415"/>
      <c r="I18" s="25"/>
      <c r="J18" s="25"/>
      <c r="K18" s="443"/>
      <c r="L18" s="517"/>
    </row>
    <row r="19" spans="1:12" ht="48" x14ac:dyDescent="0.25">
      <c r="A19" s="118" t="s">
        <v>0</v>
      </c>
      <c r="B19" s="119" t="s">
        <v>1</v>
      </c>
      <c r="C19" s="530" t="s">
        <v>2</v>
      </c>
      <c r="D19" s="530" t="s">
        <v>357</v>
      </c>
      <c r="E19" s="499" t="s">
        <v>562</v>
      </c>
      <c r="F19" s="22" t="s">
        <v>567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120">
        <v>1</v>
      </c>
      <c r="B20" s="56" t="s">
        <v>44</v>
      </c>
      <c r="C20" s="51">
        <v>64.3</v>
      </c>
      <c r="D20" s="65" t="s">
        <v>358</v>
      </c>
      <c r="E20" s="104">
        <v>26.384</v>
      </c>
      <c r="F20" s="104">
        <v>28.779</v>
      </c>
      <c r="G20" s="88">
        <f>(F20-E20)*0.8598</f>
        <v>2.0592209999999995</v>
      </c>
      <c r="H20" s="103"/>
      <c r="I20" s="103">
        <f t="shared" ref="I20:I83" si="0">$G$12/$C$306*C20</f>
        <v>4.0264684080274442E-2</v>
      </c>
      <c r="J20" s="88">
        <f t="shared" ref="J20:J83" si="1">G20+I20+H20</f>
        <v>2.0994856840802738</v>
      </c>
      <c r="K20" s="25" t="s">
        <v>563</v>
      </c>
      <c r="L20" s="516"/>
    </row>
    <row r="21" spans="1:12" x14ac:dyDescent="0.25">
      <c r="A21" s="120">
        <v>2</v>
      </c>
      <c r="B21" s="56" t="s">
        <v>45</v>
      </c>
      <c r="C21" s="57">
        <v>43.1</v>
      </c>
      <c r="D21" s="65" t="s">
        <v>358</v>
      </c>
      <c r="E21" s="104">
        <v>43.95</v>
      </c>
      <c r="F21" s="104">
        <v>45.365000000000002</v>
      </c>
      <c r="G21" s="88">
        <f t="shared" ref="G21:G83" si="2">(F21-E21)*0.8598</f>
        <v>1.2166169999999992</v>
      </c>
      <c r="H21" s="103"/>
      <c r="I21" s="103">
        <f t="shared" si="0"/>
        <v>2.6989236140899354E-2</v>
      </c>
      <c r="J21" s="88">
        <f t="shared" si="1"/>
        <v>1.2436062361408986</v>
      </c>
      <c r="K21" s="25" t="s">
        <v>563</v>
      </c>
      <c r="L21" s="516"/>
    </row>
    <row r="22" spans="1:12" x14ac:dyDescent="0.25">
      <c r="A22" s="120">
        <v>3</v>
      </c>
      <c r="B22" s="56" t="s">
        <v>46</v>
      </c>
      <c r="C22" s="57">
        <v>45.1</v>
      </c>
      <c r="D22" s="65" t="s">
        <v>358</v>
      </c>
      <c r="E22" s="104">
        <v>35.396000000000001</v>
      </c>
      <c r="F22" s="104">
        <v>37.034999999999997</v>
      </c>
      <c r="G22" s="88">
        <f t="shared" si="2"/>
        <v>1.4092121999999965</v>
      </c>
      <c r="H22" s="103"/>
      <c r="I22" s="103">
        <f t="shared" si="0"/>
        <v>2.8241636889897004E-2</v>
      </c>
      <c r="J22" s="88">
        <f t="shared" si="1"/>
        <v>1.4374538368898935</v>
      </c>
      <c r="K22" s="25" t="s">
        <v>563</v>
      </c>
      <c r="L22" s="516"/>
    </row>
    <row r="23" spans="1:12" x14ac:dyDescent="0.25">
      <c r="A23" s="120">
        <v>4</v>
      </c>
      <c r="B23" s="56" t="s">
        <v>47</v>
      </c>
      <c r="C23" s="57">
        <v>69.900000000000006</v>
      </c>
      <c r="D23" s="65" t="s">
        <v>358</v>
      </c>
      <c r="E23" s="104">
        <v>78.491</v>
      </c>
      <c r="F23" s="104">
        <v>81.179000000000002</v>
      </c>
      <c r="G23" s="88">
        <f>(F23-E23)*0.8598</f>
        <v>2.3111424000000023</v>
      </c>
      <c r="H23" s="103"/>
      <c r="I23" s="103">
        <f t="shared" si="0"/>
        <v>4.3771406177467866E-2</v>
      </c>
      <c r="J23" s="88">
        <f t="shared" si="1"/>
        <v>2.3549138061774699</v>
      </c>
      <c r="K23" s="25" t="s">
        <v>563</v>
      </c>
      <c r="L23" s="516"/>
    </row>
    <row r="24" spans="1:12" x14ac:dyDescent="0.25">
      <c r="A24" s="120">
        <v>5</v>
      </c>
      <c r="B24" s="56" t="s">
        <v>48</v>
      </c>
      <c r="C24" s="51">
        <v>64.400000000000006</v>
      </c>
      <c r="D24" s="65" t="s">
        <v>358</v>
      </c>
      <c r="E24" s="104">
        <v>35.645000000000003</v>
      </c>
      <c r="F24" s="104">
        <v>37.106000000000002</v>
      </c>
      <c r="G24" s="88">
        <f t="shared" si="2"/>
        <v>1.2561677999999987</v>
      </c>
      <c r="H24" s="103"/>
      <c r="I24" s="103">
        <f t="shared" si="0"/>
        <v>4.0327304117724325E-2</v>
      </c>
      <c r="J24" s="88">
        <f t="shared" si="1"/>
        <v>1.2964951041177231</v>
      </c>
      <c r="K24" s="25" t="s">
        <v>563</v>
      </c>
      <c r="L24" s="516"/>
    </row>
    <row r="25" spans="1:12" x14ac:dyDescent="0.25">
      <c r="A25" s="120">
        <v>6</v>
      </c>
      <c r="B25" s="56" t="s">
        <v>49</v>
      </c>
      <c r="C25" s="51">
        <v>42.9</v>
      </c>
      <c r="D25" s="65" t="s">
        <v>358</v>
      </c>
      <c r="E25" s="104">
        <v>14.141</v>
      </c>
      <c r="F25" s="104">
        <v>14.798999999999999</v>
      </c>
      <c r="G25" s="88">
        <f t="shared" si="2"/>
        <v>0.5657483999999996</v>
      </c>
      <c r="H25" s="103"/>
      <c r="I25" s="103">
        <f t="shared" si="0"/>
        <v>2.6863996065999589E-2</v>
      </c>
      <c r="J25" s="88">
        <f t="shared" si="1"/>
        <v>0.59261239606599914</v>
      </c>
      <c r="K25" s="25" t="s">
        <v>563</v>
      </c>
      <c r="L25" s="516"/>
    </row>
    <row r="26" spans="1:12" x14ac:dyDescent="0.25">
      <c r="A26" s="120">
        <v>7</v>
      </c>
      <c r="B26" s="56" t="s">
        <v>50</v>
      </c>
      <c r="C26" s="51">
        <v>44.6</v>
      </c>
      <c r="D26" s="65" t="s">
        <v>358</v>
      </c>
      <c r="E26" s="104">
        <v>22.452000000000002</v>
      </c>
      <c r="F26" s="104">
        <v>23.204999999999998</v>
      </c>
      <c r="G26" s="88">
        <f t="shared" si="2"/>
        <v>0.64742939999999705</v>
      </c>
      <c r="H26" s="103"/>
      <c r="I26" s="103">
        <f t="shared" si="0"/>
        <v>2.792853670264759E-2</v>
      </c>
      <c r="J26" s="88">
        <f t="shared" si="1"/>
        <v>0.67535793670264466</v>
      </c>
      <c r="K26" s="25" t="s">
        <v>563</v>
      </c>
      <c r="L26" s="516"/>
    </row>
    <row r="27" spans="1:12" x14ac:dyDescent="0.25">
      <c r="A27" s="120">
        <v>8</v>
      </c>
      <c r="B27" s="56" t="s">
        <v>51</v>
      </c>
      <c r="C27" s="51">
        <v>69.900000000000006</v>
      </c>
      <c r="D27" s="65" t="s">
        <v>358</v>
      </c>
      <c r="E27" s="104">
        <v>20.402999999999999</v>
      </c>
      <c r="F27" s="104">
        <v>21.356999999999999</v>
      </c>
      <c r="G27" s="88">
        <f t="shared" si="2"/>
        <v>0.82024920000000057</v>
      </c>
      <c r="H27" s="103"/>
      <c r="I27" s="103">
        <f t="shared" si="0"/>
        <v>4.3771406177467866E-2</v>
      </c>
      <c r="J27" s="88">
        <f t="shared" si="1"/>
        <v>0.86402060617746845</v>
      </c>
      <c r="K27" s="25" t="s">
        <v>563</v>
      </c>
      <c r="L27" s="516"/>
    </row>
    <row r="28" spans="1:12" x14ac:dyDescent="0.25">
      <c r="A28" s="120">
        <v>9</v>
      </c>
      <c r="B28" s="56" t="s">
        <v>52</v>
      </c>
      <c r="C28" s="51">
        <v>64.2</v>
      </c>
      <c r="D28" s="65" t="s">
        <v>358</v>
      </c>
      <c r="E28" s="104">
        <v>28.189</v>
      </c>
      <c r="F28" s="104">
        <v>29.739000000000001</v>
      </c>
      <c r="G28" s="88">
        <f t="shared" si="2"/>
        <v>1.3326900000000006</v>
      </c>
      <c r="H28" s="103"/>
      <c r="I28" s="103">
        <f t="shared" si="0"/>
        <v>4.0202064042824559E-2</v>
      </c>
      <c r="J28" s="88">
        <f t="shared" si="1"/>
        <v>1.372892064042825</v>
      </c>
      <c r="K28" s="25" t="s">
        <v>563</v>
      </c>
      <c r="L28" s="516"/>
    </row>
    <row r="29" spans="1:12" x14ac:dyDescent="0.25">
      <c r="A29" s="120">
        <v>10</v>
      </c>
      <c r="B29" s="56" t="s">
        <v>53</v>
      </c>
      <c r="C29" s="51">
        <v>42.6</v>
      </c>
      <c r="D29" s="65" t="s">
        <v>358</v>
      </c>
      <c r="E29" s="104">
        <v>21.72</v>
      </c>
      <c r="F29" s="104">
        <v>22.888000000000002</v>
      </c>
      <c r="G29" s="88">
        <f t="shared" si="2"/>
        <v>1.0042464000000024</v>
      </c>
      <c r="H29" s="103"/>
      <c r="I29" s="103">
        <f t="shared" si="0"/>
        <v>2.667613595364994E-2</v>
      </c>
      <c r="J29" s="88">
        <f t="shared" si="1"/>
        <v>1.0309225359536525</v>
      </c>
      <c r="K29" s="25" t="s">
        <v>563</v>
      </c>
      <c r="L29" s="516"/>
    </row>
    <row r="30" spans="1:12" x14ac:dyDescent="0.25">
      <c r="A30" s="120">
        <v>11</v>
      </c>
      <c r="B30" s="56" t="s">
        <v>54</v>
      </c>
      <c r="C30" s="51">
        <v>44.6</v>
      </c>
      <c r="D30" s="65" t="s">
        <v>358</v>
      </c>
      <c r="E30" s="104">
        <v>30.492999999999999</v>
      </c>
      <c r="F30" s="104">
        <v>31.978000000000002</v>
      </c>
      <c r="G30" s="88">
        <f t="shared" si="2"/>
        <v>1.2768030000000026</v>
      </c>
      <c r="H30" s="103"/>
      <c r="I30" s="103">
        <f t="shared" si="0"/>
        <v>2.792853670264759E-2</v>
      </c>
      <c r="J30" s="88">
        <f t="shared" si="1"/>
        <v>1.3047315367026502</v>
      </c>
      <c r="K30" s="25" t="s">
        <v>563</v>
      </c>
      <c r="L30" s="516"/>
    </row>
    <row r="31" spans="1:12" x14ac:dyDescent="0.25">
      <c r="A31" s="120">
        <v>12</v>
      </c>
      <c r="B31" s="56" t="s">
        <v>55</v>
      </c>
      <c r="C31" s="51">
        <v>69.900000000000006</v>
      </c>
      <c r="D31" s="65" t="s">
        <v>358</v>
      </c>
      <c r="E31" s="104">
        <v>40.119</v>
      </c>
      <c r="F31" s="104">
        <v>42.027999999999999</v>
      </c>
      <c r="G31" s="88">
        <f t="shared" si="2"/>
        <v>1.6413581999999991</v>
      </c>
      <c r="H31" s="103"/>
      <c r="I31" s="103">
        <f t="shared" si="0"/>
        <v>4.3771406177467866E-2</v>
      </c>
      <c r="J31" s="88">
        <f t="shared" si="1"/>
        <v>1.685129606177467</v>
      </c>
      <c r="K31" s="25" t="s">
        <v>563</v>
      </c>
      <c r="L31" s="516"/>
    </row>
    <row r="32" spans="1:12" x14ac:dyDescent="0.25">
      <c r="A32" s="120">
        <v>13</v>
      </c>
      <c r="B32" s="56" t="s">
        <v>56</v>
      </c>
      <c r="C32" s="51">
        <v>64.3</v>
      </c>
      <c r="D32" s="65" t="s">
        <v>358</v>
      </c>
      <c r="E32" s="104">
        <v>33.411999999999999</v>
      </c>
      <c r="F32" s="104">
        <v>34.825000000000003</v>
      </c>
      <c r="G32" s="88">
        <f t="shared" si="2"/>
        <v>1.2148974000000032</v>
      </c>
      <c r="H32" s="103"/>
      <c r="I32" s="103">
        <f t="shared" si="0"/>
        <v>4.0264684080274442E-2</v>
      </c>
      <c r="J32" s="88">
        <f t="shared" si="1"/>
        <v>1.2551620840802777</v>
      </c>
      <c r="K32" s="25" t="s">
        <v>563</v>
      </c>
      <c r="L32" s="516"/>
    </row>
    <row r="33" spans="1:12" x14ac:dyDescent="0.25">
      <c r="A33" s="120">
        <v>14</v>
      </c>
      <c r="B33" s="56" t="s">
        <v>57</v>
      </c>
      <c r="C33" s="51">
        <v>42.4</v>
      </c>
      <c r="D33" s="65" t="s">
        <v>358</v>
      </c>
      <c r="E33" s="104">
        <v>15.592000000000001</v>
      </c>
      <c r="F33" s="104">
        <v>16.452999999999999</v>
      </c>
      <c r="G33" s="88">
        <f t="shared" si="2"/>
        <v>0.74028779999999905</v>
      </c>
      <c r="H33" s="103"/>
      <c r="I33" s="103">
        <f t="shared" si="0"/>
        <v>2.6550895878750175E-2</v>
      </c>
      <c r="J33" s="88">
        <f t="shared" si="1"/>
        <v>0.7668386958787492</v>
      </c>
      <c r="K33" s="25" t="s">
        <v>563</v>
      </c>
      <c r="L33" s="516"/>
    </row>
    <row r="34" spans="1:12" x14ac:dyDescent="0.25">
      <c r="A34" s="120">
        <v>15</v>
      </c>
      <c r="B34" s="56" t="s">
        <v>58</v>
      </c>
      <c r="C34" s="51">
        <v>45</v>
      </c>
      <c r="D34" s="65" t="s">
        <v>358</v>
      </c>
      <c r="E34" s="104">
        <v>13.597</v>
      </c>
      <c r="F34" s="104">
        <v>14.132</v>
      </c>
      <c r="G34" s="88">
        <f t="shared" si="2"/>
        <v>0.45999300000000015</v>
      </c>
      <c r="H34" s="103"/>
      <c r="I34" s="103">
        <f t="shared" si="0"/>
        <v>2.8179016852447121E-2</v>
      </c>
      <c r="J34" s="88">
        <f t="shared" si="1"/>
        <v>0.48817201685244727</v>
      </c>
      <c r="K34" s="25" t="s">
        <v>563</v>
      </c>
      <c r="L34" s="516"/>
    </row>
    <row r="35" spans="1:12" x14ac:dyDescent="0.25">
      <c r="A35" s="120">
        <v>16</v>
      </c>
      <c r="B35" s="56" t="s">
        <v>59</v>
      </c>
      <c r="C35" s="51">
        <v>70</v>
      </c>
      <c r="D35" s="65" t="s">
        <v>358</v>
      </c>
      <c r="E35" s="104">
        <v>36.761000000000003</v>
      </c>
      <c r="F35" s="104">
        <v>38.555</v>
      </c>
      <c r="G35" s="88">
        <f t="shared" si="2"/>
        <v>1.5424811999999974</v>
      </c>
      <c r="H35" s="103"/>
      <c r="I35" s="103">
        <f t="shared" si="0"/>
        <v>4.3834026214917741E-2</v>
      </c>
      <c r="J35" s="88">
        <f t="shared" si="1"/>
        <v>1.5863152262149152</v>
      </c>
      <c r="K35" s="25" t="s">
        <v>563</v>
      </c>
      <c r="L35" s="516"/>
    </row>
    <row r="36" spans="1:12" x14ac:dyDescent="0.25">
      <c r="A36" s="120">
        <v>17</v>
      </c>
      <c r="B36" s="56" t="s">
        <v>60</v>
      </c>
      <c r="C36" s="51">
        <v>64.599999999999994</v>
      </c>
      <c r="D36" s="65" t="s">
        <v>358</v>
      </c>
      <c r="E36" s="104">
        <v>36.747</v>
      </c>
      <c r="F36" s="104">
        <v>38.338999999999999</v>
      </c>
      <c r="G36" s="88">
        <f t="shared" si="2"/>
        <v>1.368801599999999</v>
      </c>
      <c r="H36" s="103"/>
      <c r="I36" s="103">
        <f t="shared" si="0"/>
        <v>4.0452544192624083E-2</v>
      </c>
      <c r="J36" s="88">
        <f t="shared" si="1"/>
        <v>1.409254144192623</v>
      </c>
      <c r="K36" s="25" t="s">
        <v>563</v>
      </c>
      <c r="L36" s="516"/>
    </row>
    <row r="37" spans="1:12" x14ac:dyDescent="0.25">
      <c r="A37" s="120">
        <v>18</v>
      </c>
      <c r="B37" s="56" t="s">
        <v>61</v>
      </c>
      <c r="C37" s="51">
        <v>42.5</v>
      </c>
      <c r="D37" s="65" t="s">
        <v>358</v>
      </c>
      <c r="E37" s="104">
        <v>24.73</v>
      </c>
      <c r="F37" s="104">
        <v>26.100999999999999</v>
      </c>
      <c r="G37" s="88">
        <f t="shared" si="2"/>
        <v>1.1787857999999989</v>
      </c>
      <c r="H37" s="103"/>
      <c r="I37" s="103">
        <f t="shared" si="0"/>
        <v>2.6613515916200058E-2</v>
      </c>
      <c r="J37" s="88">
        <f t="shared" si="1"/>
        <v>1.2053993159161989</v>
      </c>
      <c r="K37" s="25" t="s">
        <v>563</v>
      </c>
      <c r="L37" s="516"/>
    </row>
    <row r="38" spans="1:12" x14ac:dyDescent="0.25">
      <c r="A38" s="120">
        <v>19</v>
      </c>
      <c r="B38" s="56" t="s">
        <v>62</v>
      </c>
      <c r="C38" s="51">
        <v>44.6</v>
      </c>
      <c r="D38" s="65" t="s">
        <v>358</v>
      </c>
      <c r="E38" s="104">
        <v>9.2859999999999996</v>
      </c>
      <c r="F38" s="104">
        <v>9.7970000000000006</v>
      </c>
      <c r="G38" s="88">
        <f t="shared" si="2"/>
        <v>0.43935780000000085</v>
      </c>
      <c r="H38" s="103"/>
      <c r="I38" s="103">
        <f t="shared" si="0"/>
        <v>2.792853670264759E-2</v>
      </c>
      <c r="J38" s="88">
        <f t="shared" si="1"/>
        <v>0.46728633670264846</v>
      </c>
      <c r="K38" s="25" t="s">
        <v>563</v>
      </c>
      <c r="L38" s="516"/>
    </row>
    <row r="39" spans="1:12" x14ac:dyDescent="0.25">
      <c r="A39" s="120">
        <v>20</v>
      </c>
      <c r="B39" s="56" t="s">
        <v>63</v>
      </c>
      <c r="C39" s="51">
        <v>69.7</v>
      </c>
      <c r="D39" s="65" t="s">
        <v>358</v>
      </c>
      <c r="E39" s="104">
        <v>25.689</v>
      </c>
      <c r="F39" s="104">
        <v>26.641999999999999</v>
      </c>
      <c r="G39" s="88">
        <f t="shared" si="2"/>
        <v>0.81938939999999949</v>
      </c>
      <c r="H39" s="103"/>
      <c r="I39" s="103">
        <f t="shared" si="0"/>
        <v>4.36461661025681E-2</v>
      </c>
      <c r="J39" s="88">
        <f t="shared" si="1"/>
        <v>0.8630355661025676</v>
      </c>
      <c r="K39" s="25" t="s">
        <v>563</v>
      </c>
      <c r="L39" s="516"/>
    </row>
    <row r="40" spans="1:12" x14ac:dyDescent="0.25">
      <c r="A40" s="120">
        <v>21</v>
      </c>
      <c r="B40" s="56" t="s">
        <v>64</v>
      </c>
      <c r="C40" s="51">
        <v>64.2</v>
      </c>
      <c r="D40" s="65" t="s">
        <v>358</v>
      </c>
      <c r="E40" s="104">
        <v>47.761000000000003</v>
      </c>
      <c r="F40" s="104">
        <v>52.921999999999997</v>
      </c>
      <c r="G40" s="88">
        <f>(F40-E40)*0.8598-0.9485</f>
        <v>3.4889277999999946</v>
      </c>
      <c r="H40" s="103"/>
      <c r="I40" s="103">
        <f t="shared" si="0"/>
        <v>4.0202064042824559E-2</v>
      </c>
      <c r="J40" s="88">
        <f t="shared" si="1"/>
        <v>3.5291298640428193</v>
      </c>
      <c r="K40" s="25" t="s">
        <v>563</v>
      </c>
      <c r="L40" s="516"/>
    </row>
    <row r="41" spans="1:12" x14ac:dyDescent="0.25">
      <c r="A41" s="120">
        <v>22</v>
      </c>
      <c r="B41" s="56" t="s">
        <v>65</v>
      </c>
      <c r="C41" s="51">
        <v>42.3</v>
      </c>
      <c r="D41" s="65" t="s">
        <v>358</v>
      </c>
      <c r="E41" s="104">
        <v>16.123000000000001</v>
      </c>
      <c r="F41" s="104">
        <v>17.922000000000001</v>
      </c>
      <c r="G41" s="88">
        <f>(F41-E41)*0.8598-0.625</f>
        <v>0.92178019999999949</v>
      </c>
      <c r="H41" s="103"/>
      <c r="I41" s="103">
        <f t="shared" si="0"/>
        <v>2.6488275841300292E-2</v>
      </c>
      <c r="J41" s="88">
        <f t="shared" si="1"/>
        <v>0.94826847584129981</v>
      </c>
      <c r="K41" s="25" t="s">
        <v>563</v>
      </c>
      <c r="L41" s="516"/>
    </row>
    <row r="42" spans="1:12" x14ac:dyDescent="0.25">
      <c r="A42" s="120">
        <v>23</v>
      </c>
      <c r="B42" s="56" t="s">
        <v>66</v>
      </c>
      <c r="C42" s="51">
        <v>44.5</v>
      </c>
      <c r="D42" s="65" t="s">
        <v>358</v>
      </c>
      <c r="E42" s="104">
        <v>16.286999999999999</v>
      </c>
      <c r="F42" s="104">
        <v>16.885999999999999</v>
      </c>
      <c r="G42" s="88">
        <f t="shared" si="2"/>
        <v>0.51502020000000015</v>
      </c>
      <c r="H42" s="103"/>
      <c r="I42" s="103">
        <f t="shared" si="0"/>
        <v>2.7865916665197707E-2</v>
      </c>
      <c r="J42" s="88">
        <f t="shared" si="1"/>
        <v>0.54288611666519782</v>
      </c>
      <c r="K42" s="443" t="s">
        <v>563</v>
      </c>
      <c r="L42" s="517"/>
    </row>
    <row r="43" spans="1:12" x14ac:dyDescent="0.25">
      <c r="A43" s="120">
        <v>24</v>
      </c>
      <c r="B43" s="56" t="s">
        <v>67</v>
      </c>
      <c r="C43" s="51">
        <v>69.400000000000006</v>
      </c>
      <c r="D43" s="65" t="s">
        <v>358</v>
      </c>
      <c r="E43" s="104">
        <v>33.347999999999999</v>
      </c>
      <c r="F43" s="104">
        <v>36.634</v>
      </c>
      <c r="G43" s="88">
        <f>(F43-E43)*0.8598-1.0254</f>
        <v>1.799902800000001</v>
      </c>
      <c r="H43" s="103"/>
      <c r="I43" s="103">
        <f t="shared" si="0"/>
        <v>4.3458305990218452E-2</v>
      </c>
      <c r="J43" s="88">
        <f t="shared" si="1"/>
        <v>1.8433611059902195</v>
      </c>
      <c r="K43" s="25" t="s">
        <v>563</v>
      </c>
      <c r="L43" s="516"/>
    </row>
    <row r="44" spans="1:12" x14ac:dyDescent="0.25">
      <c r="A44" s="120">
        <v>25</v>
      </c>
      <c r="B44" s="56" t="s">
        <v>68</v>
      </c>
      <c r="C44" s="51">
        <v>64.3</v>
      </c>
      <c r="D44" s="65" t="s">
        <v>358</v>
      </c>
      <c r="E44" s="104">
        <v>4.0019999999999998</v>
      </c>
      <c r="F44" s="104">
        <v>4.0880000000000001</v>
      </c>
      <c r="G44" s="88">
        <f t="shared" si="2"/>
        <v>7.3942800000000253E-2</v>
      </c>
      <c r="H44" s="103"/>
      <c r="I44" s="103">
        <f t="shared" si="0"/>
        <v>4.0264684080274442E-2</v>
      </c>
      <c r="J44" s="88">
        <f t="shared" si="1"/>
        <v>0.1142074840802747</v>
      </c>
      <c r="K44" s="25" t="s">
        <v>563</v>
      </c>
      <c r="L44" s="516"/>
    </row>
    <row r="45" spans="1:12" x14ac:dyDescent="0.25">
      <c r="A45" s="120">
        <v>26</v>
      </c>
      <c r="B45" s="56" t="s">
        <v>69</v>
      </c>
      <c r="C45" s="51">
        <v>42.8</v>
      </c>
      <c r="D45" s="65" t="s">
        <v>358</v>
      </c>
      <c r="E45" s="104">
        <v>19.95</v>
      </c>
      <c r="F45" s="104">
        <v>21.13</v>
      </c>
      <c r="G45" s="88">
        <f t="shared" si="2"/>
        <v>1.0145639999999998</v>
      </c>
      <c r="H45" s="103"/>
      <c r="I45" s="103">
        <f t="shared" si="0"/>
        <v>2.6801376028549703E-2</v>
      </c>
      <c r="J45" s="88">
        <f t="shared" si="1"/>
        <v>1.0413653760285495</v>
      </c>
      <c r="K45" s="25" t="s">
        <v>563</v>
      </c>
      <c r="L45" s="516"/>
    </row>
    <row r="46" spans="1:12" x14ac:dyDescent="0.25">
      <c r="A46" s="120">
        <v>27</v>
      </c>
      <c r="B46" s="56" t="s">
        <v>70</v>
      </c>
      <c r="C46" s="51">
        <v>45.3</v>
      </c>
      <c r="D46" s="65" t="s">
        <v>358</v>
      </c>
      <c r="E46" s="104">
        <v>17.414000000000001</v>
      </c>
      <c r="F46" s="104">
        <v>18.600000000000001</v>
      </c>
      <c r="G46" s="88">
        <f t="shared" si="2"/>
        <v>1.0197228</v>
      </c>
      <c r="H46" s="103"/>
      <c r="I46" s="103">
        <f t="shared" si="0"/>
        <v>2.8366876964796766E-2</v>
      </c>
      <c r="J46" s="88">
        <f t="shared" si="1"/>
        <v>1.0480896769647967</v>
      </c>
      <c r="K46" s="25" t="s">
        <v>563</v>
      </c>
      <c r="L46" s="516"/>
    </row>
    <row r="47" spans="1:12" x14ac:dyDescent="0.25">
      <c r="A47" s="120">
        <v>28</v>
      </c>
      <c r="B47" s="56" t="s">
        <v>71</v>
      </c>
      <c r="C47" s="51">
        <v>69.599999999999994</v>
      </c>
      <c r="D47" s="65" t="s">
        <v>358</v>
      </c>
      <c r="E47" s="104">
        <v>38.999000000000002</v>
      </c>
      <c r="F47" s="104">
        <v>40.700000000000003</v>
      </c>
      <c r="G47" s="88">
        <f t="shared" si="2"/>
        <v>1.4625198000000004</v>
      </c>
      <c r="H47" s="103"/>
      <c r="I47" s="103">
        <f t="shared" si="0"/>
        <v>4.358354606511821E-2</v>
      </c>
      <c r="J47" s="88">
        <f t="shared" si="1"/>
        <v>1.5061033460651185</v>
      </c>
      <c r="K47" s="25" t="s">
        <v>563</v>
      </c>
      <c r="L47" s="516"/>
    </row>
    <row r="48" spans="1:12" x14ac:dyDescent="0.25">
      <c r="A48" s="120">
        <v>29</v>
      </c>
      <c r="B48" s="56" t="s">
        <v>72</v>
      </c>
      <c r="C48" s="51">
        <v>63.3</v>
      </c>
      <c r="D48" s="65" t="s">
        <v>358</v>
      </c>
      <c r="E48" s="104">
        <v>14.167</v>
      </c>
      <c r="F48" s="104">
        <v>16.004000000000001</v>
      </c>
      <c r="G48" s="88">
        <f t="shared" si="2"/>
        <v>1.5794526000000013</v>
      </c>
      <c r="H48" s="103"/>
      <c r="I48" s="103">
        <f t="shared" si="0"/>
        <v>3.9638483705775614E-2</v>
      </c>
      <c r="J48" s="88">
        <f t="shared" si="1"/>
        <v>1.619091083705777</v>
      </c>
      <c r="K48" s="25" t="s">
        <v>563</v>
      </c>
      <c r="L48" s="516"/>
    </row>
    <row r="49" spans="1:12" x14ac:dyDescent="0.25">
      <c r="A49" s="120">
        <v>30</v>
      </c>
      <c r="B49" s="56" t="s">
        <v>73</v>
      </c>
      <c r="C49" s="51">
        <v>42.5</v>
      </c>
      <c r="D49" s="65" t="s">
        <v>358</v>
      </c>
      <c r="E49" s="104">
        <v>11.222</v>
      </c>
      <c r="F49" s="104">
        <v>11.779</v>
      </c>
      <c r="G49" s="88">
        <f t="shared" si="2"/>
        <v>0.47890860000000035</v>
      </c>
      <c r="H49" s="103"/>
      <c r="I49" s="103">
        <f t="shared" si="0"/>
        <v>2.6613515916200058E-2</v>
      </c>
      <c r="J49" s="88">
        <f t="shared" si="1"/>
        <v>0.50552211591620044</v>
      </c>
      <c r="K49" s="25" t="s">
        <v>563</v>
      </c>
      <c r="L49" s="516"/>
    </row>
    <row r="50" spans="1:12" x14ac:dyDescent="0.25">
      <c r="A50" s="120">
        <v>31</v>
      </c>
      <c r="B50" s="56" t="s">
        <v>74</v>
      </c>
      <c r="C50" s="51">
        <v>44.5</v>
      </c>
      <c r="D50" s="65" t="s">
        <v>358</v>
      </c>
      <c r="E50" s="104">
        <v>19.295999999999999</v>
      </c>
      <c r="F50" s="104">
        <v>20.151</v>
      </c>
      <c r="G50" s="88">
        <f t="shared" si="2"/>
        <v>0.73512900000000037</v>
      </c>
      <c r="H50" s="103"/>
      <c r="I50" s="103">
        <f t="shared" si="0"/>
        <v>2.7865916665197707E-2</v>
      </c>
      <c r="J50" s="88">
        <f t="shared" si="1"/>
        <v>0.76299491666519803</v>
      </c>
      <c r="K50" s="25" t="s">
        <v>563</v>
      </c>
      <c r="L50" s="516"/>
    </row>
    <row r="51" spans="1:12" x14ac:dyDescent="0.25">
      <c r="A51" s="120">
        <v>32</v>
      </c>
      <c r="B51" s="56" t="s">
        <v>75</v>
      </c>
      <c r="C51" s="51">
        <v>69.900000000000006</v>
      </c>
      <c r="D51" s="65" t="s">
        <v>358</v>
      </c>
      <c r="E51" s="104">
        <v>5.3040000000000003</v>
      </c>
      <c r="F51" s="104">
        <v>6.226</v>
      </c>
      <c r="G51" s="88">
        <f t="shared" si="2"/>
        <v>0.79273559999999976</v>
      </c>
      <c r="H51" s="103"/>
      <c r="I51" s="103">
        <f t="shared" si="0"/>
        <v>4.3771406177467866E-2</v>
      </c>
      <c r="J51" s="88">
        <f t="shared" si="1"/>
        <v>0.83650700617746765</v>
      </c>
      <c r="K51" s="25" t="s">
        <v>563</v>
      </c>
      <c r="L51" s="516"/>
    </row>
    <row r="52" spans="1:12" x14ac:dyDescent="0.25">
      <c r="A52" s="120">
        <v>33</v>
      </c>
      <c r="B52" s="56" t="s">
        <v>76</v>
      </c>
      <c r="C52" s="51">
        <v>64.8</v>
      </c>
      <c r="D52" s="65" t="s">
        <v>358</v>
      </c>
      <c r="E52" s="104">
        <v>35.406999999999996</v>
      </c>
      <c r="F52" s="104">
        <v>37.417000000000002</v>
      </c>
      <c r="G52" s="88">
        <f t="shared" si="2"/>
        <v>1.7281980000000043</v>
      </c>
      <c r="H52" s="103"/>
      <c r="I52" s="103">
        <f t="shared" si="0"/>
        <v>4.0577784267523849E-2</v>
      </c>
      <c r="J52" s="88">
        <f t="shared" si="1"/>
        <v>1.7687757842675282</v>
      </c>
      <c r="K52" s="25" t="s">
        <v>563</v>
      </c>
      <c r="L52" s="516"/>
    </row>
    <row r="53" spans="1:12" x14ac:dyDescent="0.25">
      <c r="A53" s="120">
        <v>34</v>
      </c>
      <c r="B53" s="56" t="s">
        <v>367</v>
      </c>
      <c r="C53" s="51">
        <v>42.7</v>
      </c>
      <c r="D53" s="65" t="s">
        <v>358</v>
      </c>
      <c r="E53" s="104">
        <v>7.8520000000000003</v>
      </c>
      <c r="F53" s="104">
        <v>8.2539999999999996</v>
      </c>
      <c r="G53" s="88">
        <f>(F53-E53)*0.8598</f>
        <v>0.34563959999999938</v>
      </c>
      <c r="H53" s="103"/>
      <c r="I53" s="103">
        <f t="shared" si="0"/>
        <v>2.6738755991099823E-2</v>
      </c>
      <c r="J53" s="88">
        <f t="shared" si="1"/>
        <v>0.3723783559910992</v>
      </c>
      <c r="K53" s="25" t="s">
        <v>563</v>
      </c>
      <c r="L53" s="516"/>
    </row>
    <row r="54" spans="1:12" x14ac:dyDescent="0.25">
      <c r="A54" s="120">
        <v>35</v>
      </c>
      <c r="B54" s="56" t="s">
        <v>78</v>
      </c>
      <c r="C54" s="51">
        <v>44.4</v>
      </c>
      <c r="D54" s="65" t="s">
        <v>358</v>
      </c>
      <c r="E54" s="104">
        <v>23.815000000000001</v>
      </c>
      <c r="F54" s="104">
        <v>24.614000000000001</v>
      </c>
      <c r="G54" s="88">
        <f>(F54-E54)*0.8598</f>
        <v>0.6869801999999996</v>
      </c>
      <c r="H54" s="103"/>
      <c r="I54" s="103">
        <f t="shared" si="0"/>
        <v>2.7803296627747824E-2</v>
      </c>
      <c r="J54" s="88">
        <f t="shared" si="1"/>
        <v>0.71478349662774743</v>
      </c>
      <c r="K54" s="25" t="s">
        <v>563</v>
      </c>
      <c r="L54" s="517"/>
    </row>
    <row r="55" spans="1:12" x14ac:dyDescent="0.25">
      <c r="A55" s="120">
        <v>36</v>
      </c>
      <c r="B55" s="56" t="s">
        <v>79</v>
      </c>
      <c r="C55" s="51">
        <v>69</v>
      </c>
      <c r="D55" s="65" t="s">
        <v>358</v>
      </c>
      <c r="E55" s="104">
        <v>19.349</v>
      </c>
      <c r="F55" s="104">
        <v>20.088999999999999</v>
      </c>
      <c r="G55" s="88">
        <f t="shared" si="2"/>
        <v>0.63625199999999871</v>
      </c>
      <c r="H55" s="103"/>
      <c r="I55" s="103">
        <f t="shared" si="0"/>
        <v>4.320782584041892E-2</v>
      </c>
      <c r="J55" s="88">
        <f t="shared" si="1"/>
        <v>0.67945982584041764</v>
      </c>
      <c r="K55" s="25" t="s">
        <v>563</v>
      </c>
      <c r="L55" s="516"/>
    </row>
    <row r="56" spans="1:12" x14ac:dyDescent="0.25">
      <c r="A56" s="120">
        <v>37</v>
      </c>
      <c r="B56" s="56" t="s">
        <v>80</v>
      </c>
      <c r="C56" s="51">
        <v>64.5</v>
      </c>
      <c r="D56" s="65" t="s">
        <v>358</v>
      </c>
      <c r="E56" s="104">
        <v>21.838999999999999</v>
      </c>
      <c r="F56" s="104">
        <v>22.113</v>
      </c>
      <c r="G56" s="88">
        <f t="shared" si="2"/>
        <v>0.23558520000000077</v>
      </c>
      <c r="H56" s="103"/>
      <c r="I56" s="103">
        <f t="shared" si="0"/>
        <v>4.0389924155174207E-2</v>
      </c>
      <c r="J56" s="88">
        <f t="shared" si="1"/>
        <v>0.275975124155175</v>
      </c>
      <c r="K56" s="25" t="s">
        <v>563</v>
      </c>
      <c r="L56" s="516"/>
    </row>
    <row r="57" spans="1:12" x14ac:dyDescent="0.25">
      <c r="A57" s="120">
        <v>38</v>
      </c>
      <c r="B57" s="56" t="s">
        <v>81</v>
      </c>
      <c r="C57" s="51">
        <v>42</v>
      </c>
      <c r="D57" s="65" t="s">
        <v>358</v>
      </c>
      <c r="E57" s="104">
        <v>31.863</v>
      </c>
      <c r="F57" s="104">
        <v>33.393000000000001</v>
      </c>
      <c r="G57" s="88">
        <f t="shared" si="2"/>
        <v>1.3154940000000011</v>
      </c>
      <c r="H57" s="103"/>
      <c r="I57" s="103">
        <f t="shared" si="0"/>
        <v>2.6300415728950647E-2</v>
      </c>
      <c r="J57" s="88">
        <f t="shared" si="1"/>
        <v>1.3417944157289516</v>
      </c>
      <c r="K57" s="25" t="s">
        <v>563</v>
      </c>
      <c r="L57" s="516"/>
    </row>
    <row r="58" spans="1:12" x14ac:dyDescent="0.25">
      <c r="A58" s="120">
        <v>39</v>
      </c>
      <c r="B58" s="56" t="s">
        <v>82</v>
      </c>
      <c r="C58" s="51">
        <v>44.4</v>
      </c>
      <c r="D58" s="65" t="s">
        <v>358</v>
      </c>
      <c r="E58" s="104">
        <v>6.5789999999999997</v>
      </c>
      <c r="F58" s="104">
        <v>6.7450000000000001</v>
      </c>
      <c r="G58" s="88">
        <f t="shared" si="2"/>
        <v>0.14272680000000032</v>
      </c>
      <c r="H58" s="103"/>
      <c r="I58" s="103">
        <f t="shared" si="0"/>
        <v>2.7803296627747824E-2</v>
      </c>
      <c r="J58" s="88">
        <f t="shared" si="1"/>
        <v>0.17053009662774815</v>
      </c>
      <c r="K58" s="25" t="s">
        <v>563</v>
      </c>
      <c r="L58" s="516"/>
    </row>
    <row r="59" spans="1:12" x14ac:dyDescent="0.25">
      <c r="A59" s="120">
        <v>40</v>
      </c>
      <c r="B59" s="56" t="s">
        <v>83</v>
      </c>
      <c r="C59" s="51">
        <v>69.2</v>
      </c>
      <c r="D59" s="65" t="s">
        <v>358</v>
      </c>
      <c r="E59" s="104">
        <v>36.953000000000003</v>
      </c>
      <c r="F59" s="104">
        <v>38.942999999999998</v>
      </c>
      <c r="G59" s="88">
        <f t="shared" si="2"/>
        <v>1.7110019999999957</v>
      </c>
      <c r="H59" s="103"/>
      <c r="I59" s="103">
        <f t="shared" si="0"/>
        <v>4.3333065915318686E-2</v>
      </c>
      <c r="J59" s="88">
        <f t="shared" si="1"/>
        <v>1.7543350659153143</v>
      </c>
      <c r="K59" s="25" t="s">
        <v>563</v>
      </c>
      <c r="L59" s="516"/>
    </row>
    <row r="60" spans="1:12" x14ac:dyDescent="0.25">
      <c r="A60" s="120">
        <v>41</v>
      </c>
      <c r="B60" s="56" t="s">
        <v>84</v>
      </c>
      <c r="C60" s="51">
        <v>64.7</v>
      </c>
      <c r="D60" s="65" t="s">
        <v>358</v>
      </c>
      <c r="E60" s="104">
        <v>34.01</v>
      </c>
      <c r="F60" s="104">
        <v>35.777999999999999</v>
      </c>
      <c r="G60" s="88">
        <f t="shared" si="2"/>
        <v>1.5201264000000005</v>
      </c>
      <c r="H60" s="103"/>
      <c r="I60" s="103">
        <f t="shared" si="0"/>
        <v>4.0515164230073973E-2</v>
      </c>
      <c r="J60" s="88">
        <f t="shared" si="1"/>
        <v>1.5606415642300746</v>
      </c>
      <c r="K60" s="25" t="s">
        <v>563</v>
      </c>
      <c r="L60" s="516"/>
    </row>
    <row r="61" spans="1:12" x14ac:dyDescent="0.25">
      <c r="A61" s="120">
        <v>42</v>
      </c>
      <c r="B61" s="56" t="s">
        <v>85</v>
      </c>
      <c r="C61" s="51">
        <v>42.5</v>
      </c>
      <c r="D61" s="65" t="s">
        <v>358</v>
      </c>
      <c r="E61" s="104">
        <v>4.1369999999999996</v>
      </c>
      <c r="F61" s="104">
        <v>4.6029999999999998</v>
      </c>
      <c r="G61" s="88">
        <f t="shared" si="2"/>
        <v>0.40066680000000016</v>
      </c>
      <c r="H61" s="103"/>
      <c r="I61" s="103">
        <f t="shared" si="0"/>
        <v>2.6613515916200058E-2</v>
      </c>
      <c r="J61" s="88">
        <f t="shared" si="1"/>
        <v>0.42728031591620019</v>
      </c>
      <c r="K61" s="25" t="s">
        <v>563</v>
      </c>
      <c r="L61" s="516"/>
    </row>
    <row r="62" spans="1:12" x14ac:dyDescent="0.25">
      <c r="A62" s="120">
        <v>43</v>
      </c>
      <c r="B62" s="56" t="s">
        <v>86</v>
      </c>
      <c r="C62" s="51">
        <v>44.5</v>
      </c>
      <c r="D62" s="65" t="s">
        <v>358</v>
      </c>
      <c r="E62" s="104">
        <v>30.117000000000001</v>
      </c>
      <c r="F62" s="104">
        <v>31.888999999999999</v>
      </c>
      <c r="G62" s="88">
        <f t="shared" si="2"/>
        <v>1.5235655999999986</v>
      </c>
      <c r="H62" s="103"/>
      <c r="I62" s="103">
        <f t="shared" si="0"/>
        <v>2.7865916665197707E-2</v>
      </c>
      <c r="J62" s="88">
        <f t="shared" si="1"/>
        <v>1.5514315166651964</v>
      </c>
      <c r="K62" s="25" t="s">
        <v>563</v>
      </c>
      <c r="L62" s="516"/>
    </row>
    <row r="63" spans="1:12" x14ac:dyDescent="0.25">
      <c r="A63" s="120">
        <v>44</v>
      </c>
      <c r="B63" s="56" t="s">
        <v>87</v>
      </c>
      <c r="C63" s="51">
        <v>69.599999999999994</v>
      </c>
      <c r="D63" s="65" t="s">
        <v>358</v>
      </c>
      <c r="E63" s="104">
        <v>24.367999999999999</v>
      </c>
      <c r="F63" s="104">
        <v>25.576000000000001</v>
      </c>
      <c r="G63" s="88">
        <f t="shared" si="2"/>
        <v>1.0386384000000017</v>
      </c>
      <c r="H63" s="103"/>
      <c r="I63" s="103">
        <f t="shared" si="0"/>
        <v>4.358354606511821E-2</v>
      </c>
      <c r="J63" s="88">
        <f t="shared" si="1"/>
        <v>1.0822219460651199</v>
      </c>
      <c r="K63" s="25" t="s">
        <v>563</v>
      </c>
      <c r="L63" s="516"/>
    </row>
    <row r="64" spans="1:12" x14ac:dyDescent="0.25">
      <c r="A64" s="120">
        <v>45</v>
      </c>
      <c r="B64" s="56" t="s">
        <v>88</v>
      </c>
      <c r="C64" s="51">
        <v>64.8</v>
      </c>
      <c r="D64" s="65" t="s">
        <v>358</v>
      </c>
      <c r="E64" s="104">
        <v>29.68</v>
      </c>
      <c r="F64" s="104">
        <v>31.571999999999999</v>
      </c>
      <c r="G64" s="88">
        <f t="shared" si="2"/>
        <v>1.6267415999999995</v>
      </c>
      <c r="H64" s="103"/>
      <c r="I64" s="103">
        <f t="shared" si="0"/>
        <v>4.0577784267523849E-2</v>
      </c>
      <c r="J64" s="88">
        <f t="shared" si="1"/>
        <v>1.6673193842675234</v>
      </c>
      <c r="K64" s="25" t="s">
        <v>563</v>
      </c>
      <c r="L64" s="517"/>
    </row>
    <row r="65" spans="1:12" x14ac:dyDescent="0.25">
      <c r="A65" s="120">
        <v>46</v>
      </c>
      <c r="B65" s="56" t="s">
        <v>89</v>
      </c>
      <c r="C65" s="51">
        <v>42.6</v>
      </c>
      <c r="D65" s="65" t="s">
        <v>358</v>
      </c>
      <c r="E65" s="104">
        <v>11.101000000000001</v>
      </c>
      <c r="F65" s="104">
        <v>11.582000000000001</v>
      </c>
      <c r="G65" s="88">
        <f t="shared" si="2"/>
        <v>0.41356379999999987</v>
      </c>
      <c r="H65" s="103"/>
      <c r="I65" s="103">
        <f t="shared" si="0"/>
        <v>2.667613595364994E-2</v>
      </c>
      <c r="J65" s="88">
        <f t="shared" si="1"/>
        <v>0.4402399359536498</v>
      </c>
      <c r="K65" s="25" t="s">
        <v>563</v>
      </c>
      <c r="L65" s="517"/>
    </row>
    <row r="66" spans="1:12" x14ac:dyDescent="0.25">
      <c r="A66" s="120">
        <v>47</v>
      </c>
      <c r="B66" s="56" t="s">
        <v>90</v>
      </c>
      <c r="C66" s="51">
        <v>44.2</v>
      </c>
      <c r="D66" s="65" t="s">
        <v>358</v>
      </c>
      <c r="E66" s="104">
        <v>16.061</v>
      </c>
      <c r="F66" s="104">
        <v>16.670999999999999</v>
      </c>
      <c r="G66" s="88">
        <f t="shared" si="2"/>
        <v>0.52447799999999956</v>
      </c>
      <c r="H66" s="103"/>
      <c r="I66" s="103">
        <f t="shared" si="0"/>
        <v>2.7678056552848062E-2</v>
      </c>
      <c r="J66" s="88">
        <f t="shared" si="1"/>
        <v>0.55215605655284761</v>
      </c>
      <c r="K66" s="25" t="s">
        <v>563</v>
      </c>
      <c r="L66" s="517"/>
    </row>
    <row r="67" spans="1:12" x14ac:dyDescent="0.25">
      <c r="A67" s="120">
        <v>48</v>
      </c>
      <c r="B67" s="56" t="s">
        <v>91</v>
      </c>
      <c r="C67" s="51">
        <v>69.2</v>
      </c>
      <c r="D67" s="65" t="s">
        <v>358</v>
      </c>
      <c r="E67" s="104">
        <v>36.601999999999997</v>
      </c>
      <c r="F67" s="104">
        <v>38.329000000000001</v>
      </c>
      <c r="G67" s="88">
        <f t="shared" si="2"/>
        <v>1.4848746000000033</v>
      </c>
      <c r="H67" s="103"/>
      <c r="I67" s="103">
        <f t="shared" si="0"/>
        <v>4.3333065915318686E-2</v>
      </c>
      <c r="J67" s="88">
        <f t="shared" si="1"/>
        <v>1.5282076659153219</v>
      </c>
      <c r="K67" s="25" t="s">
        <v>563</v>
      </c>
      <c r="L67" s="517"/>
    </row>
    <row r="68" spans="1:12" x14ac:dyDescent="0.25">
      <c r="A68" s="120">
        <v>49</v>
      </c>
      <c r="B68" s="56" t="s">
        <v>92</v>
      </c>
      <c r="C68" s="51">
        <v>64.3</v>
      </c>
      <c r="D68" s="65" t="s">
        <v>358</v>
      </c>
      <c r="E68" s="104">
        <v>18.509</v>
      </c>
      <c r="F68" s="104">
        <v>19.045999999999999</v>
      </c>
      <c r="G68" s="88">
        <f t="shared" si="2"/>
        <v>0.4617125999999992</v>
      </c>
      <c r="H68" s="103"/>
      <c r="I68" s="103">
        <f t="shared" si="0"/>
        <v>4.0264684080274442E-2</v>
      </c>
      <c r="J68" s="88">
        <f t="shared" si="1"/>
        <v>0.50197728408027364</v>
      </c>
      <c r="K68" s="25" t="s">
        <v>563</v>
      </c>
      <c r="L68" s="516"/>
    </row>
    <row r="69" spans="1:12" x14ac:dyDescent="0.25">
      <c r="A69" s="120">
        <v>50</v>
      </c>
      <c r="B69" s="56" t="s">
        <v>93</v>
      </c>
      <c r="C69" s="51">
        <v>42.5</v>
      </c>
      <c r="D69" s="65" t="s">
        <v>358</v>
      </c>
      <c r="E69" s="104">
        <v>16.053000000000001</v>
      </c>
      <c r="F69" s="104">
        <v>16.995999999999999</v>
      </c>
      <c r="G69" s="88">
        <f t="shared" si="2"/>
        <v>0.81079139999999816</v>
      </c>
      <c r="H69" s="103"/>
      <c r="I69" s="103">
        <f t="shared" si="0"/>
        <v>2.6613515916200058E-2</v>
      </c>
      <c r="J69" s="88">
        <f t="shared" si="1"/>
        <v>0.83740491591619826</v>
      </c>
      <c r="K69" s="25" t="s">
        <v>563</v>
      </c>
      <c r="L69" s="516"/>
    </row>
    <row r="70" spans="1:12" x14ac:dyDescent="0.25">
      <c r="A70" s="120">
        <v>51</v>
      </c>
      <c r="B70" s="56" t="s">
        <v>94</v>
      </c>
      <c r="C70" s="51">
        <v>43.8</v>
      </c>
      <c r="D70" s="65" t="s">
        <v>358</v>
      </c>
      <c r="E70" s="104">
        <v>7.6349999999999998</v>
      </c>
      <c r="F70" s="104">
        <v>8.1229999999999993</v>
      </c>
      <c r="G70" s="88">
        <f t="shared" si="2"/>
        <v>0.41958239999999963</v>
      </c>
      <c r="H70" s="103"/>
      <c r="I70" s="103">
        <f t="shared" si="0"/>
        <v>2.7427576403048527E-2</v>
      </c>
      <c r="J70" s="88">
        <f t="shared" si="1"/>
        <v>0.44700997640304818</v>
      </c>
      <c r="K70" s="25" t="s">
        <v>563</v>
      </c>
      <c r="L70" s="516"/>
    </row>
    <row r="71" spans="1:12" x14ac:dyDescent="0.25">
      <c r="A71" s="120">
        <v>52</v>
      </c>
      <c r="B71" s="56" t="s">
        <v>95</v>
      </c>
      <c r="C71" s="51">
        <v>69.3</v>
      </c>
      <c r="D71" s="65" t="s">
        <v>358</v>
      </c>
      <c r="E71" s="104">
        <v>30.440999999999999</v>
      </c>
      <c r="F71" s="104">
        <v>31.87</v>
      </c>
      <c r="G71" s="88">
        <f t="shared" si="2"/>
        <v>1.2286542000000018</v>
      </c>
      <c r="H71" s="103"/>
      <c r="I71" s="103">
        <f t="shared" si="0"/>
        <v>4.3395685952768562E-2</v>
      </c>
      <c r="J71" s="88">
        <f t="shared" si="1"/>
        <v>1.2720498859527705</v>
      </c>
      <c r="K71" s="25" t="s">
        <v>563</v>
      </c>
      <c r="L71" s="516"/>
    </row>
    <row r="72" spans="1:12" x14ac:dyDescent="0.25">
      <c r="A72" s="120">
        <v>53</v>
      </c>
      <c r="B72" s="56" t="s">
        <v>96</v>
      </c>
      <c r="C72" s="51">
        <v>63.7</v>
      </c>
      <c r="D72" s="65" t="s">
        <v>358</v>
      </c>
      <c r="E72" s="104">
        <v>30.356000000000002</v>
      </c>
      <c r="F72" s="104">
        <v>31.384</v>
      </c>
      <c r="G72" s="88">
        <f t="shared" si="2"/>
        <v>0.88387439999999884</v>
      </c>
      <c r="H72" s="103"/>
      <c r="I72" s="103">
        <f t="shared" si="0"/>
        <v>3.9888963855575145E-2</v>
      </c>
      <c r="J72" s="88">
        <f t="shared" si="1"/>
        <v>0.923763363855574</v>
      </c>
      <c r="K72" s="25" t="s">
        <v>563</v>
      </c>
      <c r="L72" s="516"/>
    </row>
    <row r="73" spans="1:12" x14ac:dyDescent="0.25">
      <c r="A73" s="120">
        <v>54</v>
      </c>
      <c r="B73" s="56" t="s">
        <v>97</v>
      </c>
      <c r="C73" s="51">
        <v>42.4</v>
      </c>
      <c r="D73" s="65" t="s">
        <v>358</v>
      </c>
      <c r="E73" s="104">
        <v>28.163</v>
      </c>
      <c r="F73" s="104">
        <v>29.734999999999999</v>
      </c>
      <c r="G73" s="88">
        <f t="shared" si="2"/>
        <v>1.3516055999999994</v>
      </c>
      <c r="H73" s="103"/>
      <c r="I73" s="103">
        <f t="shared" si="0"/>
        <v>2.6550895878750175E-2</v>
      </c>
      <c r="J73" s="88">
        <f t="shared" si="1"/>
        <v>1.3781564958787496</v>
      </c>
      <c r="K73" s="25" t="s">
        <v>563</v>
      </c>
      <c r="L73" s="516"/>
    </row>
    <row r="74" spans="1:12" x14ac:dyDescent="0.25">
      <c r="A74" s="120">
        <v>55</v>
      </c>
      <c r="B74" s="56" t="s">
        <v>98</v>
      </c>
      <c r="C74" s="51">
        <v>44</v>
      </c>
      <c r="D74" s="65" t="s">
        <v>358</v>
      </c>
      <c r="E74" s="104">
        <v>29.196000000000002</v>
      </c>
      <c r="F74" s="104">
        <v>30.481000000000002</v>
      </c>
      <c r="G74" s="88">
        <f t="shared" si="2"/>
        <v>1.1048430000000002</v>
      </c>
      <c r="H74" s="103"/>
      <c r="I74" s="103">
        <f t="shared" si="0"/>
        <v>2.7552816477948296E-2</v>
      </c>
      <c r="J74" s="88">
        <f t="shared" si="1"/>
        <v>1.1323958164779486</v>
      </c>
      <c r="K74" s="25" t="s">
        <v>563</v>
      </c>
      <c r="L74" s="516"/>
    </row>
    <row r="75" spans="1:12" x14ac:dyDescent="0.25">
      <c r="A75" s="120">
        <v>56</v>
      </c>
      <c r="B75" s="56" t="s">
        <v>99</v>
      </c>
      <c r="C75" s="51">
        <v>69.5</v>
      </c>
      <c r="D75" s="65" t="s">
        <v>358</v>
      </c>
      <c r="E75" s="104">
        <v>22.26</v>
      </c>
      <c r="F75" s="104">
        <v>23.297000000000001</v>
      </c>
      <c r="G75" s="88">
        <f t="shared" si="2"/>
        <v>0.8916125999999992</v>
      </c>
      <c r="H75" s="103"/>
      <c r="I75" s="103">
        <f t="shared" si="0"/>
        <v>4.3520926027668327E-2</v>
      </c>
      <c r="J75" s="88">
        <f t="shared" si="1"/>
        <v>0.93513352602766753</v>
      </c>
      <c r="K75" s="25" t="s">
        <v>563</v>
      </c>
      <c r="L75" s="516"/>
    </row>
    <row r="76" spans="1:12" x14ac:dyDescent="0.25">
      <c r="A76" s="120">
        <v>57</v>
      </c>
      <c r="B76" s="56" t="s">
        <v>100</v>
      </c>
      <c r="C76" s="51">
        <v>63.6</v>
      </c>
      <c r="D76" s="65" t="s">
        <v>358</v>
      </c>
      <c r="E76" s="104">
        <v>14.590999999999999</v>
      </c>
      <c r="F76" s="104">
        <v>16.032</v>
      </c>
      <c r="G76" s="88">
        <f t="shared" si="2"/>
        <v>1.2389718000000007</v>
      </c>
      <c r="H76" s="103"/>
      <c r="I76" s="103">
        <f t="shared" si="0"/>
        <v>3.9826343818125262E-2</v>
      </c>
      <c r="J76" s="88">
        <f t="shared" si="1"/>
        <v>1.278798143818126</v>
      </c>
      <c r="K76" s="25" t="s">
        <v>563</v>
      </c>
      <c r="L76" s="516"/>
    </row>
    <row r="77" spans="1:12" x14ac:dyDescent="0.25">
      <c r="A77" s="120">
        <v>58</v>
      </c>
      <c r="B77" s="56" t="s">
        <v>101</v>
      </c>
      <c r="C77" s="51">
        <v>42.6</v>
      </c>
      <c r="D77" s="65" t="s">
        <v>358</v>
      </c>
      <c r="E77" s="104">
        <v>25.134</v>
      </c>
      <c r="F77" s="104">
        <v>26.722000000000001</v>
      </c>
      <c r="G77" s="88">
        <f t="shared" si="2"/>
        <v>1.3653624000000009</v>
      </c>
      <c r="H77" s="103"/>
      <c r="I77" s="103">
        <f t="shared" si="0"/>
        <v>2.667613595364994E-2</v>
      </c>
      <c r="J77" s="88">
        <f t="shared" si="1"/>
        <v>1.3920385359536509</v>
      </c>
      <c r="K77" s="25" t="s">
        <v>563</v>
      </c>
      <c r="L77" s="516"/>
    </row>
    <row r="78" spans="1:12" x14ac:dyDescent="0.25">
      <c r="A78" s="120">
        <v>59</v>
      </c>
      <c r="B78" s="56" t="s">
        <v>102</v>
      </c>
      <c r="C78" s="51">
        <v>43.9</v>
      </c>
      <c r="D78" s="65" t="s">
        <v>358</v>
      </c>
      <c r="E78" s="104">
        <v>30.777000000000001</v>
      </c>
      <c r="F78" s="104">
        <v>31.974</v>
      </c>
      <c r="G78" s="88">
        <f t="shared" si="2"/>
        <v>1.0291805999999992</v>
      </c>
      <c r="H78" s="103"/>
      <c r="I78" s="103">
        <f t="shared" si="0"/>
        <v>2.7490196440498414E-2</v>
      </c>
      <c r="J78" s="88">
        <f t="shared" si="1"/>
        <v>1.0566707964404976</v>
      </c>
      <c r="K78" s="25" t="s">
        <v>563</v>
      </c>
      <c r="L78" s="516"/>
    </row>
    <row r="79" spans="1:12" x14ac:dyDescent="0.25">
      <c r="A79" s="120">
        <v>60</v>
      </c>
      <c r="B79" s="56" t="s">
        <v>103</v>
      </c>
      <c r="C79" s="51">
        <v>68.900000000000006</v>
      </c>
      <c r="D79" s="65" t="s">
        <v>358</v>
      </c>
      <c r="E79" s="104">
        <v>6.1989999999999998</v>
      </c>
      <c r="F79" s="104">
        <v>7.0960000000000001</v>
      </c>
      <c r="G79" s="88">
        <f t="shared" si="2"/>
        <v>0.77124060000000016</v>
      </c>
      <c r="H79" s="103"/>
      <c r="I79" s="103">
        <f t="shared" si="0"/>
        <v>4.3145205802969037E-2</v>
      </c>
      <c r="J79" s="88">
        <f t="shared" si="1"/>
        <v>0.81438580580296915</v>
      </c>
      <c r="K79" s="25" t="s">
        <v>563</v>
      </c>
      <c r="L79" s="516"/>
    </row>
    <row r="80" spans="1:12" x14ac:dyDescent="0.25">
      <c r="A80" s="120">
        <v>61</v>
      </c>
      <c r="B80" s="56" t="s">
        <v>104</v>
      </c>
      <c r="C80" s="51">
        <v>63.7</v>
      </c>
      <c r="D80" s="65" t="s">
        <v>358</v>
      </c>
      <c r="E80" s="104">
        <v>49.006999999999998</v>
      </c>
      <c r="F80" s="104">
        <v>50.863999999999997</v>
      </c>
      <c r="G80" s="88">
        <f t="shared" si="2"/>
        <v>1.5966485999999995</v>
      </c>
      <c r="H80" s="103"/>
      <c r="I80" s="103">
        <f t="shared" si="0"/>
        <v>3.9888963855575145E-2</v>
      </c>
      <c r="J80" s="88">
        <f t="shared" si="1"/>
        <v>1.6365375638555746</v>
      </c>
      <c r="K80" s="25" t="s">
        <v>563</v>
      </c>
      <c r="L80" s="516"/>
    </row>
    <row r="81" spans="1:12" x14ac:dyDescent="0.25">
      <c r="A81" s="120">
        <v>62</v>
      </c>
      <c r="B81" s="56" t="s">
        <v>105</v>
      </c>
      <c r="C81" s="51">
        <v>42.8</v>
      </c>
      <c r="D81" s="65" t="s">
        <v>358</v>
      </c>
      <c r="E81" s="104">
        <v>34.933999999999997</v>
      </c>
      <c r="F81" s="104">
        <v>35.921999999999997</v>
      </c>
      <c r="G81" s="88">
        <f t="shared" si="2"/>
        <v>0.84948239999999964</v>
      </c>
      <c r="H81" s="103"/>
      <c r="I81" s="103">
        <f t="shared" si="0"/>
        <v>2.6801376028549703E-2</v>
      </c>
      <c r="J81" s="88">
        <f t="shared" si="1"/>
        <v>0.87628377602854934</v>
      </c>
      <c r="K81" s="25" t="s">
        <v>563</v>
      </c>
      <c r="L81" s="516"/>
    </row>
    <row r="82" spans="1:12" x14ac:dyDescent="0.25">
      <c r="A82" s="120">
        <v>63</v>
      </c>
      <c r="B82" s="56" t="s">
        <v>106</v>
      </c>
      <c r="C82" s="51">
        <v>44.3</v>
      </c>
      <c r="D82" s="65" t="s">
        <v>358</v>
      </c>
      <c r="E82" s="104">
        <v>25.305</v>
      </c>
      <c r="F82" s="104">
        <v>26.414999999999999</v>
      </c>
      <c r="G82" s="88">
        <f t="shared" si="2"/>
        <v>0.9543779999999995</v>
      </c>
      <c r="H82" s="103"/>
      <c r="I82" s="103">
        <f t="shared" si="0"/>
        <v>2.7740676590297941E-2</v>
      </c>
      <c r="J82" s="88">
        <f t="shared" si="1"/>
        <v>0.98211867659029739</v>
      </c>
      <c r="K82" s="25" t="s">
        <v>563</v>
      </c>
      <c r="L82" s="516"/>
    </row>
    <row r="83" spans="1:12" x14ac:dyDescent="0.25">
      <c r="A83" s="120">
        <v>64</v>
      </c>
      <c r="B83" s="56" t="s">
        <v>107</v>
      </c>
      <c r="C83" s="51">
        <v>69</v>
      </c>
      <c r="D83" s="65" t="s">
        <v>358</v>
      </c>
      <c r="E83" s="104">
        <v>28.951000000000001</v>
      </c>
      <c r="F83" s="104">
        <v>30.556000000000001</v>
      </c>
      <c r="G83" s="88">
        <f t="shared" si="2"/>
        <v>1.3799790000000003</v>
      </c>
      <c r="H83" s="103"/>
      <c r="I83" s="103">
        <f t="shared" si="0"/>
        <v>4.320782584041892E-2</v>
      </c>
      <c r="J83" s="88">
        <f t="shared" si="1"/>
        <v>1.4231868258404192</v>
      </c>
      <c r="K83" s="25" t="s">
        <v>563</v>
      </c>
      <c r="L83" s="516"/>
    </row>
    <row r="84" spans="1:12" x14ac:dyDescent="0.25">
      <c r="A84" s="120">
        <v>65</v>
      </c>
      <c r="B84" s="56" t="s">
        <v>109</v>
      </c>
      <c r="C84" s="51">
        <v>78</v>
      </c>
      <c r="D84" s="65" t="s">
        <v>358</v>
      </c>
      <c r="E84" s="104">
        <v>26.742000000000001</v>
      </c>
      <c r="F84" s="104">
        <v>27.971</v>
      </c>
      <c r="G84" s="88">
        <f>(F84-E84)*0.8598</f>
        <v>1.0566941999999993</v>
      </c>
      <c r="H84" s="103"/>
      <c r="I84" s="103">
        <f t="shared" ref="I84:I147" si="3">$G$12/$C$306*C84</f>
        <v>4.8843629210908339E-2</v>
      </c>
      <c r="J84" s="88">
        <f t="shared" ref="J84:J147" si="4">G84+I84+H84</f>
        <v>1.1055378292109075</v>
      </c>
      <c r="K84" s="25" t="s">
        <v>563</v>
      </c>
      <c r="L84" s="516"/>
    </row>
    <row r="85" spans="1:12" x14ac:dyDescent="0.25">
      <c r="A85" s="120">
        <v>66</v>
      </c>
      <c r="B85" s="56" t="s">
        <v>108</v>
      </c>
      <c r="C85" s="51">
        <v>45.4</v>
      </c>
      <c r="D85" s="65" t="s">
        <v>358</v>
      </c>
      <c r="E85" s="104">
        <v>21.059000000000001</v>
      </c>
      <c r="F85" s="104">
        <v>22.263999999999999</v>
      </c>
      <c r="G85" s="88">
        <f t="shared" ref="G85:G150" si="5">(F85-E85)*0.8598</f>
        <v>1.0360589999999985</v>
      </c>
      <c r="H85" s="103"/>
      <c r="I85" s="103">
        <f t="shared" si="3"/>
        <v>2.8429497002246649E-2</v>
      </c>
      <c r="J85" s="88">
        <f t="shared" si="4"/>
        <v>1.0644884970022452</v>
      </c>
      <c r="K85" s="25" t="s">
        <v>563</v>
      </c>
      <c r="L85" s="516"/>
    </row>
    <row r="86" spans="1:12" x14ac:dyDescent="0.25">
      <c r="A86" s="120">
        <v>67</v>
      </c>
      <c r="B86" s="56" t="s">
        <v>110</v>
      </c>
      <c r="C86" s="51">
        <v>73.599999999999994</v>
      </c>
      <c r="D86" s="65" t="s">
        <v>358</v>
      </c>
      <c r="E86" s="104">
        <v>32.338999999999999</v>
      </c>
      <c r="F86" s="104">
        <v>33.848999999999997</v>
      </c>
      <c r="G86" s="88">
        <f t="shared" si="5"/>
        <v>1.2982979999999984</v>
      </c>
      <c r="H86" s="103"/>
      <c r="I86" s="103">
        <f t="shared" si="3"/>
        <v>4.6088347563113509E-2</v>
      </c>
      <c r="J86" s="88">
        <f t="shared" si="4"/>
        <v>1.3443863475631119</v>
      </c>
      <c r="K86" s="25" t="s">
        <v>563</v>
      </c>
      <c r="L86" s="516"/>
    </row>
    <row r="87" spans="1:12" x14ac:dyDescent="0.25">
      <c r="A87" s="120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88">
        <f t="shared" si="5"/>
        <v>0</v>
      </c>
      <c r="H87" s="103">
        <f>C87*(G$11/E$18)</f>
        <v>0.73272925283057178</v>
      </c>
      <c r="I87" s="103">
        <f t="shared" si="3"/>
        <v>3.0996918537691834E-2</v>
      </c>
      <c r="J87" s="88">
        <f t="shared" si="4"/>
        <v>0.7637261713682636</v>
      </c>
      <c r="K87" s="25" t="s">
        <v>564</v>
      </c>
      <c r="L87" s="516"/>
    </row>
    <row r="88" spans="1:12" x14ac:dyDescent="0.25">
      <c r="A88" s="120">
        <v>69</v>
      </c>
      <c r="B88" s="56" t="s">
        <v>112</v>
      </c>
      <c r="C88" s="51">
        <v>96.3</v>
      </c>
      <c r="D88" s="65" t="s">
        <v>358</v>
      </c>
      <c r="E88" s="104">
        <v>57.643000000000001</v>
      </c>
      <c r="F88" s="104">
        <v>60.457000000000001</v>
      </c>
      <c r="G88" s="88">
        <f t="shared" si="5"/>
        <v>2.4194772000000002</v>
      </c>
      <c r="H88" s="103"/>
      <c r="I88" s="103">
        <f t="shared" si="3"/>
        <v>6.0303096064236839E-2</v>
      </c>
      <c r="J88" s="88">
        <f t="shared" si="4"/>
        <v>2.479780296064237</v>
      </c>
      <c r="K88" s="25" t="s">
        <v>563</v>
      </c>
      <c r="L88" s="516"/>
    </row>
    <row r="89" spans="1:12" x14ac:dyDescent="0.25">
      <c r="A89" s="120">
        <v>70</v>
      </c>
      <c r="B89" s="56" t="s">
        <v>113</v>
      </c>
      <c r="C89" s="51">
        <v>77.900000000000006</v>
      </c>
      <c r="D89" s="65" t="s">
        <v>358</v>
      </c>
      <c r="E89" s="104">
        <v>11.427</v>
      </c>
      <c r="F89" s="104">
        <v>12.884</v>
      </c>
      <c r="G89" s="88">
        <f t="shared" si="5"/>
        <v>1.2527286000000006</v>
      </c>
      <c r="H89" s="103"/>
      <c r="I89" s="103">
        <f t="shared" si="3"/>
        <v>4.8781009173458463E-2</v>
      </c>
      <c r="J89" s="88">
        <f t="shared" si="4"/>
        <v>1.301509609173459</v>
      </c>
      <c r="K89" s="25" t="s">
        <v>563</v>
      </c>
      <c r="L89" s="516"/>
    </row>
    <row r="90" spans="1:12" x14ac:dyDescent="0.25">
      <c r="A90" s="120">
        <v>71</v>
      </c>
      <c r="B90" s="56" t="s">
        <v>114</v>
      </c>
      <c r="C90" s="51">
        <v>44.7</v>
      </c>
      <c r="D90" s="65" t="s">
        <v>358</v>
      </c>
      <c r="E90" s="104">
        <v>18.744</v>
      </c>
      <c r="F90" s="104">
        <v>19.719000000000001</v>
      </c>
      <c r="G90" s="88">
        <f t="shared" si="5"/>
        <v>0.83830500000000119</v>
      </c>
      <c r="H90" s="103"/>
      <c r="I90" s="103">
        <f t="shared" si="3"/>
        <v>2.7991156740097476E-2</v>
      </c>
      <c r="J90" s="88">
        <f t="shared" si="4"/>
        <v>0.86629615674009863</v>
      </c>
      <c r="K90" s="25" t="s">
        <v>563</v>
      </c>
      <c r="L90" s="516"/>
    </row>
    <row r="91" spans="1:12" x14ac:dyDescent="0.25">
      <c r="A91" s="120">
        <v>72</v>
      </c>
      <c r="B91" s="56" t="s">
        <v>115</v>
      </c>
      <c r="C91" s="51">
        <v>73.599999999999994</v>
      </c>
      <c r="D91" s="65" t="s">
        <v>358</v>
      </c>
      <c r="E91" s="104">
        <v>8.0760000000000005</v>
      </c>
      <c r="F91" s="104">
        <v>8.0860000000000003</v>
      </c>
      <c r="G91" s="88">
        <f t="shared" si="5"/>
        <v>8.5979999999998176E-3</v>
      </c>
      <c r="H91" s="103"/>
      <c r="I91" s="103">
        <f t="shared" si="3"/>
        <v>4.6088347563113509E-2</v>
      </c>
      <c r="J91" s="88">
        <f t="shared" si="4"/>
        <v>5.468634756311333E-2</v>
      </c>
      <c r="K91" s="25" t="s">
        <v>563</v>
      </c>
      <c r="L91" s="516"/>
    </row>
    <row r="92" spans="1:12" x14ac:dyDescent="0.25">
      <c r="A92" s="120">
        <v>73</v>
      </c>
      <c r="B92" s="56" t="s">
        <v>116</v>
      </c>
      <c r="C92" s="51">
        <v>49.4</v>
      </c>
      <c r="D92" s="65" t="s">
        <v>358</v>
      </c>
      <c r="E92" s="104">
        <v>6.931</v>
      </c>
      <c r="F92" s="104">
        <v>7.4249999999999998</v>
      </c>
      <c r="G92" s="88">
        <f t="shared" si="5"/>
        <v>0.42474119999999982</v>
      </c>
      <c r="H92" s="103"/>
      <c r="I92" s="103">
        <f t="shared" si="3"/>
        <v>3.0934298500241948E-2</v>
      </c>
      <c r="J92" s="88">
        <f t="shared" si="4"/>
        <v>0.45567549850024175</v>
      </c>
      <c r="K92" s="25" t="s">
        <v>563</v>
      </c>
      <c r="L92" s="516"/>
    </row>
    <row r="93" spans="1:12" x14ac:dyDescent="0.25">
      <c r="A93" s="120">
        <v>74</v>
      </c>
      <c r="B93" s="56" t="s">
        <v>117</v>
      </c>
      <c r="C93" s="51">
        <v>96.1</v>
      </c>
      <c r="D93" s="65" t="s">
        <v>358</v>
      </c>
      <c r="E93" s="104">
        <v>40.024999999999999</v>
      </c>
      <c r="F93" s="104">
        <v>41.031999999999996</v>
      </c>
      <c r="G93" s="88">
        <f t="shared" si="5"/>
        <v>0.86581859999999822</v>
      </c>
      <c r="H93" s="103"/>
      <c r="I93" s="103">
        <f t="shared" si="3"/>
        <v>6.0177855989337066E-2</v>
      </c>
      <c r="J93" s="88">
        <f t="shared" si="4"/>
        <v>0.92599645598933533</v>
      </c>
      <c r="K93" s="25" t="s">
        <v>563</v>
      </c>
      <c r="L93" s="516"/>
    </row>
    <row r="94" spans="1:12" x14ac:dyDescent="0.25">
      <c r="A94" s="120">
        <v>75</v>
      </c>
      <c r="B94" s="56" t="s">
        <v>118</v>
      </c>
      <c r="C94" s="51">
        <v>77.3</v>
      </c>
      <c r="D94" s="65" t="s">
        <v>358</v>
      </c>
      <c r="E94" s="104">
        <v>18.236000000000001</v>
      </c>
      <c r="F94" s="104">
        <v>18.571000000000002</v>
      </c>
      <c r="G94" s="88">
        <f t="shared" si="5"/>
        <v>0.28803300000000076</v>
      </c>
      <c r="H94" s="103"/>
      <c r="I94" s="103">
        <f t="shared" si="3"/>
        <v>4.8405288948759166E-2</v>
      </c>
      <c r="J94" s="88">
        <f t="shared" si="4"/>
        <v>0.33643828894875993</v>
      </c>
      <c r="K94" s="25" t="s">
        <v>563</v>
      </c>
      <c r="L94" s="516"/>
    </row>
    <row r="95" spans="1:12" x14ac:dyDescent="0.25">
      <c r="A95" s="120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88">
        <f t="shared" si="5"/>
        <v>0</v>
      </c>
      <c r="H95" s="103">
        <f>C95*(G$11/E$18)</f>
        <v>0.66759776369007651</v>
      </c>
      <c r="I95" s="103">
        <f t="shared" si="3"/>
        <v>2.8241636889897004E-2</v>
      </c>
      <c r="J95" s="88">
        <f t="shared" si="4"/>
        <v>0.69583940057997351</v>
      </c>
      <c r="K95" s="25" t="s">
        <v>564</v>
      </c>
      <c r="L95" s="516"/>
    </row>
    <row r="96" spans="1:12" x14ac:dyDescent="0.25">
      <c r="A96" s="120">
        <v>77</v>
      </c>
      <c r="B96" s="56" t="s">
        <v>120</v>
      </c>
      <c r="C96" s="51">
        <v>72.900000000000006</v>
      </c>
      <c r="D96" s="65" t="s">
        <v>358</v>
      </c>
      <c r="E96" s="104">
        <v>22.082999999999998</v>
      </c>
      <c r="F96" s="104">
        <v>23.609000000000002</v>
      </c>
      <c r="G96" s="88">
        <f t="shared" si="5"/>
        <v>1.312054800000003</v>
      </c>
      <c r="H96" s="103"/>
      <c r="I96" s="103">
        <f t="shared" si="3"/>
        <v>4.5650007300964336E-2</v>
      </c>
      <c r="J96" s="88">
        <f t="shared" si="4"/>
        <v>1.3577048073009672</v>
      </c>
      <c r="K96" s="25" t="s">
        <v>563</v>
      </c>
      <c r="L96" s="516"/>
    </row>
    <row r="97" spans="1:12" x14ac:dyDescent="0.25">
      <c r="A97" s="120">
        <v>78</v>
      </c>
      <c r="B97" s="56" t="s">
        <v>121</v>
      </c>
      <c r="C97" s="51">
        <v>48.6</v>
      </c>
      <c r="D97" s="65" t="s">
        <v>358</v>
      </c>
      <c r="E97" s="104">
        <v>4.2060000000000004</v>
      </c>
      <c r="F97" s="104">
        <v>4.46</v>
      </c>
      <c r="G97" s="88">
        <f t="shared" si="5"/>
        <v>0.21838919999999962</v>
      </c>
      <c r="H97" s="103"/>
      <c r="I97" s="103">
        <f t="shared" si="3"/>
        <v>3.0433338200642892E-2</v>
      </c>
      <c r="J97" s="88">
        <f t="shared" si="4"/>
        <v>0.24882253820064251</v>
      </c>
      <c r="K97" s="25" t="s">
        <v>563</v>
      </c>
      <c r="L97" s="516"/>
    </row>
    <row r="98" spans="1:12" x14ac:dyDescent="0.25">
      <c r="A98" s="120">
        <v>79</v>
      </c>
      <c r="B98" s="56" t="s">
        <v>122</v>
      </c>
      <c r="C98" s="51">
        <v>96.9</v>
      </c>
      <c r="D98" s="65" t="s">
        <v>358</v>
      </c>
      <c r="E98" s="104">
        <v>28.744</v>
      </c>
      <c r="F98" s="104">
        <v>29.74</v>
      </c>
      <c r="G98" s="88">
        <f t="shared" si="5"/>
        <v>0.85636079999999881</v>
      </c>
      <c r="H98" s="103"/>
      <c r="I98" s="103">
        <f t="shared" si="3"/>
        <v>6.0678816288936135E-2</v>
      </c>
      <c r="J98" s="88">
        <f t="shared" si="4"/>
        <v>0.91703961628893493</v>
      </c>
      <c r="K98" s="25" t="s">
        <v>563</v>
      </c>
      <c r="L98" s="516"/>
    </row>
    <row r="99" spans="1:12" x14ac:dyDescent="0.25">
      <c r="A99" s="120">
        <v>80</v>
      </c>
      <c r="B99" s="56" t="s">
        <v>123</v>
      </c>
      <c r="C99" s="51">
        <v>77.8</v>
      </c>
      <c r="D99" s="65" t="s">
        <v>358</v>
      </c>
      <c r="E99" s="104">
        <v>30.138999999999999</v>
      </c>
      <c r="F99" s="104">
        <v>31.655000000000001</v>
      </c>
      <c r="G99" s="88">
        <f t="shared" si="5"/>
        <v>1.3034568000000015</v>
      </c>
      <c r="H99" s="103"/>
      <c r="I99" s="103">
        <f t="shared" si="3"/>
        <v>4.8718389136008573E-2</v>
      </c>
      <c r="J99" s="88">
        <f t="shared" si="4"/>
        <v>1.3521751891360101</v>
      </c>
      <c r="K99" s="25" t="s">
        <v>563</v>
      </c>
      <c r="L99" s="516"/>
    </row>
    <row r="100" spans="1:12" x14ac:dyDescent="0.25">
      <c r="A100" s="120">
        <v>81</v>
      </c>
      <c r="B100" s="56" t="s">
        <v>124</v>
      </c>
      <c r="C100" s="51">
        <v>44.9</v>
      </c>
      <c r="D100" s="65" t="s">
        <v>358</v>
      </c>
      <c r="E100" s="104">
        <v>14.016999999999999</v>
      </c>
      <c r="F100" s="104">
        <v>15.358000000000001</v>
      </c>
      <c r="G100" s="88">
        <f t="shared" si="5"/>
        <v>1.152991800000001</v>
      </c>
      <c r="H100" s="103"/>
      <c r="I100" s="103">
        <f t="shared" si="3"/>
        <v>2.8116396814997238E-2</v>
      </c>
      <c r="J100" s="88">
        <f t="shared" si="4"/>
        <v>1.1811081968149983</v>
      </c>
      <c r="K100" s="25" t="s">
        <v>563</v>
      </c>
      <c r="L100" s="516"/>
    </row>
    <row r="101" spans="1:12" x14ac:dyDescent="0.25">
      <c r="A101" s="120">
        <v>82</v>
      </c>
      <c r="B101" s="56" t="s">
        <v>125</v>
      </c>
      <c r="C101" s="51">
        <v>73.2</v>
      </c>
      <c r="D101" s="65" t="s">
        <v>358</v>
      </c>
      <c r="E101" s="104">
        <v>33.31</v>
      </c>
      <c r="F101" s="104">
        <v>34.664000000000001</v>
      </c>
      <c r="G101" s="88">
        <f t="shared" si="5"/>
        <v>1.1641691999999992</v>
      </c>
      <c r="H101" s="103"/>
      <c r="I101" s="103">
        <f t="shared" si="3"/>
        <v>4.5837867413313985E-2</v>
      </c>
      <c r="J101" s="88">
        <f t="shared" si="4"/>
        <v>1.2100070674133132</v>
      </c>
      <c r="K101" s="25" t="s">
        <v>563</v>
      </c>
      <c r="L101" s="516"/>
    </row>
    <row r="102" spans="1:12" x14ac:dyDescent="0.25">
      <c r="A102" s="120">
        <v>83</v>
      </c>
      <c r="B102" s="56" t="s">
        <v>126</v>
      </c>
      <c r="C102" s="51">
        <v>49.1</v>
      </c>
      <c r="D102" s="65" t="s">
        <v>358</v>
      </c>
      <c r="E102" s="104">
        <v>26.15</v>
      </c>
      <c r="F102" s="104">
        <v>27.545999999999999</v>
      </c>
      <c r="G102" s="88">
        <f t="shared" si="5"/>
        <v>1.2002808000000007</v>
      </c>
      <c r="H102" s="103"/>
      <c r="I102" s="103">
        <f t="shared" si="3"/>
        <v>3.0746438387892303E-2</v>
      </c>
      <c r="J102" s="88">
        <f t="shared" si="4"/>
        <v>1.2310272383878931</v>
      </c>
      <c r="K102" s="25" t="s">
        <v>563</v>
      </c>
      <c r="L102" s="517"/>
    </row>
    <row r="103" spans="1:12" x14ac:dyDescent="0.25">
      <c r="A103" s="120">
        <v>84</v>
      </c>
      <c r="B103" s="56" t="s">
        <v>127</v>
      </c>
      <c r="C103" s="51">
        <v>97.4</v>
      </c>
      <c r="D103" s="65" t="s">
        <v>358</v>
      </c>
      <c r="E103" s="104">
        <v>26.302</v>
      </c>
      <c r="F103" s="104">
        <v>27.882000000000001</v>
      </c>
      <c r="G103" s="88">
        <f t="shared" si="5"/>
        <v>1.3584840000000016</v>
      </c>
      <c r="H103" s="103"/>
      <c r="I103" s="103">
        <f t="shared" si="3"/>
        <v>6.099191647618555E-2</v>
      </c>
      <c r="J103" s="88">
        <f t="shared" si="4"/>
        <v>1.4194759164761872</v>
      </c>
      <c r="K103" s="25" t="s">
        <v>563</v>
      </c>
      <c r="L103" s="516"/>
    </row>
    <row r="104" spans="1:12" x14ac:dyDescent="0.25">
      <c r="A104" s="120">
        <v>85</v>
      </c>
      <c r="B104" s="57" t="s">
        <v>128</v>
      </c>
      <c r="C104" s="51">
        <v>77.5</v>
      </c>
      <c r="D104" s="65" t="s">
        <v>358</v>
      </c>
      <c r="E104" s="104">
        <v>10.337999999999999</v>
      </c>
      <c r="F104" s="104">
        <v>11.153</v>
      </c>
      <c r="G104" s="88">
        <f t="shared" si="5"/>
        <v>0.70073700000000105</v>
      </c>
      <c r="H104" s="103"/>
      <c r="I104" s="103">
        <f t="shared" si="3"/>
        <v>4.8530529023658932E-2</v>
      </c>
      <c r="J104" s="88">
        <f t="shared" si="4"/>
        <v>0.74926752902366001</v>
      </c>
      <c r="K104" s="25" t="s">
        <v>563</v>
      </c>
      <c r="L104" s="516"/>
    </row>
    <row r="105" spans="1:12" x14ac:dyDescent="0.25">
      <c r="A105" s="120">
        <v>86</v>
      </c>
      <c r="B105" s="56" t="s">
        <v>129</v>
      </c>
      <c r="C105" s="51">
        <v>45.7</v>
      </c>
      <c r="D105" s="65" t="s">
        <v>358</v>
      </c>
      <c r="E105" s="104">
        <v>27.231000000000002</v>
      </c>
      <c r="F105" s="104">
        <v>28.478999999999999</v>
      </c>
      <c r="G105" s="88">
        <f t="shared" si="5"/>
        <v>1.0730303999999979</v>
      </c>
      <c r="H105" s="103"/>
      <c r="I105" s="103">
        <f t="shared" si="3"/>
        <v>2.8617357114596301E-2</v>
      </c>
      <c r="J105" s="88">
        <f t="shared" si="4"/>
        <v>1.1016477571145942</v>
      </c>
      <c r="K105" s="25" t="s">
        <v>563</v>
      </c>
      <c r="L105" s="516"/>
    </row>
    <row r="106" spans="1:12" x14ac:dyDescent="0.25">
      <c r="A106" s="120">
        <v>87</v>
      </c>
      <c r="B106" s="56" t="s">
        <v>130</v>
      </c>
      <c r="C106" s="51">
        <v>74</v>
      </c>
      <c r="D106" s="65" t="s">
        <v>358</v>
      </c>
      <c r="E106" s="104">
        <v>25.762</v>
      </c>
      <c r="F106" s="104">
        <v>27.09</v>
      </c>
      <c r="G106" s="88">
        <f t="shared" si="5"/>
        <v>1.1418143999999995</v>
      </c>
      <c r="H106" s="103"/>
      <c r="I106" s="103">
        <f t="shared" si="3"/>
        <v>4.633882771291304E-2</v>
      </c>
      <c r="J106" s="88">
        <f t="shared" si="4"/>
        <v>1.1881532277129125</v>
      </c>
      <c r="K106" s="25" t="s">
        <v>563</v>
      </c>
      <c r="L106" s="516"/>
    </row>
    <row r="107" spans="1:12" x14ac:dyDescent="0.25">
      <c r="A107" s="120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88">
        <f t="shared" si="5"/>
        <v>0</v>
      </c>
      <c r="H107" s="103">
        <f>C107*(G$11/E$18)</f>
        <v>0.71200559719495959</v>
      </c>
      <c r="I107" s="103">
        <f t="shared" si="3"/>
        <v>3.0120238013393478E-2</v>
      </c>
      <c r="J107" s="88">
        <f t="shared" si="4"/>
        <v>0.74212583520835307</v>
      </c>
      <c r="K107" s="25" t="s">
        <v>564</v>
      </c>
      <c r="L107" s="516"/>
    </row>
    <row r="108" spans="1:12" x14ac:dyDescent="0.25">
      <c r="A108" s="120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88">
        <f t="shared" si="5"/>
        <v>0</v>
      </c>
      <c r="H108" s="103">
        <f>C108*(G$11/E$18)</f>
        <v>1.4343730222077253</v>
      </c>
      <c r="I108" s="103">
        <f t="shared" si="3"/>
        <v>6.0678816288936135E-2</v>
      </c>
      <c r="J108" s="88">
        <f t="shared" si="4"/>
        <v>1.4950518384966616</v>
      </c>
      <c r="K108" s="25" t="s">
        <v>564</v>
      </c>
      <c r="L108" s="516"/>
    </row>
    <row r="109" spans="1:12" x14ac:dyDescent="0.25">
      <c r="A109" s="120">
        <v>90</v>
      </c>
      <c r="B109" s="56" t="s">
        <v>133</v>
      </c>
      <c r="C109" s="51">
        <v>76.8</v>
      </c>
      <c r="D109" s="65" t="s">
        <v>358</v>
      </c>
      <c r="E109" s="104">
        <v>27.888999999999999</v>
      </c>
      <c r="F109" s="104">
        <v>27.888999999999999</v>
      </c>
      <c r="G109" s="88">
        <f t="shared" si="5"/>
        <v>0</v>
      </c>
      <c r="H109" s="103">
        <f>C109*(G$11/E$18)</f>
        <v>1.1368405377250081</v>
      </c>
      <c r="I109" s="103">
        <f t="shared" si="3"/>
        <v>4.8092188761509752E-2</v>
      </c>
      <c r="J109" s="88">
        <f t="shared" si="4"/>
        <v>1.1849327264865179</v>
      </c>
      <c r="K109" s="25" t="s">
        <v>564</v>
      </c>
      <c r="L109" s="516"/>
    </row>
    <row r="110" spans="1:12" x14ac:dyDescent="0.25">
      <c r="A110" s="120">
        <v>91</v>
      </c>
      <c r="B110" s="56" t="s">
        <v>134</v>
      </c>
      <c r="C110" s="51">
        <v>45.3</v>
      </c>
      <c r="D110" s="65" t="s">
        <v>358</v>
      </c>
      <c r="E110" s="104">
        <v>19.635999999999999</v>
      </c>
      <c r="F110" s="104">
        <v>20.669</v>
      </c>
      <c r="G110" s="88">
        <f t="shared" si="5"/>
        <v>0.88817340000000111</v>
      </c>
      <c r="H110" s="103"/>
      <c r="I110" s="103">
        <f t="shared" si="3"/>
        <v>2.8366876964796766E-2</v>
      </c>
      <c r="J110" s="88">
        <f t="shared" si="4"/>
        <v>0.9165402769647979</v>
      </c>
      <c r="K110" s="25" t="s">
        <v>563</v>
      </c>
      <c r="L110" s="516"/>
    </row>
    <row r="111" spans="1:12" x14ac:dyDescent="0.25">
      <c r="A111" s="120">
        <v>92</v>
      </c>
      <c r="B111" s="56" t="s">
        <v>135</v>
      </c>
      <c r="C111" s="51">
        <v>73.099999999999994</v>
      </c>
      <c r="D111" s="65" t="s">
        <v>358</v>
      </c>
      <c r="E111" s="104">
        <v>32.677</v>
      </c>
      <c r="F111" s="104">
        <v>34.244999999999997</v>
      </c>
      <c r="G111" s="88">
        <f t="shared" si="5"/>
        <v>1.3481663999999982</v>
      </c>
      <c r="H111" s="103"/>
      <c r="I111" s="103">
        <f t="shared" si="3"/>
        <v>4.5775247375864095E-2</v>
      </c>
      <c r="J111" s="88">
        <f t="shared" si="4"/>
        <v>1.3939416473758623</v>
      </c>
      <c r="K111" s="25" t="s">
        <v>563</v>
      </c>
      <c r="L111" s="516"/>
    </row>
    <row r="112" spans="1:12" x14ac:dyDescent="0.25">
      <c r="A112" s="120">
        <v>93</v>
      </c>
      <c r="B112" s="56" t="s">
        <v>136</v>
      </c>
      <c r="C112" s="51">
        <v>49.2</v>
      </c>
      <c r="D112" s="65" t="s">
        <v>358</v>
      </c>
      <c r="E112" s="104">
        <v>11.052</v>
      </c>
      <c r="F112" s="104">
        <v>11.449</v>
      </c>
      <c r="G112" s="88">
        <f t="shared" si="5"/>
        <v>0.34134060000000022</v>
      </c>
      <c r="H112" s="103"/>
      <c r="I112" s="103">
        <f t="shared" si="3"/>
        <v>3.0809058425342185E-2</v>
      </c>
      <c r="J112" s="88">
        <f t="shared" si="4"/>
        <v>0.37214965842534242</v>
      </c>
      <c r="K112" s="25" t="s">
        <v>563</v>
      </c>
      <c r="L112" s="516"/>
    </row>
    <row r="113" spans="1:12" x14ac:dyDescent="0.25">
      <c r="A113" s="120">
        <v>94</v>
      </c>
      <c r="B113" s="56" t="s">
        <v>137</v>
      </c>
      <c r="C113" s="51">
        <v>97.2</v>
      </c>
      <c r="D113" s="65" t="s">
        <v>358</v>
      </c>
      <c r="E113" s="104">
        <v>35.271999999999998</v>
      </c>
      <c r="F113" s="104">
        <v>37.301000000000002</v>
      </c>
      <c r="G113" s="88">
        <f t="shared" si="5"/>
        <v>1.744534200000003</v>
      </c>
      <c r="H113" s="103"/>
      <c r="I113" s="103">
        <f t="shared" si="3"/>
        <v>6.0866676401285784E-2</v>
      </c>
      <c r="J113" s="88">
        <f t="shared" si="4"/>
        <v>1.8054008764012888</v>
      </c>
      <c r="K113" s="25" t="s">
        <v>563</v>
      </c>
      <c r="L113" s="516"/>
    </row>
    <row r="114" spans="1:12" x14ac:dyDescent="0.25">
      <c r="A114" s="120">
        <v>95</v>
      </c>
      <c r="B114" s="56" t="s">
        <v>138</v>
      </c>
      <c r="C114" s="51">
        <v>76.099999999999994</v>
      </c>
      <c r="D114" s="65" t="s">
        <v>358</v>
      </c>
      <c r="E114" s="104">
        <v>16.945</v>
      </c>
      <c r="F114" s="104">
        <v>18.216000000000001</v>
      </c>
      <c r="G114" s="88">
        <f t="shared" si="5"/>
        <v>1.0928058000000007</v>
      </c>
      <c r="H114" s="103"/>
      <c r="I114" s="103">
        <f t="shared" si="3"/>
        <v>4.7653848499360572E-2</v>
      </c>
      <c r="J114" s="88">
        <f t="shared" si="4"/>
        <v>1.1404596484993612</v>
      </c>
      <c r="K114" s="25" t="s">
        <v>563</v>
      </c>
      <c r="L114" s="516"/>
    </row>
    <row r="115" spans="1:12" x14ac:dyDescent="0.25">
      <c r="A115" s="120">
        <v>96</v>
      </c>
      <c r="B115" s="56" t="s">
        <v>139</v>
      </c>
      <c r="C115" s="51">
        <v>45.1</v>
      </c>
      <c r="D115" s="65" t="s">
        <v>358</v>
      </c>
      <c r="E115" s="104">
        <v>5.4139999999999997</v>
      </c>
      <c r="F115" s="104">
        <v>5.46</v>
      </c>
      <c r="G115" s="88">
        <f t="shared" si="5"/>
        <v>3.9550800000000226E-2</v>
      </c>
      <c r="H115" s="103"/>
      <c r="I115" s="103">
        <f t="shared" si="3"/>
        <v>2.8241636889897004E-2</v>
      </c>
      <c r="J115" s="88">
        <f t="shared" si="4"/>
        <v>6.7792436889897223E-2</v>
      </c>
      <c r="K115" s="25" t="s">
        <v>563</v>
      </c>
      <c r="L115" s="516"/>
    </row>
    <row r="116" spans="1:12" x14ac:dyDescent="0.25">
      <c r="A116" s="120">
        <v>97</v>
      </c>
      <c r="B116" s="56" t="s">
        <v>140</v>
      </c>
      <c r="C116" s="51">
        <v>73.099999999999994</v>
      </c>
      <c r="D116" s="65" t="s">
        <v>358</v>
      </c>
      <c r="E116" s="104">
        <v>20.975000000000001</v>
      </c>
      <c r="F116" s="104">
        <v>21.306999999999999</v>
      </c>
      <c r="G116" s="88">
        <f t="shared" si="5"/>
        <v>0.28545359999999759</v>
      </c>
      <c r="H116" s="103"/>
      <c r="I116" s="103">
        <f t="shared" si="3"/>
        <v>4.5775247375864095E-2</v>
      </c>
      <c r="J116" s="88">
        <f t="shared" si="4"/>
        <v>0.33122884737586167</v>
      </c>
      <c r="K116" s="25" t="s">
        <v>563</v>
      </c>
      <c r="L116" s="516"/>
    </row>
    <row r="117" spans="1:12" x14ac:dyDescent="0.25">
      <c r="A117" s="120">
        <v>98</v>
      </c>
      <c r="B117" s="56" t="s">
        <v>141</v>
      </c>
      <c r="C117" s="51">
        <v>49.1</v>
      </c>
      <c r="D117" s="65" t="s">
        <v>358</v>
      </c>
      <c r="E117" s="104">
        <v>9.2289999999999992</v>
      </c>
      <c r="F117" s="104">
        <v>9.23</v>
      </c>
      <c r="G117" s="88">
        <f t="shared" si="5"/>
        <v>8.5980000000105078E-4</v>
      </c>
      <c r="H117" s="103"/>
      <c r="I117" s="103">
        <f t="shared" si="3"/>
        <v>3.0746438387892303E-2</v>
      </c>
      <c r="J117" s="88">
        <f t="shared" si="4"/>
        <v>3.1606238387893351E-2</v>
      </c>
      <c r="K117" s="25" t="s">
        <v>563</v>
      </c>
      <c r="L117" s="516"/>
    </row>
    <row r="118" spans="1:12" x14ac:dyDescent="0.25">
      <c r="A118" s="120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88">
        <f t="shared" si="5"/>
        <v>0</v>
      </c>
      <c r="H118" s="103">
        <f>C118*(G$11/E$18)</f>
        <v>1.440294066675043</v>
      </c>
      <c r="I118" s="103">
        <f t="shared" si="3"/>
        <v>6.092929643873566E-2</v>
      </c>
      <c r="J118" s="88">
        <f t="shared" si="4"/>
        <v>1.5012233631137786</v>
      </c>
      <c r="K118" s="25" t="s">
        <v>564</v>
      </c>
      <c r="L118" s="516"/>
    </row>
    <row r="119" spans="1:12" x14ac:dyDescent="0.25">
      <c r="A119" s="120">
        <v>100</v>
      </c>
      <c r="B119" s="56" t="s">
        <v>143</v>
      </c>
      <c r="C119" s="51">
        <v>76.3</v>
      </c>
      <c r="D119" s="65" t="s">
        <v>358</v>
      </c>
      <c r="E119" s="104">
        <v>23.151</v>
      </c>
      <c r="F119" s="104">
        <v>24.19</v>
      </c>
      <c r="G119" s="88">
        <f>(F119-E119)*0.8598</f>
        <v>0.89333220000000124</v>
      </c>
      <c r="H119" s="103"/>
      <c r="I119" s="103">
        <f t="shared" si="3"/>
        <v>4.7779088574260338E-2</v>
      </c>
      <c r="J119" s="88">
        <f t="shared" si="4"/>
        <v>0.94111128857426163</v>
      </c>
      <c r="K119" s="25" t="s">
        <v>563</v>
      </c>
      <c r="L119" s="516"/>
    </row>
    <row r="120" spans="1:12" x14ac:dyDescent="0.25">
      <c r="A120" s="120">
        <v>101</v>
      </c>
      <c r="B120" s="56" t="s">
        <v>144</v>
      </c>
      <c r="C120" s="51">
        <v>44.6</v>
      </c>
      <c r="D120" s="65" t="s">
        <v>358</v>
      </c>
      <c r="E120" s="104">
        <v>25.748000000000001</v>
      </c>
      <c r="F120" s="104">
        <v>27.725000000000001</v>
      </c>
      <c r="G120" s="88">
        <f t="shared" si="5"/>
        <v>1.6998246000000004</v>
      </c>
      <c r="H120" s="103"/>
      <c r="I120" s="103">
        <f t="shared" si="3"/>
        <v>2.792853670264759E-2</v>
      </c>
      <c r="J120" s="88">
        <f t="shared" si="4"/>
        <v>1.727753136702648</v>
      </c>
      <c r="K120" s="25" t="s">
        <v>563</v>
      </c>
      <c r="L120" s="517"/>
    </row>
    <row r="121" spans="1:12" x14ac:dyDescent="0.25">
      <c r="A121" s="120">
        <v>102</v>
      </c>
      <c r="B121" s="56" t="s">
        <v>145</v>
      </c>
      <c r="C121" s="51">
        <v>73.099999999999994</v>
      </c>
      <c r="D121" s="65" t="s">
        <v>358</v>
      </c>
      <c r="E121" s="104">
        <v>26.751000000000001</v>
      </c>
      <c r="F121" s="104">
        <v>28.128</v>
      </c>
      <c r="G121" s="88">
        <f t="shared" si="5"/>
        <v>1.1839445999999991</v>
      </c>
      <c r="H121" s="103"/>
      <c r="I121" s="103">
        <f t="shared" si="3"/>
        <v>4.5775247375864095E-2</v>
      </c>
      <c r="J121" s="88">
        <f t="shared" si="4"/>
        <v>1.2297198473758633</v>
      </c>
      <c r="K121" s="25" t="s">
        <v>563</v>
      </c>
      <c r="L121" s="516"/>
    </row>
    <row r="122" spans="1:12" x14ac:dyDescent="0.25">
      <c r="A122" s="120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88">
        <f t="shared" si="5"/>
        <v>0</v>
      </c>
      <c r="H122" s="103">
        <f>C122*(G$11/E$18)</f>
        <v>0.73272925283057178</v>
      </c>
      <c r="I122" s="103">
        <f t="shared" si="3"/>
        <v>3.0996918537691834E-2</v>
      </c>
      <c r="J122" s="88">
        <f t="shared" si="4"/>
        <v>0.7637261713682636</v>
      </c>
      <c r="K122" s="25" t="s">
        <v>564</v>
      </c>
      <c r="L122" s="516"/>
    </row>
    <row r="123" spans="1:12" x14ac:dyDescent="0.25">
      <c r="A123" s="120">
        <v>104</v>
      </c>
      <c r="B123" s="56" t="s">
        <v>147</v>
      </c>
      <c r="C123" s="51">
        <v>97.7</v>
      </c>
      <c r="D123" s="65" t="s">
        <v>358</v>
      </c>
      <c r="E123" s="104">
        <v>21.887</v>
      </c>
      <c r="F123" s="104">
        <v>23.411000000000001</v>
      </c>
      <c r="G123" s="88">
        <f t="shared" si="5"/>
        <v>1.3103352000000008</v>
      </c>
      <c r="H123" s="103"/>
      <c r="I123" s="103">
        <f t="shared" si="3"/>
        <v>6.1179776588535191E-2</v>
      </c>
      <c r="J123" s="88">
        <f t="shared" si="4"/>
        <v>1.3715149765885359</v>
      </c>
      <c r="K123" s="25" t="s">
        <v>563</v>
      </c>
      <c r="L123" s="516"/>
    </row>
    <row r="124" spans="1:12" x14ac:dyDescent="0.25">
      <c r="A124" s="120">
        <v>105</v>
      </c>
      <c r="B124" s="56" t="s">
        <v>148</v>
      </c>
      <c r="C124" s="51">
        <v>76.400000000000006</v>
      </c>
      <c r="D124" s="65" t="s">
        <v>358</v>
      </c>
      <c r="E124" s="104">
        <v>23.033999999999999</v>
      </c>
      <c r="F124" s="104">
        <v>23.033999999999999</v>
      </c>
      <c r="G124" s="88">
        <f t="shared" si="5"/>
        <v>0</v>
      </c>
      <c r="H124" s="103">
        <f>C124*(G$11/E$18)</f>
        <v>1.1309194932576907</v>
      </c>
      <c r="I124" s="103">
        <f t="shared" si="3"/>
        <v>4.7841708611710228E-2</v>
      </c>
      <c r="J124" s="88">
        <f t="shared" si="4"/>
        <v>1.1787612018694009</v>
      </c>
      <c r="K124" s="25" t="s">
        <v>564</v>
      </c>
      <c r="L124" s="516"/>
    </row>
    <row r="125" spans="1:12" x14ac:dyDescent="0.25">
      <c r="A125" s="120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88">
        <f t="shared" si="5"/>
        <v>0</v>
      </c>
      <c r="H125" s="103">
        <f>C125*(G$11/E$18)</f>
        <v>0.66167671922275872</v>
      </c>
      <c r="I125" s="103">
        <f t="shared" si="3"/>
        <v>2.7991156740097476E-2</v>
      </c>
      <c r="J125" s="88">
        <f t="shared" si="4"/>
        <v>0.68966787596285617</v>
      </c>
      <c r="K125" s="25" t="s">
        <v>564</v>
      </c>
      <c r="L125" s="516"/>
    </row>
    <row r="126" spans="1:12" x14ac:dyDescent="0.25">
      <c r="A126" s="120">
        <v>107</v>
      </c>
      <c r="B126" s="56" t="s">
        <v>150</v>
      </c>
      <c r="C126" s="51">
        <v>72.8</v>
      </c>
      <c r="D126" s="65" t="s">
        <v>358</v>
      </c>
      <c r="E126" s="104">
        <v>18.234999999999999</v>
      </c>
      <c r="F126" s="104">
        <v>19.071999999999999</v>
      </c>
      <c r="G126" s="88">
        <f t="shared" si="5"/>
        <v>0.71965259999999975</v>
      </c>
      <c r="H126" s="103"/>
      <c r="I126" s="103">
        <f t="shared" si="3"/>
        <v>4.5587387263514453E-2</v>
      </c>
      <c r="J126" s="88">
        <f t="shared" si="4"/>
        <v>0.76523998726351417</v>
      </c>
      <c r="K126" s="25" t="s">
        <v>563</v>
      </c>
      <c r="L126" s="516"/>
    </row>
    <row r="127" spans="1:12" x14ac:dyDescent="0.25">
      <c r="A127" s="120">
        <v>108</v>
      </c>
      <c r="B127" s="56" t="s">
        <v>151</v>
      </c>
      <c r="C127" s="51">
        <v>49.4</v>
      </c>
      <c r="D127" s="65" t="s">
        <v>358</v>
      </c>
      <c r="E127" s="104">
        <v>3.5840000000000001</v>
      </c>
      <c r="F127" s="104">
        <v>4.3120000000000003</v>
      </c>
      <c r="G127" s="88">
        <f t="shared" si="5"/>
        <v>0.62593440000000022</v>
      </c>
      <c r="H127" s="103"/>
      <c r="I127" s="103">
        <f t="shared" si="3"/>
        <v>3.0934298500241948E-2</v>
      </c>
      <c r="J127" s="88">
        <f t="shared" si="4"/>
        <v>0.65686869850024221</v>
      </c>
      <c r="K127" s="25" t="s">
        <v>563</v>
      </c>
      <c r="L127" s="516"/>
    </row>
    <row r="128" spans="1:12" x14ac:dyDescent="0.25">
      <c r="A128" s="120">
        <v>109</v>
      </c>
      <c r="B128" s="56" t="s">
        <v>152</v>
      </c>
      <c r="C128" s="51">
        <v>97.4</v>
      </c>
      <c r="D128" s="65" t="s">
        <v>358</v>
      </c>
      <c r="E128" s="104">
        <v>31.616</v>
      </c>
      <c r="F128" s="104">
        <v>33.277000000000001</v>
      </c>
      <c r="G128" s="88">
        <f t="shared" si="5"/>
        <v>1.4281278000000013</v>
      </c>
      <c r="H128" s="103"/>
      <c r="I128" s="103">
        <f t="shared" si="3"/>
        <v>6.099191647618555E-2</v>
      </c>
      <c r="J128" s="88">
        <f t="shared" si="4"/>
        <v>1.4891197164761869</v>
      </c>
      <c r="K128" s="25" t="s">
        <v>563</v>
      </c>
      <c r="L128" s="516"/>
    </row>
    <row r="129" spans="1:12" x14ac:dyDescent="0.25">
      <c r="A129" s="120">
        <v>110</v>
      </c>
      <c r="B129" s="56" t="s">
        <v>153</v>
      </c>
      <c r="C129" s="51">
        <v>77.400000000000006</v>
      </c>
      <c r="D129" s="65" t="s">
        <v>358</v>
      </c>
      <c r="E129" s="104">
        <v>18.658999999999999</v>
      </c>
      <c r="F129" s="104">
        <v>19.768999999999998</v>
      </c>
      <c r="G129" s="88">
        <f t="shared" si="5"/>
        <v>0.9543779999999995</v>
      </c>
      <c r="H129" s="103"/>
      <c r="I129" s="103">
        <f t="shared" si="3"/>
        <v>4.8467908986209049E-2</v>
      </c>
      <c r="J129" s="88">
        <f t="shared" si="4"/>
        <v>1.0028459089862085</v>
      </c>
      <c r="K129" s="25" t="s">
        <v>563</v>
      </c>
      <c r="L129" s="516"/>
    </row>
    <row r="130" spans="1:12" x14ac:dyDescent="0.25">
      <c r="A130" s="120">
        <v>111</v>
      </c>
      <c r="B130" s="56" t="s">
        <v>154</v>
      </c>
      <c r="C130" s="51">
        <v>44.6</v>
      </c>
      <c r="D130" s="65" t="s">
        <v>358</v>
      </c>
      <c r="E130" s="104">
        <v>6.74</v>
      </c>
      <c r="F130" s="104">
        <v>8.0960000000000001</v>
      </c>
      <c r="G130" s="88">
        <f t="shared" si="5"/>
        <v>1.1658887999999998</v>
      </c>
      <c r="H130" s="103"/>
      <c r="I130" s="103">
        <f t="shared" si="3"/>
        <v>2.792853670264759E-2</v>
      </c>
      <c r="J130" s="88">
        <f t="shared" si="4"/>
        <v>1.1938173367026474</v>
      </c>
      <c r="K130" s="25" t="s">
        <v>563</v>
      </c>
      <c r="L130" s="516"/>
    </row>
    <row r="131" spans="1:12" x14ac:dyDescent="0.25">
      <c r="A131" s="120">
        <v>112</v>
      </c>
      <c r="B131" s="56" t="s">
        <v>155</v>
      </c>
      <c r="C131" s="51">
        <v>72.8</v>
      </c>
      <c r="D131" s="65" t="s">
        <v>358</v>
      </c>
      <c r="E131" s="104">
        <v>35.994</v>
      </c>
      <c r="F131" s="104">
        <v>37.502000000000002</v>
      </c>
      <c r="G131" s="88">
        <f t="shared" si="5"/>
        <v>1.2965784000000022</v>
      </c>
      <c r="H131" s="103"/>
      <c r="I131" s="103">
        <f t="shared" si="3"/>
        <v>4.5587387263514453E-2</v>
      </c>
      <c r="J131" s="88">
        <f t="shared" si="4"/>
        <v>1.3421657872635167</v>
      </c>
      <c r="K131" s="25" t="s">
        <v>563</v>
      </c>
      <c r="L131" s="516"/>
    </row>
    <row r="132" spans="1:12" x14ac:dyDescent="0.25">
      <c r="A132" s="120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14.031000000000001</v>
      </c>
      <c r="G132" s="88">
        <f t="shared" si="5"/>
        <v>0</v>
      </c>
      <c r="H132" s="103">
        <f>C132*(G$11/E$18)</f>
        <v>0.72088716389593632</v>
      </c>
      <c r="I132" s="103">
        <f t="shared" si="3"/>
        <v>3.0495958238092775E-2</v>
      </c>
      <c r="J132" s="88">
        <f t="shared" si="4"/>
        <v>0.75138312213402914</v>
      </c>
      <c r="K132" s="25" t="s">
        <v>564</v>
      </c>
      <c r="L132" s="516"/>
    </row>
    <row r="133" spans="1:12" x14ac:dyDescent="0.25">
      <c r="A133" s="120">
        <v>114</v>
      </c>
      <c r="B133" s="56" t="s">
        <v>157</v>
      </c>
      <c r="C133" s="51">
        <v>96.9</v>
      </c>
      <c r="D133" s="65" t="s">
        <v>358</v>
      </c>
      <c r="E133" s="104">
        <v>42.517000000000003</v>
      </c>
      <c r="F133" s="104">
        <v>44.774999999999999</v>
      </c>
      <c r="G133" s="88">
        <f t="shared" si="5"/>
        <v>1.9414283999999962</v>
      </c>
      <c r="H133" s="103"/>
      <c r="I133" s="103">
        <f t="shared" si="3"/>
        <v>6.0678816288936135E-2</v>
      </c>
      <c r="J133" s="88">
        <f t="shared" si="4"/>
        <v>2.0021072162889322</v>
      </c>
      <c r="K133" s="25" t="s">
        <v>563</v>
      </c>
      <c r="L133" s="516"/>
    </row>
    <row r="134" spans="1:12" x14ac:dyDescent="0.25">
      <c r="A134" s="120">
        <v>115</v>
      </c>
      <c r="B134" s="56" t="s">
        <v>158</v>
      </c>
      <c r="C134" s="51">
        <v>77.099999999999994</v>
      </c>
      <c r="D134" s="65" t="s">
        <v>358</v>
      </c>
      <c r="E134" s="104">
        <v>22.302</v>
      </c>
      <c r="F134" s="104">
        <v>23.635999999999999</v>
      </c>
      <c r="G134" s="88">
        <f t="shared" si="5"/>
        <v>1.1469731999999997</v>
      </c>
      <c r="H134" s="103"/>
      <c r="I134" s="103">
        <f t="shared" si="3"/>
        <v>4.8280048873859394E-2</v>
      </c>
      <c r="J134" s="88">
        <f t="shared" si="4"/>
        <v>1.195253248873859</v>
      </c>
      <c r="K134" s="25" t="s">
        <v>563</v>
      </c>
      <c r="L134" s="516"/>
    </row>
    <row r="135" spans="1:12" x14ac:dyDescent="0.25">
      <c r="A135" s="120">
        <v>116</v>
      </c>
      <c r="B135" s="56" t="s">
        <v>159</v>
      </c>
      <c r="C135" s="51">
        <v>45.3</v>
      </c>
      <c r="D135" s="65" t="s">
        <v>358</v>
      </c>
      <c r="E135" s="104">
        <v>17.911999999999999</v>
      </c>
      <c r="F135" s="104">
        <v>18.887</v>
      </c>
      <c r="G135" s="88">
        <f t="shared" si="5"/>
        <v>0.83830500000000119</v>
      </c>
      <c r="H135" s="103"/>
      <c r="I135" s="103">
        <f t="shared" si="3"/>
        <v>2.8366876964796766E-2</v>
      </c>
      <c r="J135" s="88">
        <f t="shared" si="4"/>
        <v>0.86667187696479797</v>
      </c>
      <c r="K135" s="25" t="s">
        <v>563</v>
      </c>
      <c r="L135" s="516"/>
    </row>
    <row r="136" spans="1:12" x14ac:dyDescent="0.25">
      <c r="A136" s="120">
        <v>117</v>
      </c>
      <c r="B136" s="56" t="s">
        <v>160</v>
      </c>
      <c r="C136" s="51">
        <v>74.099999999999994</v>
      </c>
      <c r="D136" s="65" t="s">
        <v>358</v>
      </c>
      <c r="E136" s="104">
        <v>20.654</v>
      </c>
      <c r="F136" s="104">
        <v>21.783999999999999</v>
      </c>
      <c r="G136" s="88">
        <f t="shared" si="5"/>
        <v>0.97157399999999916</v>
      </c>
      <c r="H136" s="103"/>
      <c r="I136" s="103">
        <f t="shared" si="3"/>
        <v>4.6401447750362923E-2</v>
      </c>
      <c r="J136" s="88">
        <f t="shared" si="4"/>
        <v>1.017975447750362</v>
      </c>
      <c r="K136" s="25" t="s">
        <v>563</v>
      </c>
      <c r="L136" s="516"/>
    </row>
    <row r="137" spans="1:12" x14ac:dyDescent="0.25">
      <c r="A137" s="120">
        <v>118</v>
      </c>
      <c r="B137" s="56" t="s">
        <v>161</v>
      </c>
      <c r="C137" s="51">
        <v>48.8</v>
      </c>
      <c r="D137" s="65" t="s">
        <v>358</v>
      </c>
      <c r="E137" s="104">
        <v>4.508</v>
      </c>
      <c r="F137" s="104">
        <v>5.0789999999999997</v>
      </c>
      <c r="G137" s="88">
        <v>2.0000000000000001E-4</v>
      </c>
      <c r="H137" s="103"/>
      <c r="I137" s="103">
        <f t="shared" si="3"/>
        <v>3.0558578275542654E-2</v>
      </c>
      <c r="J137" s="88">
        <f t="shared" si="4"/>
        <v>3.0758578275542653E-2</v>
      </c>
      <c r="K137" s="25" t="s">
        <v>563</v>
      </c>
      <c r="L137" s="516"/>
    </row>
    <row r="138" spans="1:12" x14ac:dyDescent="0.25">
      <c r="A138" s="120">
        <v>119</v>
      </c>
      <c r="B138" s="56" t="s">
        <v>162</v>
      </c>
      <c r="C138" s="51">
        <v>98.1</v>
      </c>
      <c r="D138" s="65" t="s">
        <v>358</v>
      </c>
      <c r="E138" s="104">
        <v>20.725999999999999</v>
      </c>
      <c r="F138" s="104">
        <v>21.885999999999999</v>
      </c>
      <c r="G138" s="88">
        <v>4.0000000000000002E-4</v>
      </c>
      <c r="H138" s="103"/>
      <c r="I138" s="103">
        <f t="shared" si="3"/>
        <v>6.1430256738334722E-2</v>
      </c>
      <c r="J138" s="88">
        <f t="shared" si="4"/>
        <v>6.183025673833472E-2</v>
      </c>
      <c r="K138" s="25" t="s">
        <v>563</v>
      </c>
      <c r="L138" s="516"/>
    </row>
    <row r="139" spans="1:12" x14ac:dyDescent="0.25">
      <c r="A139" s="120">
        <v>120</v>
      </c>
      <c r="B139" s="56" t="s">
        <v>163</v>
      </c>
      <c r="C139" s="51">
        <v>76.8</v>
      </c>
      <c r="D139" s="65" t="s">
        <v>358</v>
      </c>
      <c r="E139" s="104">
        <v>28.809000000000001</v>
      </c>
      <c r="F139" s="104">
        <v>30.135000000000002</v>
      </c>
      <c r="G139" s="88">
        <f t="shared" si="5"/>
        <v>1.1400948000000004</v>
      </c>
      <c r="H139" s="103"/>
      <c r="I139" s="103">
        <f t="shared" si="3"/>
        <v>4.8092188761509752E-2</v>
      </c>
      <c r="J139" s="88">
        <f t="shared" si="4"/>
        <v>1.1881869887615102</v>
      </c>
      <c r="K139" s="25" t="s">
        <v>563</v>
      </c>
      <c r="L139" s="516"/>
    </row>
    <row r="140" spans="1:12" x14ac:dyDescent="0.25">
      <c r="A140" s="120">
        <v>121</v>
      </c>
      <c r="B140" s="56" t="s">
        <v>164</v>
      </c>
      <c r="C140" s="51">
        <v>44.9</v>
      </c>
      <c r="D140" s="65" t="s">
        <v>358</v>
      </c>
      <c r="E140" s="104">
        <v>13.595000000000001</v>
      </c>
      <c r="F140" s="104">
        <v>14.629</v>
      </c>
      <c r="G140" s="88">
        <f t="shared" si="5"/>
        <v>0.88903319999999908</v>
      </c>
      <c r="H140" s="103"/>
      <c r="I140" s="103">
        <f t="shared" si="3"/>
        <v>2.8116396814997238E-2</v>
      </c>
      <c r="J140" s="88">
        <f t="shared" si="4"/>
        <v>0.9171495968149963</v>
      </c>
      <c r="K140" s="25" t="s">
        <v>563</v>
      </c>
      <c r="L140" s="516"/>
    </row>
    <row r="141" spans="1:12" x14ac:dyDescent="0.25">
      <c r="A141" s="120">
        <v>122</v>
      </c>
      <c r="B141" s="56" t="s">
        <v>165</v>
      </c>
      <c r="C141" s="51">
        <v>73.400000000000006</v>
      </c>
      <c r="D141" s="65" t="s">
        <v>358</v>
      </c>
      <c r="E141" s="104">
        <v>26.960999999999999</v>
      </c>
      <c r="F141" s="104">
        <v>28.672999999999998</v>
      </c>
      <c r="G141" s="88">
        <f t="shared" si="5"/>
        <v>1.4719775999999998</v>
      </c>
      <c r="H141" s="103"/>
      <c r="I141" s="103">
        <f t="shared" si="3"/>
        <v>4.596310748821375E-2</v>
      </c>
      <c r="J141" s="88">
        <f t="shared" si="4"/>
        <v>1.5179407074882136</v>
      </c>
      <c r="K141" s="25" t="s">
        <v>563</v>
      </c>
      <c r="L141" s="516"/>
    </row>
    <row r="142" spans="1:12" x14ac:dyDescent="0.25">
      <c r="A142" s="120">
        <v>123</v>
      </c>
      <c r="B142" s="56" t="s">
        <v>166</v>
      </c>
      <c r="C142" s="51">
        <v>48.7</v>
      </c>
      <c r="D142" s="65" t="s">
        <v>358</v>
      </c>
      <c r="E142" s="104">
        <v>15.99</v>
      </c>
      <c r="F142" s="104">
        <v>16.54</v>
      </c>
      <c r="G142" s="88">
        <v>0</v>
      </c>
      <c r="H142" s="103"/>
      <c r="I142" s="103">
        <f t="shared" si="3"/>
        <v>3.0495958238092775E-2</v>
      </c>
      <c r="J142" s="88">
        <f t="shared" si="4"/>
        <v>3.0495958238092775E-2</v>
      </c>
      <c r="K142" s="25" t="s">
        <v>563</v>
      </c>
      <c r="L142" s="525"/>
    </row>
    <row r="143" spans="1:12" x14ac:dyDescent="0.25">
      <c r="A143" s="120">
        <v>124</v>
      </c>
      <c r="B143" s="56" t="s">
        <v>167</v>
      </c>
      <c r="C143" s="51">
        <v>98</v>
      </c>
      <c r="D143" s="65" t="s">
        <v>358</v>
      </c>
      <c r="E143" s="104">
        <v>19.766999999999999</v>
      </c>
      <c r="F143" s="104">
        <v>21.245999999999999</v>
      </c>
      <c r="G143" s="88">
        <v>0</v>
      </c>
      <c r="H143" s="103"/>
      <c r="I143" s="103">
        <f t="shared" si="3"/>
        <v>6.1367636700884839E-2</v>
      </c>
      <c r="J143" s="88">
        <f t="shared" si="4"/>
        <v>6.1367636700884839E-2</v>
      </c>
      <c r="K143" s="25" t="s">
        <v>563</v>
      </c>
      <c r="L143" s="525"/>
    </row>
    <row r="144" spans="1:12" x14ac:dyDescent="0.25">
      <c r="A144" s="120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88">
        <f t="shared" si="5"/>
        <v>0</v>
      </c>
      <c r="H144" s="103">
        <f>C144*(G$11/E$18)</f>
        <v>1.1338800154913493</v>
      </c>
      <c r="I144" s="103">
        <f t="shared" si="3"/>
        <v>4.7966948686609986E-2</v>
      </c>
      <c r="J144" s="88">
        <f t="shared" si="4"/>
        <v>1.1818469641779592</v>
      </c>
      <c r="K144" s="25" t="s">
        <v>564</v>
      </c>
      <c r="L144" s="516"/>
    </row>
    <row r="145" spans="1:12" x14ac:dyDescent="0.25">
      <c r="A145" s="120">
        <v>126</v>
      </c>
      <c r="B145" s="56" t="s">
        <v>568</v>
      </c>
      <c r="C145" s="51">
        <v>44.8</v>
      </c>
      <c r="D145" s="65" t="s">
        <v>569</v>
      </c>
      <c r="E145" s="104">
        <v>0</v>
      </c>
      <c r="F145" s="104">
        <v>2.1999999999999999E-2</v>
      </c>
      <c r="G145" s="88">
        <f t="shared" si="5"/>
        <v>1.8915599999999998E-2</v>
      </c>
      <c r="H145" s="103"/>
      <c r="I145" s="103">
        <f t="shared" si="3"/>
        <v>2.8053776777547352E-2</v>
      </c>
      <c r="J145" s="88">
        <f t="shared" si="4"/>
        <v>4.6969376777547353E-2</v>
      </c>
      <c r="K145" s="25" t="s">
        <v>563</v>
      </c>
      <c r="L145" s="525"/>
    </row>
    <row r="146" spans="1:12" x14ac:dyDescent="0.25">
      <c r="A146" s="120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23794</v>
      </c>
      <c r="G146" s="88">
        <f>(F146-E146)*0.00086</f>
        <v>0</v>
      </c>
      <c r="H146" s="103">
        <f>C146*(G$11/E$18)</f>
        <v>1.0865116597528075</v>
      </c>
      <c r="I146" s="103">
        <f t="shared" si="3"/>
        <v>4.596310748821375E-2</v>
      </c>
      <c r="J146" s="88">
        <f t="shared" si="4"/>
        <v>1.1324747672410211</v>
      </c>
      <c r="K146" s="25" t="s">
        <v>564</v>
      </c>
      <c r="L146" s="516"/>
    </row>
    <row r="147" spans="1:12" x14ac:dyDescent="0.25">
      <c r="A147" s="120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88">
        <f t="shared" si="5"/>
        <v>0</v>
      </c>
      <c r="H147" s="103">
        <f>C147*(G$11/E$18)</f>
        <v>0.72828846948008352</v>
      </c>
      <c r="I147" s="103">
        <f t="shared" si="3"/>
        <v>3.0809058425342185E-2</v>
      </c>
      <c r="J147" s="88">
        <f t="shared" si="4"/>
        <v>0.75909752790542573</v>
      </c>
      <c r="K147" s="25" t="s">
        <v>564</v>
      </c>
      <c r="L147" s="516"/>
    </row>
    <row r="148" spans="1:12" x14ac:dyDescent="0.25">
      <c r="A148" s="120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88">
        <f t="shared" si="5"/>
        <v>0</v>
      </c>
      <c r="H148" s="103">
        <f>C148*(G$11/E$18)</f>
        <v>1.4476953722591901</v>
      </c>
      <c r="I148" s="103">
        <f t="shared" ref="I148:I211" si="6">$G$12/$C$306*C148</f>
        <v>6.1242396625985074E-2</v>
      </c>
      <c r="J148" s="88">
        <f t="shared" ref="J148:J211" si="7">G148+I148+H148</f>
        <v>1.5089377688851751</v>
      </c>
      <c r="K148" s="25" t="s">
        <v>564</v>
      </c>
      <c r="L148" s="516"/>
    </row>
    <row r="149" spans="1:12" x14ac:dyDescent="0.25">
      <c r="A149" s="120">
        <v>130</v>
      </c>
      <c r="B149" s="56" t="s">
        <v>173</v>
      </c>
      <c r="C149" s="51">
        <v>76.3</v>
      </c>
      <c r="D149" s="65" t="s">
        <v>358</v>
      </c>
      <c r="E149" s="104">
        <v>18.355</v>
      </c>
      <c r="F149" s="104">
        <v>19.509</v>
      </c>
      <c r="G149" s="88">
        <f t="shared" si="5"/>
        <v>0.9922091999999999</v>
      </c>
      <c r="H149" s="103"/>
      <c r="I149" s="103">
        <f t="shared" si="6"/>
        <v>4.7779088574260338E-2</v>
      </c>
      <c r="J149" s="88">
        <f t="shared" si="7"/>
        <v>1.0399882885742602</v>
      </c>
      <c r="K149" s="25" t="s">
        <v>563</v>
      </c>
      <c r="L149" s="516"/>
    </row>
    <row r="150" spans="1:12" x14ac:dyDescent="0.25">
      <c r="A150" s="120">
        <v>131</v>
      </c>
      <c r="B150" s="56" t="s">
        <v>174</v>
      </c>
      <c r="C150" s="51">
        <v>44.2</v>
      </c>
      <c r="D150" s="65" t="s">
        <v>358</v>
      </c>
      <c r="E150" s="104">
        <v>17.620999999999999</v>
      </c>
      <c r="F150" s="104">
        <v>17.951000000000001</v>
      </c>
      <c r="G150" s="88">
        <f t="shared" si="5"/>
        <v>0.2837340000000016</v>
      </c>
      <c r="H150" s="103"/>
      <c r="I150" s="103">
        <f t="shared" si="6"/>
        <v>2.7678056552848062E-2</v>
      </c>
      <c r="J150" s="88">
        <f t="shared" si="7"/>
        <v>0.31141205655284965</v>
      </c>
      <c r="K150" s="25" t="s">
        <v>563</v>
      </c>
      <c r="L150" s="516"/>
    </row>
    <row r="151" spans="1:12" x14ac:dyDescent="0.25">
      <c r="A151" s="120">
        <v>132</v>
      </c>
      <c r="B151" s="56" t="s">
        <v>175</v>
      </c>
      <c r="C151" s="51">
        <v>73.3</v>
      </c>
      <c r="D151" s="65" t="s">
        <v>358</v>
      </c>
      <c r="E151" s="104">
        <v>11.145</v>
      </c>
      <c r="F151" s="104">
        <v>11.705</v>
      </c>
      <c r="G151" s="88">
        <f t="shared" ref="G151:G214" si="8">(F151-E151)*0.8598</f>
        <v>0.48148800000000042</v>
      </c>
      <c r="H151" s="103"/>
      <c r="I151" s="103">
        <f t="shared" si="6"/>
        <v>4.590048745076386E-2</v>
      </c>
      <c r="J151" s="88">
        <f t="shared" si="7"/>
        <v>0.52738848745076428</v>
      </c>
      <c r="K151" s="25" t="s">
        <v>563</v>
      </c>
      <c r="L151" s="516"/>
    </row>
    <row r="152" spans="1:12" x14ac:dyDescent="0.25">
      <c r="A152" s="120">
        <v>133</v>
      </c>
      <c r="B152" s="56" t="s">
        <v>176</v>
      </c>
      <c r="C152" s="51">
        <v>49.5</v>
      </c>
      <c r="D152" s="65" t="s">
        <v>358</v>
      </c>
      <c r="E152" s="104">
        <v>8.2690000000000001</v>
      </c>
      <c r="F152" s="104">
        <v>8.9030000000000005</v>
      </c>
      <c r="G152" s="88">
        <f t="shared" si="8"/>
        <v>0.5451132000000003</v>
      </c>
      <c r="H152" s="103"/>
      <c r="I152" s="103">
        <f t="shared" si="6"/>
        <v>3.0996918537691834E-2</v>
      </c>
      <c r="J152" s="88">
        <f t="shared" si="7"/>
        <v>0.57611011853769212</v>
      </c>
      <c r="K152" s="215" t="s">
        <v>563</v>
      </c>
      <c r="L152" s="516"/>
    </row>
    <row r="153" spans="1:12" x14ac:dyDescent="0.25">
      <c r="A153" s="120">
        <v>134</v>
      </c>
      <c r="B153" s="56" t="s">
        <v>177</v>
      </c>
      <c r="C153" s="51">
        <v>97.2</v>
      </c>
      <c r="D153" s="65" t="s">
        <v>358</v>
      </c>
      <c r="E153" s="104">
        <v>26.931999999999999</v>
      </c>
      <c r="F153" s="104">
        <v>27.97</v>
      </c>
      <c r="G153" s="88">
        <f t="shared" si="8"/>
        <v>0.89247240000000028</v>
      </c>
      <c r="H153" s="103"/>
      <c r="I153" s="103">
        <f t="shared" si="6"/>
        <v>6.0866676401285784E-2</v>
      </c>
      <c r="J153" s="88">
        <f t="shared" si="7"/>
        <v>0.95333907640128601</v>
      </c>
      <c r="K153" s="215" t="s">
        <v>563</v>
      </c>
      <c r="L153" s="516"/>
    </row>
    <row r="154" spans="1:12" x14ac:dyDescent="0.25">
      <c r="A154" s="120">
        <v>135</v>
      </c>
      <c r="B154" s="56" t="s">
        <v>178</v>
      </c>
      <c r="C154" s="51">
        <v>76.7</v>
      </c>
      <c r="D154" s="65" t="s">
        <v>358</v>
      </c>
      <c r="E154" s="104">
        <v>25.202000000000002</v>
      </c>
      <c r="F154" s="104">
        <v>25.666</v>
      </c>
      <c r="G154" s="88">
        <f t="shared" si="8"/>
        <v>0.39894719999999884</v>
      </c>
      <c r="H154" s="103"/>
      <c r="I154" s="103">
        <f t="shared" si="6"/>
        <v>4.8029568724059869E-2</v>
      </c>
      <c r="J154" s="88">
        <f t="shared" si="7"/>
        <v>0.44697676872405873</v>
      </c>
      <c r="K154" s="215" t="s">
        <v>563</v>
      </c>
      <c r="L154" s="516"/>
    </row>
    <row r="155" spans="1:12" x14ac:dyDescent="0.25">
      <c r="A155" s="120">
        <v>136</v>
      </c>
      <c r="B155" s="56" t="s">
        <v>179</v>
      </c>
      <c r="C155" s="51">
        <v>44.4</v>
      </c>
      <c r="D155" s="65" t="s">
        <v>358</v>
      </c>
      <c r="E155" s="104">
        <v>9.2669999999999995</v>
      </c>
      <c r="F155" s="104">
        <v>10.161</v>
      </c>
      <c r="G155" s="88">
        <f t="shared" si="8"/>
        <v>0.76866120000000016</v>
      </c>
      <c r="H155" s="103"/>
      <c r="I155" s="103">
        <f t="shared" si="6"/>
        <v>2.7803296627747824E-2</v>
      </c>
      <c r="J155" s="88">
        <f t="shared" si="7"/>
        <v>0.79646449662774799</v>
      </c>
      <c r="K155" s="25" t="s">
        <v>563</v>
      </c>
      <c r="L155" s="516"/>
    </row>
    <row r="156" spans="1:12" x14ac:dyDescent="0.25">
      <c r="A156" s="120">
        <v>137</v>
      </c>
      <c r="B156" s="56" t="s">
        <v>180</v>
      </c>
      <c r="C156" s="51">
        <v>71.599999999999994</v>
      </c>
      <c r="D156" s="65" t="s">
        <v>358</v>
      </c>
      <c r="E156" s="104">
        <v>36.197000000000003</v>
      </c>
      <c r="F156" s="104">
        <v>37.972999999999999</v>
      </c>
      <c r="G156" s="88">
        <f t="shared" si="8"/>
        <v>1.5270047999999967</v>
      </c>
      <c r="H156" s="103"/>
      <c r="I156" s="103">
        <f t="shared" si="6"/>
        <v>4.483594681411586E-2</v>
      </c>
      <c r="J156" s="88">
        <f t="shared" si="7"/>
        <v>1.5718407468141127</v>
      </c>
      <c r="K156" s="25" t="s">
        <v>563</v>
      </c>
      <c r="L156" s="516"/>
    </row>
    <row r="157" spans="1:12" x14ac:dyDescent="0.25">
      <c r="A157" s="120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88">
        <f t="shared" si="8"/>
        <v>0</v>
      </c>
      <c r="H157" s="103">
        <f>C157*(G$11/E$18)</f>
        <v>0.72680820836325399</v>
      </c>
      <c r="I157" s="103">
        <f t="shared" si="6"/>
        <v>3.0746438387892303E-2</v>
      </c>
      <c r="J157" s="88">
        <f t="shared" si="7"/>
        <v>0.75755464675114625</v>
      </c>
      <c r="K157" s="25" t="s">
        <v>564</v>
      </c>
      <c r="L157" s="516"/>
    </row>
    <row r="158" spans="1:12" x14ac:dyDescent="0.25">
      <c r="A158" s="120">
        <v>139</v>
      </c>
      <c r="B158" s="56" t="s">
        <v>182</v>
      </c>
      <c r="C158" s="51">
        <v>97.3</v>
      </c>
      <c r="D158" s="65" t="s">
        <v>358</v>
      </c>
      <c r="E158" s="104">
        <v>26.449000000000002</v>
      </c>
      <c r="F158" s="104">
        <v>28.082000000000001</v>
      </c>
      <c r="G158" s="88">
        <f t="shared" si="8"/>
        <v>1.4040533999999993</v>
      </c>
      <c r="H158" s="103"/>
      <c r="I158" s="103">
        <f t="shared" si="6"/>
        <v>6.092929643873566E-2</v>
      </c>
      <c r="J158" s="88">
        <f t="shared" si="7"/>
        <v>1.4649826964387349</v>
      </c>
      <c r="K158" s="25" t="s">
        <v>563</v>
      </c>
      <c r="L158" s="516"/>
    </row>
    <row r="159" spans="1:12" x14ac:dyDescent="0.25">
      <c r="A159" s="120">
        <v>140</v>
      </c>
      <c r="B159" s="56" t="s">
        <v>183</v>
      </c>
      <c r="C159" s="51">
        <v>77</v>
      </c>
      <c r="D159" s="65" t="s">
        <v>358</v>
      </c>
      <c r="E159" s="104">
        <v>40.142000000000003</v>
      </c>
      <c r="F159" s="104">
        <v>41.994</v>
      </c>
      <c r="G159" s="88">
        <f t="shared" si="8"/>
        <v>1.5923495999999973</v>
      </c>
      <c r="H159" s="103"/>
      <c r="I159" s="103">
        <f t="shared" si="6"/>
        <v>4.8217428836409518E-2</v>
      </c>
      <c r="J159" s="88">
        <f t="shared" si="7"/>
        <v>1.6405670288364067</v>
      </c>
      <c r="K159" s="25" t="s">
        <v>563</v>
      </c>
      <c r="L159" s="516"/>
    </row>
    <row r="160" spans="1:12" x14ac:dyDescent="0.25">
      <c r="A160" s="120">
        <v>141</v>
      </c>
      <c r="B160" s="56" t="s">
        <v>184</v>
      </c>
      <c r="C160" s="51">
        <v>44.6</v>
      </c>
      <c r="D160" s="65" t="s">
        <v>358</v>
      </c>
      <c r="E160" s="104">
        <v>13.622999999999999</v>
      </c>
      <c r="F160" s="104">
        <v>14.211</v>
      </c>
      <c r="G160" s="88">
        <f t="shared" si="8"/>
        <v>0.50556240000000086</v>
      </c>
      <c r="H160" s="103"/>
      <c r="I160" s="103">
        <f t="shared" si="6"/>
        <v>2.792853670264759E-2</v>
      </c>
      <c r="J160" s="88">
        <f t="shared" si="7"/>
        <v>0.53349093670264847</v>
      </c>
      <c r="K160" s="25" t="s">
        <v>563</v>
      </c>
      <c r="L160" s="516"/>
    </row>
    <row r="161" spans="1:12" x14ac:dyDescent="0.25">
      <c r="A161" s="120">
        <v>142</v>
      </c>
      <c r="B161" s="56" t="s">
        <v>185</v>
      </c>
      <c r="C161" s="51">
        <v>72.5</v>
      </c>
      <c r="D161" s="65" t="s">
        <v>358</v>
      </c>
      <c r="E161" s="104">
        <v>11.9</v>
      </c>
      <c r="F161" s="104">
        <v>13.319000000000001</v>
      </c>
      <c r="G161" s="88">
        <f t="shared" si="8"/>
        <v>1.2200562000000004</v>
      </c>
      <c r="H161" s="103"/>
      <c r="I161" s="103">
        <f t="shared" si="6"/>
        <v>4.5399527151164805E-2</v>
      </c>
      <c r="J161" s="88">
        <f t="shared" si="7"/>
        <v>1.2654557271511653</v>
      </c>
      <c r="K161" s="25" t="s">
        <v>563</v>
      </c>
      <c r="L161" s="516"/>
    </row>
    <row r="162" spans="1:12" x14ac:dyDescent="0.25">
      <c r="A162" s="120">
        <v>143</v>
      </c>
      <c r="B162" s="56" t="s">
        <v>186</v>
      </c>
      <c r="C162" s="51">
        <v>49</v>
      </c>
      <c r="D162" s="65" t="s">
        <v>359</v>
      </c>
      <c r="E162" s="129">
        <v>21095</v>
      </c>
      <c r="F162" s="129">
        <v>22186</v>
      </c>
      <c r="G162" s="88">
        <f>(F162-E162)*0.00086</f>
        <v>0.93825999999999998</v>
      </c>
      <c r="H162" s="103"/>
      <c r="I162" s="103">
        <f t="shared" si="6"/>
        <v>3.068381835044242E-2</v>
      </c>
      <c r="J162" s="88">
        <f t="shared" si="7"/>
        <v>0.96894381835044241</v>
      </c>
      <c r="K162" s="25" t="s">
        <v>563</v>
      </c>
      <c r="L162" s="516"/>
    </row>
    <row r="163" spans="1:12" x14ac:dyDescent="0.25">
      <c r="A163" s="120">
        <v>144</v>
      </c>
      <c r="B163" s="56" t="s">
        <v>187</v>
      </c>
      <c r="C163" s="51">
        <v>96.9</v>
      </c>
      <c r="D163" s="65" t="s">
        <v>358</v>
      </c>
      <c r="E163" s="104">
        <v>49.485999999999997</v>
      </c>
      <c r="F163" s="104">
        <v>51.953000000000003</v>
      </c>
      <c r="G163" s="88">
        <f t="shared" si="8"/>
        <v>2.1211266000000051</v>
      </c>
      <c r="H163" s="103"/>
      <c r="I163" s="103">
        <f t="shared" si="6"/>
        <v>6.0678816288936135E-2</v>
      </c>
      <c r="J163" s="88">
        <f t="shared" si="7"/>
        <v>2.1818054162889413</v>
      </c>
      <c r="K163" s="25" t="s">
        <v>563</v>
      </c>
      <c r="L163" s="516"/>
    </row>
    <row r="164" spans="1:12" x14ac:dyDescent="0.25">
      <c r="A164" s="120">
        <v>145</v>
      </c>
      <c r="B164" s="56" t="s">
        <v>190</v>
      </c>
      <c r="C164" s="51">
        <v>108.8</v>
      </c>
      <c r="D164" s="65" t="s">
        <v>358</v>
      </c>
      <c r="E164" s="104">
        <v>37.848999999999997</v>
      </c>
      <c r="F164" s="104">
        <v>39.664000000000001</v>
      </c>
      <c r="G164" s="88">
        <f t="shared" si="8"/>
        <v>1.5605370000000041</v>
      </c>
      <c r="H164" s="103"/>
      <c r="I164" s="103">
        <f t="shared" si="6"/>
        <v>6.8130600745472142E-2</v>
      </c>
      <c r="J164" s="88">
        <f t="shared" si="7"/>
        <v>1.6286676007454761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24.202000000000002</v>
      </c>
      <c r="F165" s="104">
        <v>24.53</v>
      </c>
      <c r="G165" s="88">
        <f t="shared" si="8"/>
        <v>0.2820143999999995</v>
      </c>
      <c r="H165" s="103"/>
      <c r="I165" s="103">
        <f t="shared" si="6"/>
        <v>2.7302336328148765E-2</v>
      </c>
      <c r="J165" s="88">
        <f t="shared" si="7"/>
        <v>0.30931673632814827</v>
      </c>
      <c r="K165" s="25" t="s">
        <v>563</v>
      </c>
      <c r="L165" s="516"/>
    </row>
    <row r="166" spans="1:12" x14ac:dyDescent="0.25">
      <c r="A166" s="120">
        <v>147</v>
      </c>
      <c r="B166" s="56" t="s">
        <v>188</v>
      </c>
      <c r="C166" s="51">
        <v>66.099999999999994</v>
      </c>
      <c r="D166" s="65" t="s">
        <v>358</v>
      </c>
      <c r="E166" s="104">
        <v>44.329000000000001</v>
      </c>
      <c r="F166" s="104">
        <v>45.895000000000003</v>
      </c>
      <c r="G166" s="88">
        <f t="shared" si="8"/>
        <v>1.3464468000000021</v>
      </c>
      <c r="H166" s="103"/>
      <c r="I166" s="103">
        <f t="shared" si="6"/>
        <v>4.1391844754372326E-2</v>
      </c>
      <c r="J166" s="88">
        <f t="shared" si="7"/>
        <v>1.3878386447543745</v>
      </c>
      <c r="K166" s="25" t="s">
        <v>563</v>
      </c>
      <c r="L166" s="516"/>
    </row>
    <row r="167" spans="1:12" x14ac:dyDescent="0.25">
      <c r="A167" s="120">
        <v>148</v>
      </c>
      <c r="B167" s="56" t="s">
        <v>191</v>
      </c>
      <c r="C167" s="51">
        <v>107</v>
      </c>
      <c r="D167" s="65" t="s">
        <v>358</v>
      </c>
      <c r="E167" s="104">
        <v>26.341000000000001</v>
      </c>
      <c r="F167" s="104">
        <v>27.634</v>
      </c>
      <c r="G167" s="88">
        <f t="shared" si="8"/>
        <v>1.1117213999999993</v>
      </c>
      <c r="H167" s="103"/>
      <c r="I167" s="103">
        <f t="shared" si="6"/>
        <v>6.7003440071374265E-2</v>
      </c>
      <c r="J167" s="88">
        <f t="shared" si="7"/>
        <v>1.1787248400713737</v>
      </c>
      <c r="K167" s="25" t="s">
        <v>563</v>
      </c>
      <c r="L167" s="516"/>
    </row>
    <row r="168" spans="1:12" x14ac:dyDescent="0.25">
      <c r="A168" s="120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88">
        <f t="shared" si="8"/>
        <v>0</v>
      </c>
      <c r="H168" s="103">
        <f>C168*(G$11/E$18)</f>
        <v>0.64983463028812316</v>
      </c>
      <c r="I168" s="103">
        <f t="shared" si="6"/>
        <v>2.7490196440498414E-2</v>
      </c>
      <c r="J168" s="88">
        <f t="shared" si="7"/>
        <v>0.6773248267286216</v>
      </c>
      <c r="K168" s="25" t="s">
        <v>564</v>
      </c>
      <c r="L168" s="516"/>
    </row>
    <row r="169" spans="1:12" x14ac:dyDescent="0.25">
      <c r="A169" s="120">
        <v>150</v>
      </c>
      <c r="B169" s="56" t="s">
        <v>193</v>
      </c>
      <c r="C169" s="51">
        <v>65.599999999999994</v>
      </c>
      <c r="D169" s="65" t="s">
        <v>358</v>
      </c>
      <c r="E169" s="104">
        <v>17.013000000000002</v>
      </c>
      <c r="F169" s="104">
        <v>18.7</v>
      </c>
      <c r="G169" s="88">
        <f t="shared" si="8"/>
        <v>1.450482599999998</v>
      </c>
      <c r="H169" s="103"/>
      <c r="I169" s="103">
        <f t="shared" si="6"/>
        <v>4.1078744567122912E-2</v>
      </c>
      <c r="J169" s="88">
        <f t="shared" si="7"/>
        <v>1.491561344567121</v>
      </c>
      <c r="K169" s="25" t="s">
        <v>563</v>
      </c>
      <c r="L169" s="516"/>
    </row>
    <row r="170" spans="1:12" x14ac:dyDescent="0.25">
      <c r="A170" s="120">
        <v>151</v>
      </c>
      <c r="B170" s="56" t="s">
        <v>194</v>
      </c>
      <c r="C170" s="51">
        <v>108.7</v>
      </c>
      <c r="D170" s="65" t="s">
        <v>358</v>
      </c>
      <c r="E170" s="104">
        <v>40.372999999999998</v>
      </c>
      <c r="F170" s="104">
        <v>42.145000000000003</v>
      </c>
      <c r="G170" s="88">
        <f t="shared" si="8"/>
        <v>1.5235656000000048</v>
      </c>
      <c r="H170" s="103"/>
      <c r="I170" s="103">
        <f t="shared" si="6"/>
        <v>6.8067980708022266E-2</v>
      </c>
      <c r="J170" s="88">
        <f t="shared" si="7"/>
        <v>1.5916335807080271</v>
      </c>
      <c r="K170" s="25" t="s">
        <v>563</v>
      </c>
      <c r="L170" s="516"/>
    </row>
    <row r="171" spans="1:12" x14ac:dyDescent="0.25">
      <c r="A171" s="120">
        <v>152</v>
      </c>
      <c r="B171" s="56" t="s">
        <v>195</v>
      </c>
      <c r="C171" s="51">
        <v>43.5</v>
      </c>
      <c r="D171" s="65" t="s">
        <v>358</v>
      </c>
      <c r="E171" s="104">
        <v>12.212</v>
      </c>
      <c r="F171" s="104">
        <v>13.052</v>
      </c>
      <c r="G171" s="88">
        <f t="shared" si="8"/>
        <v>0.72223199999999987</v>
      </c>
      <c r="H171" s="103"/>
      <c r="I171" s="103">
        <f t="shared" si="6"/>
        <v>2.7239716290698882E-2</v>
      </c>
      <c r="J171" s="88">
        <f t="shared" si="7"/>
        <v>0.74947171629069875</v>
      </c>
      <c r="K171" s="25" t="s">
        <v>563</v>
      </c>
      <c r="L171" s="516"/>
    </row>
    <row r="172" spans="1:12" x14ac:dyDescent="0.25">
      <c r="A172" s="120">
        <v>153</v>
      </c>
      <c r="B172" s="56" t="s">
        <v>196</v>
      </c>
      <c r="C172" s="51">
        <v>65.8</v>
      </c>
      <c r="D172" s="65" t="s">
        <v>358</v>
      </c>
      <c r="E172" s="104">
        <v>14.27</v>
      </c>
      <c r="F172" s="104">
        <v>14.339</v>
      </c>
      <c r="G172" s="88">
        <f t="shared" si="8"/>
        <v>5.9326200000000724E-2</v>
      </c>
      <c r="H172" s="103"/>
      <c r="I172" s="103">
        <f t="shared" si="6"/>
        <v>4.1203984642022677E-2</v>
      </c>
      <c r="J172" s="88">
        <f t="shared" si="7"/>
        <v>0.1005301846420234</v>
      </c>
      <c r="K172" s="25" t="s">
        <v>563</v>
      </c>
      <c r="L172" s="516"/>
    </row>
    <row r="173" spans="1:12" x14ac:dyDescent="0.25">
      <c r="A173" s="120">
        <v>154</v>
      </c>
      <c r="B173" s="56" t="s">
        <v>197</v>
      </c>
      <c r="C173" s="51">
        <v>108.7</v>
      </c>
      <c r="D173" s="65" t="s">
        <v>358</v>
      </c>
      <c r="E173" s="104">
        <v>54.457999999999998</v>
      </c>
      <c r="F173" s="104">
        <v>57.234999999999999</v>
      </c>
      <c r="G173" s="88">
        <f t="shared" si="8"/>
        <v>2.3876646000000008</v>
      </c>
      <c r="H173" s="103"/>
      <c r="I173" s="103">
        <f t="shared" si="6"/>
        <v>6.8067980708022266E-2</v>
      </c>
      <c r="J173" s="88">
        <f t="shared" si="7"/>
        <v>2.4557325807080232</v>
      </c>
      <c r="K173" s="25" t="s">
        <v>563</v>
      </c>
      <c r="L173" s="516"/>
    </row>
    <row r="174" spans="1:12" x14ac:dyDescent="0.25">
      <c r="A174" s="120">
        <v>155</v>
      </c>
      <c r="B174" s="56" t="s">
        <v>198</v>
      </c>
      <c r="C174" s="51">
        <v>43.5</v>
      </c>
      <c r="D174" s="65" t="s">
        <v>358</v>
      </c>
      <c r="E174" s="104">
        <v>28.123000000000001</v>
      </c>
      <c r="F174" s="104">
        <v>29.335999999999999</v>
      </c>
      <c r="G174" s="88">
        <f t="shared" si="8"/>
        <v>1.0429373999999978</v>
      </c>
      <c r="H174" s="103"/>
      <c r="I174" s="103">
        <f t="shared" si="6"/>
        <v>2.7239716290698882E-2</v>
      </c>
      <c r="J174" s="88">
        <f t="shared" si="7"/>
        <v>1.0701771162906968</v>
      </c>
      <c r="K174" s="25" t="s">
        <v>563</v>
      </c>
      <c r="L174" s="516"/>
    </row>
    <row r="175" spans="1:12" x14ac:dyDescent="0.25">
      <c r="A175" s="120">
        <v>156</v>
      </c>
      <c r="B175" s="56" t="s">
        <v>199</v>
      </c>
      <c r="C175" s="51">
        <v>66.099999999999994</v>
      </c>
      <c r="D175" s="65" t="s">
        <v>358</v>
      </c>
      <c r="E175" s="104">
        <v>4.5339999999999998</v>
      </c>
      <c r="F175" s="104">
        <v>4.5339999999999998</v>
      </c>
      <c r="G175" s="88">
        <f t="shared" si="8"/>
        <v>0</v>
      </c>
      <c r="H175" s="103">
        <f>C175*(G$11/E$18)</f>
        <v>0.97845259822425834</v>
      </c>
      <c r="I175" s="103">
        <f t="shared" si="6"/>
        <v>4.1391844754372326E-2</v>
      </c>
      <c r="J175" s="88">
        <f t="shared" si="7"/>
        <v>1.0198444429786306</v>
      </c>
      <c r="K175" s="25" t="s">
        <v>564</v>
      </c>
      <c r="L175" s="516"/>
    </row>
    <row r="176" spans="1:12" x14ac:dyDescent="0.25">
      <c r="A176" s="120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88">
        <f t="shared" si="8"/>
        <v>0</v>
      </c>
      <c r="H176" s="103">
        <f>C176*(G$11/E$18)</f>
        <v>1.6105240951104283</v>
      </c>
      <c r="I176" s="103">
        <f t="shared" si="6"/>
        <v>6.8130600745472142E-2</v>
      </c>
      <c r="J176" s="88">
        <f t="shared" si="7"/>
        <v>1.6786546958559003</v>
      </c>
      <c r="K176" s="25" t="s">
        <v>564</v>
      </c>
      <c r="L176" s="516"/>
    </row>
    <row r="177" spans="1:12" x14ac:dyDescent="0.25">
      <c r="A177" s="120">
        <v>158</v>
      </c>
      <c r="B177" s="56" t="s">
        <v>201</v>
      </c>
      <c r="C177" s="51">
        <v>43.1</v>
      </c>
      <c r="D177" s="65" t="s">
        <v>358</v>
      </c>
      <c r="E177" s="104">
        <v>15.003</v>
      </c>
      <c r="F177" s="104">
        <v>15.773999999999999</v>
      </c>
      <c r="G177" s="88">
        <f t="shared" si="8"/>
        <v>0.66290579999999921</v>
      </c>
      <c r="H177" s="103"/>
      <c r="I177" s="103">
        <f t="shared" si="6"/>
        <v>2.6989236140899354E-2</v>
      </c>
      <c r="J177" s="88">
        <f t="shared" si="7"/>
        <v>0.68989503614089853</v>
      </c>
      <c r="K177" s="25" t="s">
        <v>563</v>
      </c>
      <c r="L177" s="516"/>
    </row>
    <row r="178" spans="1:12" x14ac:dyDescent="0.25">
      <c r="A178" s="120">
        <v>159</v>
      </c>
      <c r="B178" s="56" t="s">
        <v>202</v>
      </c>
      <c r="C178" s="51">
        <v>66.099999999999994</v>
      </c>
      <c r="D178" s="65" t="s">
        <v>358</v>
      </c>
      <c r="E178" s="104">
        <v>35.146999999999998</v>
      </c>
      <c r="F178" s="104">
        <v>36.411999999999999</v>
      </c>
      <c r="G178" s="88">
        <f t="shared" si="8"/>
        <v>1.0876470000000005</v>
      </c>
      <c r="H178" s="103"/>
      <c r="I178" s="103">
        <f t="shared" si="6"/>
        <v>4.1391844754372326E-2</v>
      </c>
      <c r="J178" s="88">
        <f t="shared" si="7"/>
        <v>1.1290388447543729</v>
      </c>
      <c r="K178" s="25" t="s">
        <v>563</v>
      </c>
      <c r="L178" s="516"/>
    </row>
    <row r="179" spans="1:12" x14ac:dyDescent="0.25">
      <c r="A179" s="120">
        <v>160</v>
      </c>
      <c r="B179" s="56" t="s">
        <v>203</v>
      </c>
      <c r="C179" s="51">
        <v>109.1</v>
      </c>
      <c r="D179" s="65" t="s">
        <v>358</v>
      </c>
      <c r="E179" s="104">
        <v>31.225000000000001</v>
      </c>
      <c r="F179" s="104">
        <v>32.774999999999999</v>
      </c>
      <c r="G179" s="88">
        <f t="shared" si="8"/>
        <v>1.3326899999999975</v>
      </c>
      <c r="H179" s="103"/>
      <c r="I179" s="103">
        <f t="shared" si="6"/>
        <v>6.8318460857821797E-2</v>
      </c>
      <c r="J179" s="88">
        <f t="shared" si="7"/>
        <v>1.4010084608578193</v>
      </c>
      <c r="K179" s="25" t="s">
        <v>563</v>
      </c>
      <c r="L179" s="516"/>
    </row>
    <row r="180" spans="1:12" x14ac:dyDescent="0.25">
      <c r="A180" s="120">
        <v>161</v>
      </c>
      <c r="B180" s="56" t="s">
        <v>204</v>
      </c>
      <c r="C180" s="51">
        <v>43.1</v>
      </c>
      <c r="D180" s="65" t="s">
        <v>358</v>
      </c>
      <c r="E180" s="104">
        <v>18.341000000000001</v>
      </c>
      <c r="F180" s="104">
        <v>18.956</v>
      </c>
      <c r="G180" s="88">
        <f t="shared" si="8"/>
        <v>0.52877699999999861</v>
      </c>
      <c r="H180" s="103"/>
      <c r="I180" s="103">
        <f t="shared" si="6"/>
        <v>2.6989236140899354E-2</v>
      </c>
      <c r="J180" s="88">
        <f t="shared" si="7"/>
        <v>0.55576623614089793</v>
      </c>
      <c r="K180" s="25" t="s">
        <v>563</v>
      </c>
      <c r="L180" s="516"/>
    </row>
    <row r="181" spans="1:12" x14ac:dyDescent="0.25">
      <c r="A181" s="120">
        <v>162</v>
      </c>
      <c r="B181" s="56" t="s">
        <v>205</v>
      </c>
      <c r="C181" s="51">
        <v>65.8</v>
      </c>
      <c r="D181" s="65" t="s">
        <v>358</v>
      </c>
      <c r="E181" s="104">
        <v>13.901999999999999</v>
      </c>
      <c r="F181" s="104">
        <v>15.003</v>
      </c>
      <c r="G181" s="88">
        <f t="shared" si="8"/>
        <v>0.94663980000000081</v>
      </c>
      <c r="H181" s="103"/>
      <c r="I181" s="103">
        <f t="shared" si="6"/>
        <v>4.1203984642022677E-2</v>
      </c>
      <c r="J181" s="88">
        <f t="shared" si="7"/>
        <v>0.98784378464202349</v>
      </c>
      <c r="K181" s="25" t="s">
        <v>563</v>
      </c>
      <c r="L181" s="516"/>
    </row>
    <row r="182" spans="1:12" x14ac:dyDescent="0.25">
      <c r="A182" s="120">
        <v>163</v>
      </c>
      <c r="B182" s="56" t="s">
        <v>206</v>
      </c>
      <c r="C182" s="51">
        <v>109.9</v>
      </c>
      <c r="D182" s="65" t="s">
        <v>358</v>
      </c>
      <c r="E182" s="104">
        <v>29.234000000000002</v>
      </c>
      <c r="F182" s="104">
        <v>30.411999999999999</v>
      </c>
      <c r="G182" s="88">
        <f t="shared" si="8"/>
        <v>1.0128443999999976</v>
      </c>
      <c r="H182" s="103"/>
      <c r="I182" s="103">
        <f t="shared" si="6"/>
        <v>6.881942115742086E-2</v>
      </c>
      <c r="J182" s="88">
        <f t="shared" si="7"/>
        <v>1.0816638211574185</v>
      </c>
      <c r="K182" s="25" t="s">
        <v>563</v>
      </c>
      <c r="L182" s="516"/>
    </row>
    <row r="183" spans="1:12" x14ac:dyDescent="0.25">
      <c r="A183" s="120">
        <v>164</v>
      </c>
      <c r="B183" s="56" t="s">
        <v>207</v>
      </c>
      <c r="C183" s="51">
        <v>43.8</v>
      </c>
      <c r="D183" s="65" t="s">
        <v>358</v>
      </c>
      <c r="E183" s="104">
        <v>18.393999999999998</v>
      </c>
      <c r="F183" s="104">
        <v>19.402000000000001</v>
      </c>
      <c r="G183" s="88">
        <f t="shared" si="8"/>
        <v>0.86667840000000229</v>
      </c>
      <c r="H183" s="103"/>
      <c r="I183" s="103">
        <f t="shared" si="6"/>
        <v>2.7427576403048527E-2</v>
      </c>
      <c r="J183" s="88">
        <f t="shared" si="7"/>
        <v>0.89410597640305078</v>
      </c>
      <c r="K183" s="25" t="s">
        <v>563</v>
      </c>
      <c r="L183" s="516"/>
    </row>
    <row r="184" spans="1:12" x14ac:dyDescent="0.25">
      <c r="A184" s="120">
        <v>165</v>
      </c>
      <c r="B184" s="56" t="s">
        <v>208</v>
      </c>
      <c r="C184" s="51">
        <v>65.900000000000006</v>
      </c>
      <c r="D184" s="65" t="s">
        <v>358</v>
      </c>
      <c r="E184" s="104">
        <v>5.29</v>
      </c>
      <c r="F184" s="104">
        <v>5.45</v>
      </c>
      <c r="G184" s="88">
        <f t="shared" si="8"/>
        <v>0.13756800000000013</v>
      </c>
      <c r="H184" s="103"/>
      <c r="I184" s="103">
        <f t="shared" si="6"/>
        <v>4.1266604679472567E-2</v>
      </c>
      <c r="J184" s="88">
        <f t="shared" si="7"/>
        <v>0.17883460467947271</v>
      </c>
      <c r="K184" s="25" t="s">
        <v>563</v>
      </c>
      <c r="L184" s="516"/>
    </row>
    <row r="185" spans="1:12" x14ac:dyDescent="0.25">
      <c r="A185" s="120">
        <v>166</v>
      </c>
      <c r="B185" s="56" t="s">
        <v>209</v>
      </c>
      <c r="C185" s="51">
        <v>109.5</v>
      </c>
      <c r="D185" s="65" t="s">
        <v>358</v>
      </c>
      <c r="E185" s="104">
        <v>50.298999999999999</v>
      </c>
      <c r="F185" s="104">
        <v>51.915999999999997</v>
      </c>
      <c r="G185" s="88">
        <f t="shared" si="8"/>
        <v>1.3902965999999977</v>
      </c>
      <c r="H185" s="103"/>
      <c r="I185" s="103">
        <f t="shared" si="6"/>
        <v>6.8568941007621328E-2</v>
      </c>
      <c r="J185" s="88">
        <f t="shared" si="7"/>
        <v>1.458865541007619</v>
      </c>
      <c r="K185" s="25" t="s">
        <v>563</v>
      </c>
      <c r="L185" s="516"/>
    </row>
    <row r="186" spans="1:12" x14ac:dyDescent="0.25">
      <c r="A186" s="120">
        <v>167</v>
      </c>
      <c r="B186" s="56" t="s">
        <v>210</v>
      </c>
      <c r="C186" s="51">
        <v>43.1</v>
      </c>
      <c r="D186" s="65" t="s">
        <v>358</v>
      </c>
      <c r="E186" s="104">
        <v>6.3380000000000001</v>
      </c>
      <c r="F186" s="104">
        <v>6.4370000000000003</v>
      </c>
      <c r="G186" s="88">
        <f t="shared" si="8"/>
        <v>8.5120200000000174E-2</v>
      </c>
      <c r="H186" s="103"/>
      <c r="I186" s="103">
        <f t="shared" si="6"/>
        <v>2.6989236140899354E-2</v>
      </c>
      <c r="J186" s="88">
        <f t="shared" si="7"/>
        <v>0.11210943614089952</v>
      </c>
      <c r="K186" s="25" t="s">
        <v>563</v>
      </c>
      <c r="L186" s="516"/>
    </row>
    <row r="187" spans="1:12" x14ac:dyDescent="0.25">
      <c r="A187" s="120">
        <v>168</v>
      </c>
      <c r="B187" s="56" t="s">
        <v>211</v>
      </c>
      <c r="C187" s="51">
        <v>66</v>
      </c>
      <c r="D187" s="65" t="s">
        <v>358</v>
      </c>
      <c r="E187" s="104">
        <v>25.626000000000001</v>
      </c>
      <c r="F187" s="104">
        <v>26.626000000000001</v>
      </c>
      <c r="G187" s="88">
        <f t="shared" si="8"/>
        <v>0.85980000000000001</v>
      </c>
      <c r="H187" s="103"/>
      <c r="I187" s="103">
        <f t="shared" si="6"/>
        <v>4.1329224716922443E-2</v>
      </c>
      <c r="J187" s="88">
        <f t="shared" si="7"/>
        <v>0.90112922471692247</v>
      </c>
      <c r="K187" s="25" t="s">
        <v>563</v>
      </c>
      <c r="L187" s="516"/>
    </row>
    <row r="188" spans="1:12" x14ac:dyDescent="0.25">
      <c r="A188" s="120">
        <v>169</v>
      </c>
      <c r="B188" s="56" t="s">
        <v>212</v>
      </c>
      <c r="C188" s="51">
        <v>109.6</v>
      </c>
      <c r="D188" s="65" t="s">
        <v>358</v>
      </c>
      <c r="E188" s="104">
        <v>20.587</v>
      </c>
      <c r="F188" s="104">
        <v>21.731999999999999</v>
      </c>
      <c r="G188" s="88">
        <f t="shared" si="8"/>
        <v>0.98447099999999965</v>
      </c>
      <c r="H188" s="103"/>
      <c r="I188" s="103">
        <f t="shared" si="6"/>
        <v>6.8631561045071204E-2</v>
      </c>
      <c r="J188" s="88">
        <f t="shared" si="7"/>
        <v>1.0531025610450708</v>
      </c>
      <c r="K188" s="25" t="s">
        <v>563</v>
      </c>
      <c r="L188" s="516"/>
    </row>
    <row r="189" spans="1:12" x14ac:dyDescent="0.25">
      <c r="A189" s="120">
        <v>170</v>
      </c>
      <c r="B189" s="56" t="s">
        <v>213</v>
      </c>
      <c r="C189" s="51">
        <v>43</v>
      </c>
      <c r="D189" s="65" t="s">
        <v>358</v>
      </c>
      <c r="E189" s="104">
        <v>28.472999999999999</v>
      </c>
      <c r="F189" s="104">
        <v>29.873999999999999</v>
      </c>
      <c r="G189" s="88">
        <f t="shared" si="8"/>
        <v>1.2045797999999999</v>
      </c>
      <c r="H189" s="103"/>
      <c r="I189" s="103">
        <f t="shared" si="6"/>
        <v>2.6926616103449472E-2</v>
      </c>
      <c r="J189" s="88">
        <f t="shared" si="7"/>
        <v>1.2315064161034492</v>
      </c>
      <c r="K189" s="25" t="s">
        <v>563</v>
      </c>
      <c r="L189" s="516"/>
    </row>
    <row r="190" spans="1:12" x14ac:dyDescent="0.25">
      <c r="A190" s="120">
        <v>171</v>
      </c>
      <c r="B190" s="56" t="s">
        <v>214</v>
      </c>
      <c r="C190" s="51">
        <v>65.900000000000006</v>
      </c>
      <c r="D190" s="65" t="s">
        <v>358</v>
      </c>
      <c r="E190" s="104">
        <v>29.384</v>
      </c>
      <c r="F190" s="104">
        <v>30.634</v>
      </c>
      <c r="G190" s="88">
        <f t="shared" si="8"/>
        <v>1.0747500000000001</v>
      </c>
      <c r="H190" s="103"/>
      <c r="I190" s="103">
        <f t="shared" si="6"/>
        <v>4.1266604679472567E-2</v>
      </c>
      <c r="J190" s="88">
        <f t="shared" si="7"/>
        <v>1.1160166046794726</v>
      </c>
      <c r="K190" s="25" t="s">
        <v>563</v>
      </c>
      <c r="L190" s="516"/>
    </row>
    <row r="191" spans="1:12" x14ac:dyDescent="0.25">
      <c r="A191" s="120">
        <v>172</v>
      </c>
      <c r="B191" s="56" t="s">
        <v>215</v>
      </c>
      <c r="C191" s="51">
        <v>110</v>
      </c>
      <c r="D191" s="65" t="s">
        <v>359</v>
      </c>
      <c r="E191" s="129">
        <v>33808</v>
      </c>
      <c r="F191" s="129">
        <v>35731</v>
      </c>
      <c r="G191" s="88">
        <f>(F191-E191)*0.00086</f>
        <v>1.65378</v>
      </c>
      <c r="H191" s="103"/>
      <c r="I191" s="103">
        <f t="shared" si="6"/>
        <v>6.8882041194870736E-2</v>
      </c>
      <c r="J191" s="88">
        <f t="shared" si="7"/>
        <v>1.7226620411948708</v>
      </c>
      <c r="K191" s="25" t="s">
        <v>563</v>
      </c>
      <c r="L191" s="516"/>
    </row>
    <row r="192" spans="1:12" x14ac:dyDescent="0.25">
      <c r="A192" s="120">
        <v>173</v>
      </c>
      <c r="B192" s="56" t="s">
        <v>216</v>
      </c>
      <c r="C192" s="51">
        <v>42.8</v>
      </c>
      <c r="D192" s="65" t="s">
        <v>359</v>
      </c>
      <c r="E192" s="129">
        <v>3733</v>
      </c>
      <c r="F192" s="129">
        <v>3802</v>
      </c>
      <c r="G192" s="88">
        <f t="shared" ref="G192:G207" si="9">(F192-E192)*0.00086</f>
        <v>5.9339999999999997E-2</v>
      </c>
      <c r="H192" s="103"/>
      <c r="I192" s="103">
        <f t="shared" si="6"/>
        <v>2.6801376028549703E-2</v>
      </c>
      <c r="J192" s="88">
        <f t="shared" si="7"/>
        <v>8.6141376028549696E-2</v>
      </c>
      <c r="K192" s="25" t="s">
        <v>563</v>
      </c>
      <c r="L192" s="516"/>
    </row>
    <row r="193" spans="1:12" x14ac:dyDescent="0.25">
      <c r="A193" s="120">
        <v>174</v>
      </c>
      <c r="B193" s="56" t="s">
        <v>217</v>
      </c>
      <c r="C193" s="51">
        <v>66.099999999999994</v>
      </c>
      <c r="D193" s="65" t="s">
        <v>359</v>
      </c>
      <c r="E193" s="129">
        <v>9876</v>
      </c>
      <c r="F193" s="129">
        <v>9676</v>
      </c>
      <c r="G193" s="88">
        <f t="shared" si="9"/>
        <v>-0.17199999999999999</v>
      </c>
      <c r="H193" s="103">
        <f>C193*(G$11/E$18)</f>
        <v>0.97845259822425834</v>
      </c>
      <c r="I193" s="103">
        <f t="shared" si="6"/>
        <v>4.1391844754372326E-2</v>
      </c>
      <c r="J193" s="88">
        <f t="shared" si="7"/>
        <v>0.84784444297863071</v>
      </c>
      <c r="K193" s="25" t="s">
        <v>564</v>
      </c>
      <c r="L193" s="518"/>
    </row>
    <row r="194" spans="1:12" x14ac:dyDescent="0.25">
      <c r="A194" s="120">
        <v>175</v>
      </c>
      <c r="B194" s="56" t="s">
        <v>218</v>
      </c>
      <c r="C194" s="51">
        <v>109.9</v>
      </c>
      <c r="D194" s="65" t="s">
        <v>359</v>
      </c>
      <c r="E194" s="129">
        <v>38848</v>
      </c>
      <c r="F194" s="129">
        <v>40439</v>
      </c>
      <c r="G194" s="88">
        <f t="shared" si="9"/>
        <v>1.36826</v>
      </c>
      <c r="H194" s="103"/>
      <c r="I194" s="103">
        <f t="shared" si="6"/>
        <v>6.881942115742086E-2</v>
      </c>
      <c r="J194" s="88">
        <f t="shared" si="7"/>
        <v>1.4370794211574209</v>
      </c>
      <c r="K194" s="25" t="s">
        <v>563</v>
      </c>
      <c r="L194" s="519"/>
    </row>
    <row r="195" spans="1:12" x14ac:dyDescent="0.25">
      <c r="A195" s="120">
        <v>176</v>
      </c>
      <c r="B195" s="56" t="s">
        <v>219</v>
      </c>
      <c r="C195" s="51">
        <v>43.1</v>
      </c>
      <c r="D195" s="65" t="s">
        <v>359</v>
      </c>
      <c r="E195" s="129">
        <v>5903</v>
      </c>
      <c r="F195" s="129">
        <v>5905</v>
      </c>
      <c r="G195" s="88">
        <f t="shared" si="9"/>
        <v>1.72E-3</v>
      </c>
      <c r="H195" s="103"/>
      <c r="I195" s="103">
        <f t="shared" si="6"/>
        <v>2.6989236140899354E-2</v>
      </c>
      <c r="J195" s="88">
        <f t="shared" si="7"/>
        <v>2.8709236140899354E-2</v>
      </c>
      <c r="K195" s="215" t="s">
        <v>563</v>
      </c>
      <c r="L195" s="519"/>
    </row>
    <row r="196" spans="1:12" x14ac:dyDescent="0.25">
      <c r="A196" s="120">
        <v>177</v>
      </c>
      <c r="B196" s="56" t="s">
        <v>220</v>
      </c>
      <c r="C196" s="51">
        <v>65.8</v>
      </c>
      <c r="D196" s="65" t="s">
        <v>359</v>
      </c>
      <c r="E196" s="129">
        <v>7364</v>
      </c>
      <c r="F196" s="129">
        <v>7966</v>
      </c>
      <c r="G196" s="88">
        <f t="shared" si="9"/>
        <v>0.51771999999999996</v>
      </c>
      <c r="H196" s="103"/>
      <c r="I196" s="103">
        <f t="shared" si="6"/>
        <v>4.1203984642022677E-2</v>
      </c>
      <c r="J196" s="88">
        <f t="shared" si="7"/>
        <v>0.55892398464202264</v>
      </c>
      <c r="K196" s="215" t="s">
        <v>563</v>
      </c>
      <c r="L196" s="519"/>
    </row>
    <row r="197" spans="1:12" x14ac:dyDescent="0.25">
      <c r="A197" s="120">
        <v>178</v>
      </c>
      <c r="B197" s="56" t="s">
        <v>221</v>
      </c>
      <c r="C197" s="51">
        <v>108</v>
      </c>
      <c r="D197" s="65" t="s">
        <v>359</v>
      </c>
      <c r="E197" s="129">
        <v>34178</v>
      </c>
      <c r="F197" s="129">
        <v>36246</v>
      </c>
      <c r="G197" s="88">
        <f t="shared" si="9"/>
        <v>1.7784800000000001</v>
      </c>
      <c r="H197" s="103"/>
      <c r="I197" s="103">
        <f t="shared" si="6"/>
        <v>6.7629640445873093E-2</v>
      </c>
      <c r="J197" s="88">
        <f t="shared" si="7"/>
        <v>1.8461096404458732</v>
      </c>
      <c r="K197" s="215" t="s">
        <v>563</v>
      </c>
      <c r="L197" s="519"/>
    </row>
    <row r="198" spans="1:12" x14ac:dyDescent="0.25">
      <c r="A198" s="120">
        <v>179</v>
      </c>
      <c r="B198" s="56" t="s">
        <v>222</v>
      </c>
      <c r="C198" s="51">
        <v>43</v>
      </c>
      <c r="D198" s="65" t="s">
        <v>359</v>
      </c>
      <c r="E198" s="129">
        <v>5349</v>
      </c>
      <c r="F198" s="129">
        <v>5602</v>
      </c>
      <c r="G198" s="88">
        <f t="shared" si="9"/>
        <v>0.21758</v>
      </c>
      <c r="H198" s="103"/>
      <c r="I198" s="103">
        <f t="shared" si="6"/>
        <v>2.6926616103449472E-2</v>
      </c>
      <c r="J198" s="88">
        <f t="shared" si="7"/>
        <v>0.24450661610344948</v>
      </c>
      <c r="K198" s="215" t="s">
        <v>563</v>
      </c>
      <c r="L198" s="519"/>
    </row>
    <row r="199" spans="1:12" x14ac:dyDescent="0.25">
      <c r="A199" s="120">
        <v>180</v>
      </c>
      <c r="B199" s="116" t="s">
        <v>223</v>
      </c>
      <c r="C199" s="51">
        <v>66.3</v>
      </c>
      <c r="D199" s="65" t="s">
        <v>359</v>
      </c>
      <c r="E199" s="129">
        <v>28248</v>
      </c>
      <c r="F199" s="129">
        <v>28499</v>
      </c>
      <c r="G199" s="88">
        <f t="shared" si="9"/>
        <v>0.21586</v>
      </c>
      <c r="H199" s="103"/>
      <c r="I199" s="103">
        <f t="shared" si="6"/>
        <v>4.1517084829272091E-2</v>
      </c>
      <c r="J199" s="88">
        <f t="shared" si="7"/>
        <v>0.25737708482927207</v>
      </c>
      <c r="K199" s="215" t="s">
        <v>563</v>
      </c>
      <c r="L199" s="519"/>
    </row>
    <row r="200" spans="1:12" x14ac:dyDescent="0.25">
      <c r="A200" s="120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10347</v>
      </c>
      <c r="G200" s="88">
        <f t="shared" si="9"/>
        <v>0</v>
      </c>
      <c r="H200" s="103">
        <f>C200*(G$11/E$18)</f>
        <v>1.6416095785638467</v>
      </c>
      <c r="I200" s="103">
        <f t="shared" si="6"/>
        <v>6.9445621531919688E-2</v>
      </c>
      <c r="J200" s="88">
        <f t="shared" si="7"/>
        <v>1.7110552000957664</v>
      </c>
      <c r="K200" s="215" t="s">
        <v>564</v>
      </c>
      <c r="L200" s="519"/>
    </row>
    <row r="201" spans="1:12" x14ac:dyDescent="0.25">
      <c r="A201" s="120">
        <v>182</v>
      </c>
      <c r="B201" s="56" t="s">
        <v>225</v>
      </c>
      <c r="C201" s="51">
        <v>42.6</v>
      </c>
      <c r="D201" s="65" t="s">
        <v>359</v>
      </c>
      <c r="E201" s="129">
        <v>24360</v>
      </c>
      <c r="F201" s="129">
        <v>24785</v>
      </c>
      <c r="G201" s="88">
        <f t="shared" si="9"/>
        <v>0.36549999999999999</v>
      </c>
      <c r="H201" s="103"/>
      <c r="I201" s="103">
        <f t="shared" si="6"/>
        <v>2.667613595364994E-2</v>
      </c>
      <c r="J201" s="88">
        <f t="shared" si="7"/>
        <v>0.39217613595364992</v>
      </c>
      <c r="K201" s="215" t="s">
        <v>563</v>
      </c>
      <c r="L201" s="519"/>
    </row>
    <row r="202" spans="1:12" x14ac:dyDescent="0.25">
      <c r="A202" s="120">
        <v>183</v>
      </c>
      <c r="B202" s="56" t="s">
        <v>226</v>
      </c>
      <c r="C202" s="51">
        <v>65.3</v>
      </c>
      <c r="D202" s="65" t="s">
        <v>359</v>
      </c>
      <c r="E202" s="129">
        <v>19785</v>
      </c>
      <c r="F202" s="129">
        <v>20187</v>
      </c>
      <c r="G202" s="88">
        <f t="shared" si="9"/>
        <v>0.34571999999999997</v>
      </c>
      <c r="H202" s="103"/>
      <c r="I202" s="103">
        <f t="shared" si="6"/>
        <v>4.0890884454773263E-2</v>
      </c>
      <c r="J202" s="88">
        <f t="shared" si="7"/>
        <v>0.38661088445477321</v>
      </c>
      <c r="K202" s="215" t="s">
        <v>563</v>
      </c>
      <c r="L202" s="519"/>
    </row>
    <row r="203" spans="1:12" x14ac:dyDescent="0.25">
      <c r="A203" s="120">
        <v>184</v>
      </c>
      <c r="B203" s="56" t="s">
        <v>227</v>
      </c>
      <c r="C203" s="51">
        <v>110</v>
      </c>
      <c r="D203" s="65" t="s">
        <v>359</v>
      </c>
      <c r="E203" s="129">
        <v>48045</v>
      </c>
      <c r="F203" s="129">
        <v>50511</v>
      </c>
      <c r="G203" s="88">
        <f t="shared" si="9"/>
        <v>2.1207599999999998</v>
      </c>
      <c r="H203" s="103"/>
      <c r="I203" s="103">
        <f t="shared" si="6"/>
        <v>6.8882041194870736E-2</v>
      </c>
      <c r="J203" s="88">
        <f t="shared" si="7"/>
        <v>2.1896420411948707</v>
      </c>
      <c r="K203" s="215" t="s">
        <v>563</v>
      </c>
      <c r="L203" s="518"/>
    </row>
    <row r="204" spans="1:12" x14ac:dyDescent="0.25">
      <c r="A204" s="120">
        <v>185</v>
      </c>
      <c r="B204" s="56" t="s">
        <v>228</v>
      </c>
      <c r="C204" s="51">
        <v>42.6</v>
      </c>
      <c r="D204" s="65" t="s">
        <v>359</v>
      </c>
      <c r="E204" s="129">
        <v>12915</v>
      </c>
      <c r="F204" s="129">
        <v>13295</v>
      </c>
      <c r="G204" s="88">
        <f t="shared" si="9"/>
        <v>0.32679999999999998</v>
      </c>
      <c r="H204" s="103"/>
      <c r="I204" s="103">
        <f t="shared" si="6"/>
        <v>2.667613595364994E-2</v>
      </c>
      <c r="J204" s="88">
        <f t="shared" si="7"/>
        <v>0.35347613595364991</v>
      </c>
      <c r="K204" s="215" t="s">
        <v>563</v>
      </c>
      <c r="L204" s="516"/>
    </row>
    <row r="205" spans="1:12" x14ac:dyDescent="0.25">
      <c r="A205" s="120">
        <v>186</v>
      </c>
      <c r="B205" s="56" t="s">
        <v>229</v>
      </c>
      <c r="C205" s="51">
        <v>65.3</v>
      </c>
      <c r="D205" s="65" t="s">
        <v>359</v>
      </c>
      <c r="E205" s="129">
        <v>30875</v>
      </c>
      <c r="F205" s="129">
        <v>31850</v>
      </c>
      <c r="G205" s="88">
        <f t="shared" si="9"/>
        <v>0.83850000000000002</v>
      </c>
      <c r="H205" s="103"/>
      <c r="I205" s="103">
        <f t="shared" si="6"/>
        <v>4.0890884454773263E-2</v>
      </c>
      <c r="J205" s="88">
        <f t="shared" si="7"/>
        <v>0.87939088445477331</v>
      </c>
      <c r="K205" s="215" t="s">
        <v>563</v>
      </c>
      <c r="L205" s="516"/>
    </row>
    <row r="206" spans="1:12" x14ac:dyDescent="0.25">
      <c r="A206" s="120">
        <v>187</v>
      </c>
      <c r="B206" s="56" t="s">
        <v>230</v>
      </c>
      <c r="C206" s="51">
        <v>109.9</v>
      </c>
      <c r="D206" s="65" t="s">
        <v>359</v>
      </c>
      <c r="E206" s="129">
        <v>42819</v>
      </c>
      <c r="F206" s="129">
        <v>44589</v>
      </c>
      <c r="G206" s="88">
        <f t="shared" si="9"/>
        <v>1.5222</v>
      </c>
      <c r="H206" s="103"/>
      <c r="I206" s="103">
        <f t="shared" si="6"/>
        <v>6.881942115742086E-2</v>
      </c>
      <c r="J206" s="88">
        <f t="shared" si="7"/>
        <v>1.5910194211574209</v>
      </c>
      <c r="K206" s="215" t="s">
        <v>563</v>
      </c>
      <c r="L206" s="516"/>
    </row>
    <row r="207" spans="1:12" x14ac:dyDescent="0.25">
      <c r="A207" s="120">
        <v>188</v>
      </c>
      <c r="B207" s="56" t="s">
        <v>231</v>
      </c>
      <c r="C207" s="51">
        <v>42.8</v>
      </c>
      <c r="D207" s="65" t="s">
        <v>359</v>
      </c>
      <c r="E207" s="129">
        <v>17760</v>
      </c>
      <c r="F207" s="129">
        <v>18291</v>
      </c>
      <c r="G207" s="88">
        <f t="shared" si="9"/>
        <v>0.45666000000000001</v>
      </c>
      <c r="H207" s="103"/>
      <c r="I207" s="103">
        <f t="shared" si="6"/>
        <v>2.6801376028549703E-2</v>
      </c>
      <c r="J207" s="88">
        <f t="shared" si="7"/>
        <v>0.48346137602854972</v>
      </c>
      <c r="K207" s="25" t="s">
        <v>563</v>
      </c>
      <c r="L207" s="516"/>
    </row>
    <row r="208" spans="1:12" x14ac:dyDescent="0.25">
      <c r="A208" s="120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88">
        <f>(F208-E208)*0.00086</f>
        <v>0</v>
      </c>
      <c r="H208" s="103">
        <f>C208*(G$11/E$18)</f>
        <v>0.96957103152328183</v>
      </c>
      <c r="I208" s="103">
        <f t="shared" si="6"/>
        <v>4.1016124529673029E-2</v>
      </c>
      <c r="J208" s="88">
        <f t="shared" si="7"/>
        <v>1.0105871560529549</v>
      </c>
      <c r="K208" s="215" t="s">
        <v>564</v>
      </c>
      <c r="L208" s="516"/>
    </row>
    <row r="209" spans="1:12" x14ac:dyDescent="0.25">
      <c r="A209" s="120">
        <v>190</v>
      </c>
      <c r="B209" s="58" t="s">
        <v>233</v>
      </c>
      <c r="C209" s="51">
        <v>109.5</v>
      </c>
      <c r="D209" s="65" t="s">
        <v>359</v>
      </c>
      <c r="E209" s="129">
        <v>29721</v>
      </c>
      <c r="F209" s="129">
        <v>35957</v>
      </c>
      <c r="G209" s="88">
        <f>(F209-E209)*0.00086-(1.6178+1.4999)</f>
        <v>2.24526</v>
      </c>
      <c r="H209" s="103"/>
      <c r="I209" s="103">
        <f t="shared" si="6"/>
        <v>6.8568941007621328E-2</v>
      </c>
      <c r="J209" s="88">
        <f t="shared" si="7"/>
        <v>2.3138289410076212</v>
      </c>
      <c r="K209" s="215" t="s">
        <v>563</v>
      </c>
      <c r="L209" s="516"/>
    </row>
    <row r="210" spans="1:12" x14ac:dyDescent="0.25">
      <c r="A210" s="120">
        <v>191</v>
      </c>
      <c r="B210" s="56" t="s">
        <v>234</v>
      </c>
      <c r="C210" s="51">
        <v>43</v>
      </c>
      <c r="D210" s="65" t="s">
        <v>359</v>
      </c>
      <c r="E210" s="129">
        <v>16756</v>
      </c>
      <c r="F210" s="129">
        <v>20121</v>
      </c>
      <c r="G210" s="88">
        <f>(F210-E210)*0.00086-(0.6353+0.589)</f>
        <v>1.6696</v>
      </c>
      <c r="H210" s="103"/>
      <c r="I210" s="103">
        <f t="shared" si="6"/>
        <v>2.6926616103449472E-2</v>
      </c>
      <c r="J210" s="88">
        <f t="shared" si="7"/>
        <v>1.6965266161034493</v>
      </c>
      <c r="K210" s="215" t="s">
        <v>563</v>
      </c>
      <c r="L210" s="516"/>
    </row>
    <row r="211" spans="1:12" x14ac:dyDescent="0.25">
      <c r="A211" s="120">
        <v>192</v>
      </c>
      <c r="B211" s="56" t="s">
        <v>235</v>
      </c>
      <c r="C211" s="51">
        <v>65.3</v>
      </c>
      <c r="D211" s="65" t="s">
        <v>359</v>
      </c>
      <c r="E211" s="129">
        <v>29556</v>
      </c>
      <c r="F211" s="129">
        <v>35191</v>
      </c>
      <c r="G211" s="88">
        <f>(F211-E211)*0.00086-(0.9648+0.8945)</f>
        <v>2.9867999999999997</v>
      </c>
      <c r="H211" s="103"/>
      <c r="I211" s="103">
        <f t="shared" si="6"/>
        <v>4.0890884454773263E-2</v>
      </c>
      <c r="J211" s="88">
        <f t="shared" si="7"/>
        <v>3.0276908844547727</v>
      </c>
      <c r="K211" s="215" t="s">
        <v>563</v>
      </c>
      <c r="L211" s="516"/>
    </row>
    <row r="212" spans="1:12" x14ac:dyDescent="0.25">
      <c r="A212" s="120">
        <v>196</v>
      </c>
      <c r="B212" s="56" t="s">
        <v>236</v>
      </c>
      <c r="C212" s="51">
        <v>52.8</v>
      </c>
      <c r="D212" s="65" t="s">
        <v>358</v>
      </c>
      <c r="E212" s="104">
        <v>14.987</v>
      </c>
      <c r="F212" s="104">
        <v>15.555</v>
      </c>
      <c r="G212" s="88">
        <f t="shared" si="8"/>
        <v>0.4883663999999997</v>
      </c>
      <c r="H212" s="103"/>
      <c r="I212" s="103">
        <f t="shared" ref="I212:I275" si="10">$G$12/$C$306*C212</f>
        <v>3.3063379773537953E-2</v>
      </c>
      <c r="J212" s="88">
        <f t="shared" ref="J212:J275" si="11">G212+I212+H212</f>
        <v>0.52142977977353766</v>
      </c>
      <c r="K212" s="215" t="s">
        <v>563</v>
      </c>
      <c r="L212" s="516"/>
    </row>
    <row r="213" spans="1:12" x14ac:dyDescent="0.25">
      <c r="A213" s="120">
        <v>197</v>
      </c>
      <c r="B213" s="56" t="s">
        <v>237</v>
      </c>
      <c r="C213" s="51">
        <v>51.2</v>
      </c>
      <c r="D213" s="65" t="s">
        <v>358</v>
      </c>
      <c r="E213" s="104">
        <v>24.923999999999999</v>
      </c>
      <c r="F213" s="104">
        <v>26.027000000000001</v>
      </c>
      <c r="G213" s="88">
        <f t="shared" si="8"/>
        <v>0.9483594000000013</v>
      </c>
      <c r="H213" s="103"/>
      <c r="I213" s="103">
        <f t="shared" si="10"/>
        <v>3.2061459174339835E-2</v>
      </c>
      <c r="J213" s="88">
        <f t="shared" si="11"/>
        <v>0.98042085917434108</v>
      </c>
      <c r="K213" s="215" t="s">
        <v>563</v>
      </c>
      <c r="L213" s="516"/>
    </row>
    <row r="214" spans="1:12" x14ac:dyDescent="0.25">
      <c r="A214" s="120">
        <v>198</v>
      </c>
      <c r="B214" s="56" t="s">
        <v>238</v>
      </c>
      <c r="C214" s="51">
        <v>113.6</v>
      </c>
      <c r="D214" s="65" t="s">
        <v>358</v>
      </c>
      <c r="E214" s="104">
        <v>75.933999999999997</v>
      </c>
      <c r="F214" s="104">
        <v>79.162000000000006</v>
      </c>
      <c r="G214" s="88">
        <f t="shared" si="8"/>
        <v>2.7754344000000075</v>
      </c>
      <c r="H214" s="103"/>
      <c r="I214" s="103">
        <f t="shared" si="10"/>
        <v>7.1136362543066503E-2</v>
      </c>
      <c r="J214" s="88">
        <f t="shared" si="11"/>
        <v>2.8465707625430738</v>
      </c>
      <c r="K214" s="215" t="s">
        <v>563</v>
      </c>
      <c r="L214" s="516"/>
    </row>
    <row r="215" spans="1:12" x14ac:dyDescent="0.25">
      <c r="A215" s="120">
        <v>199</v>
      </c>
      <c r="B215" s="56" t="s">
        <v>239</v>
      </c>
      <c r="C215" s="51">
        <v>106.7</v>
      </c>
      <c r="D215" s="65" t="s">
        <v>358</v>
      </c>
      <c r="E215" s="104">
        <v>43.887999999999998</v>
      </c>
      <c r="F215" s="104">
        <v>45.319000000000003</v>
      </c>
      <c r="G215" s="88">
        <f t="shared" ref="G215:G278" si="12">(F215-E215)*0.8598</f>
        <v>1.230373800000004</v>
      </c>
      <c r="H215" s="103"/>
      <c r="I215" s="103">
        <f t="shared" si="10"/>
        <v>6.6815579959024624E-2</v>
      </c>
      <c r="J215" s="88">
        <f t="shared" si="11"/>
        <v>1.2971893799590286</v>
      </c>
      <c r="K215" s="215" t="s">
        <v>563</v>
      </c>
      <c r="L215" s="516"/>
    </row>
    <row r="216" spans="1:12" x14ac:dyDescent="0.25">
      <c r="A216" s="120">
        <v>200</v>
      </c>
      <c r="B216" s="56" t="s">
        <v>240</v>
      </c>
      <c r="C216" s="51">
        <v>92.7</v>
      </c>
      <c r="D216" s="65" t="s">
        <v>358</v>
      </c>
      <c r="E216" s="104">
        <v>19.344000000000001</v>
      </c>
      <c r="F216" s="104">
        <v>20.588000000000001</v>
      </c>
      <c r="G216" s="88">
        <f t="shared" si="12"/>
        <v>1.0695911999999999</v>
      </c>
      <c r="H216" s="103"/>
      <c r="I216" s="103">
        <f t="shared" si="10"/>
        <v>5.8048774716041071E-2</v>
      </c>
      <c r="J216" s="88">
        <f t="shared" si="11"/>
        <v>1.1276399747160408</v>
      </c>
      <c r="K216" s="215" t="s">
        <v>563</v>
      </c>
      <c r="L216" s="516"/>
    </row>
    <row r="217" spans="1:12" x14ac:dyDescent="0.25">
      <c r="A217" s="120">
        <v>201</v>
      </c>
      <c r="B217" s="56" t="s">
        <v>241</v>
      </c>
      <c r="C217" s="51">
        <v>81.8</v>
      </c>
      <c r="D217" s="65" t="s">
        <v>358</v>
      </c>
      <c r="E217" s="104">
        <v>41.21</v>
      </c>
      <c r="F217" s="104">
        <v>42.927</v>
      </c>
      <c r="G217" s="88">
        <f t="shared" si="12"/>
        <v>1.4762765999999989</v>
      </c>
      <c r="H217" s="103"/>
      <c r="I217" s="103">
        <f t="shared" si="10"/>
        <v>5.1223190634003872E-2</v>
      </c>
      <c r="J217" s="88">
        <f t="shared" si="11"/>
        <v>1.5274997906340029</v>
      </c>
      <c r="K217" s="215" t="s">
        <v>563</v>
      </c>
      <c r="L217" s="516"/>
    </row>
    <row r="218" spans="1:12" x14ac:dyDescent="0.25">
      <c r="A218" s="120">
        <v>202</v>
      </c>
      <c r="B218" s="56" t="s">
        <v>242</v>
      </c>
      <c r="C218" s="51">
        <v>52.3</v>
      </c>
      <c r="D218" s="65" t="s">
        <v>358</v>
      </c>
      <c r="E218" s="104">
        <v>12.228999999999999</v>
      </c>
      <c r="F218" s="104">
        <v>13.21</v>
      </c>
      <c r="G218" s="88">
        <f t="shared" si="12"/>
        <v>0.84346380000000143</v>
      </c>
      <c r="H218" s="103"/>
      <c r="I218" s="103">
        <f t="shared" si="10"/>
        <v>3.2750279586288539E-2</v>
      </c>
      <c r="J218" s="88">
        <f t="shared" si="11"/>
        <v>0.87621407958628994</v>
      </c>
      <c r="K218" s="215" t="s">
        <v>563</v>
      </c>
      <c r="L218" s="516"/>
    </row>
    <row r="219" spans="1:12" x14ac:dyDescent="0.25">
      <c r="A219" s="120">
        <v>203</v>
      </c>
      <c r="B219" s="56" t="s">
        <v>243</v>
      </c>
      <c r="C219" s="51">
        <v>51.3</v>
      </c>
      <c r="D219" s="65" t="s">
        <v>358</v>
      </c>
      <c r="E219" s="104">
        <v>20.407</v>
      </c>
      <c r="F219" s="104">
        <v>21.393999999999998</v>
      </c>
      <c r="G219" s="88">
        <f t="shared" si="12"/>
        <v>0.84862259999999856</v>
      </c>
      <c r="H219" s="103"/>
      <c r="I219" s="103">
        <f t="shared" si="10"/>
        <v>3.2124079211789718E-2</v>
      </c>
      <c r="J219" s="88">
        <f t="shared" si="11"/>
        <v>0.88074667921178829</v>
      </c>
      <c r="K219" s="215" t="s">
        <v>563</v>
      </c>
      <c r="L219" s="516"/>
    </row>
    <row r="220" spans="1:12" x14ac:dyDescent="0.25">
      <c r="A220" s="120">
        <v>204</v>
      </c>
      <c r="B220" s="56" t="s">
        <v>244</v>
      </c>
      <c r="C220" s="51">
        <v>113.7</v>
      </c>
      <c r="D220" s="65" t="s">
        <v>358</v>
      </c>
      <c r="E220" s="104">
        <v>77.724999999999994</v>
      </c>
      <c r="F220" s="104">
        <v>80.853999999999999</v>
      </c>
      <c r="G220" s="88">
        <f t="shared" si="12"/>
        <v>2.6903142000000044</v>
      </c>
      <c r="H220" s="103"/>
      <c r="I220" s="103">
        <f t="shared" si="10"/>
        <v>7.1198982580516393E-2</v>
      </c>
      <c r="J220" s="88">
        <f t="shared" si="11"/>
        <v>2.7615131825805208</v>
      </c>
      <c r="K220" s="215" t="s">
        <v>563</v>
      </c>
      <c r="L220" s="516"/>
    </row>
    <row r="221" spans="1:12" x14ac:dyDescent="0.25">
      <c r="A221" s="120">
        <v>205</v>
      </c>
      <c r="B221" s="56" t="s">
        <v>245</v>
      </c>
      <c r="C221" s="51">
        <v>107</v>
      </c>
      <c r="D221" s="65" t="s">
        <v>358</v>
      </c>
      <c r="E221" s="104">
        <v>26.436</v>
      </c>
      <c r="F221" s="104">
        <v>28.231000000000002</v>
      </c>
      <c r="G221" s="88">
        <f t="shared" si="12"/>
        <v>1.5433410000000014</v>
      </c>
      <c r="H221" s="103"/>
      <c r="I221" s="103">
        <f t="shared" si="10"/>
        <v>6.7003440071374265E-2</v>
      </c>
      <c r="J221" s="88">
        <f t="shared" si="11"/>
        <v>1.6103444400713758</v>
      </c>
      <c r="K221" s="215" t="s">
        <v>563</v>
      </c>
      <c r="L221" s="516"/>
    </row>
    <row r="222" spans="1:12" x14ac:dyDescent="0.25">
      <c r="A222" s="120">
        <v>206</v>
      </c>
      <c r="B222" s="56" t="s">
        <v>246</v>
      </c>
      <c r="C222" s="51">
        <v>92.7</v>
      </c>
      <c r="D222" s="65" t="s">
        <v>358</v>
      </c>
      <c r="E222" s="104">
        <v>31.184999999999999</v>
      </c>
      <c r="F222" s="104">
        <v>32.902999999999999</v>
      </c>
      <c r="G222" s="88">
        <f t="shared" si="12"/>
        <v>1.4771364</v>
      </c>
      <c r="H222" s="103"/>
      <c r="I222" s="103">
        <f t="shared" si="10"/>
        <v>5.8048774716041071E-2</v>
      </c>
      <c r="J222" s="88">
        <f t="shared" si="11"/>
        <v>1.535185174716041</v>
      </c>
      <c r="K222" s="215" t="s">
        <v>563</v>
      </c>
      <c r="L222" s="516"/>
    </row>
    <row r="223" spans="1:12" x14ac:dyDescent="0.25">
      <c r="A223" s="120">
        <v>207</v>
      </c>
      <c r="B223" s="56" t="s">
        <v>247</v>
      </c>
      <c r="C223" s="51">
        <v>81</v>
      </c>
      <c r="D223" s="65" t="s">
        <v>358</v>
      </c>
      <c r="E223" s="104">
        <v>37.753999999999998</v>
      </c>
      <c r="F223" s="104">
        <v>39.500999999999998</v>
      </c>
      <c r="G223" s="88">
        <f t="shared" si="12"/>
        <v>1.5020705999999999</v>
      </c>
      <c r="H223" s="103"/>
      <c r="I223" s="103">
        <f t="shared" si="10"/>
        <v>5.0722230334404816E-2</v>
      </c>
      <c r="J223" s="88">
        <f t="shared" si="11"/>
        <v>1.5527928303344047</v>
      </c>
      <c r="K223" s="215" t="s">
        <v>563</v>
      </c>
      <c r="L223" s="516"/>
    </row>
    <row r="224" spans="1:12" x14ac:dyDescent="0.25">
      <c r="A224" s="120">
        <v>208</v>
      </c>
      <c r="B224" s="56" t="s">
        <v>248</v>
      </c>
      <c r="C224" s="51">
        <v>53.2</v>
      </c>
      <c r="D224" s="65" t="s">
        <v>358</v>
      </c>
      <c r="E224" s="104">
        <v>12.824999999999999</v>
      </c>
      <c r="F224" s="104">
        <v>13.87</v>
      </c>
      <c r="G224" s="88">
        <f t="shared" si="12"/>
        <v>0.89849099999999993</v>
      </c>
      <c r="H224" s="103"/>
      <c r="I224" s="103">
        <f t="shared" si="10"/>
        <v>3.3313859923337484E-2</v>
      </c>
      <c r="J224" s="88">
        <f t="shared" si="11"/>
        <v>0.93180485992333739</v>
      </c>
      <c r="K224" s="215" t="s">
        <v>563</v>
      </c>
      <c r="L224" s="516"/>
    </row>
    <row r="225" spans="1:12" x14ac:dyDescent="0.25">
      <c r="A225" s="120">
        <v>209</v>
      </c>
      <c r="B225" s="56" t="s">
        <v>249</v>
      </c>
      <c r="C225" s="51">
        <v>51.1</v>
      </c>
      <c r="D225" s="65" t="s">
        <v>358</v>
      </c>
      <c r="E225" s="104">
        <v>37.307000000000002</v>
      </c>
      <c r="F225" s="104">
        <v>38.762999999999998</v>
      </c>
      <c r="G225" s="88">
        <f t="shared" si="12"/>
        <v>1.2518687999999965</v>
      </c>
      <c r="H225" s="103"/>
      <c r="I225" s="103">
        <f t="shared" si="10"/>
        <v>3.1998839136889952E-2</v>
      </c>
      <c r="J225" s="88">
        <f t="shared" si="11"/>
        <v>1.2838676391368864</v>
      </c>
      <c r="K225" s="215" t="s">
        <v>563</v>
      </c>
      <c r="L225" s="516"/>
    </row>
    <row r="226" spans="1:12" x14ac:dyDescent="0.25">
      <c r="A226" s="120">
        <v>210</v>
      </c>
      <c r="B226" s="56" t="s">
        <v>250</v>
      </c>
      <c r="C226" s="51">
        <v>113.8</v>
      </c>
      <c r="D226" s="65" t="s">
        <v>358</v>
      </c>
      <c r="E226" s="104">
        <v>45.834000000000003</v>
      </c>
      <c r="F226" s="104">
        <v>48.622</v>
      </c>
      <c r="G226" s="88">
        <f>(F226-E226)*0.8598-1.6814</f>
        <v>0.71572239999999709</v>
      </c>
      <c r="H226" s="103"/>
      <c r="I226" s="103">
        <f t="shared" si="10"/>
        <v>7.1261602617966269E-2</v>
      </c>
      <c r="J226" s="88">
        <f t="shared" si="11"/>
        <v>0.78698400261796331</v>
      </c>
      <c r="K226" s="215" t="s">
        <v>563</v>
      </c>
      <c r="L226" s="516"/>
    </row>
    <row r="227" spans="1:12" x14ac:dyDescent="0.25">
      <c r="A227" s="120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8.923</v>
      </c>
      <c r="G227" s="88">
        <f t="shared" si="12"/>
        <v>0</v>
      </c>
      <c r="H227" s="103">
        <f>C227*(G$11/E$18)</f>
        <v>1.5823991338906691</v>
      </c>
      <c r="I227" s="103">
        <f t="shared" si="10"/>
        <v>6.6940820033924389E-2</v>
      </c>
      <c r="J227" s="88">
        <f t="shared" si="11"/>
        <v>1.6493399539245934</v>
      </c>
      <c r="K227" s="25" t="s">
        <v>564</v>
      </c>
      <c r="L227" s="516"/>
    </row>
    <row r="228" spans="1:12" x14ac:dyDescent="0.25">
      <c r="A228" s="120">
        <v>212</v>
      </c>
      <c r="B228" s="56" t="s">
        <v>252</v>
      </c>
      <c r="C228" s="51">
        <v>93.2</v>
      </c>
      <c r="D228" s="65" t="s">
        <v>358</v>
      </c>
      <c r="E228" s="104">
        <v>30.41</v>
      </c>
      <c r="F228" s="104">
        <v>31.651</v>
      </c>
      <c r="G228" s="88">
        <f t="shared" si="12"/>
        <v>1.0670117999999997</v>
      </c>
      <c r="H228" s="103"/>
      <c r="I228" s="103">
        <f t="shared" si="10"/>
        <v>5.8361874903290485E-2</v>
      </c>
      <c r="J228" s="88">
        <f t="shared" si="11"/>
        <v>1.1253736749032903</v>
      </c>
      <c r="K228" s="25" t="s">
        <v>563</v>
      </c>
      <c r="L228" s="516"/>
    </row>
    <row r="229" spans="1:12" x14ac:dyDescent="0.25">
      <c r="A229" s="120">
        <v>213</v>
      </c>
      <c r="B229" s="56" t="s">
        <v>253</v>
      </c>
      <c r="C229" s="51">
        <v>80.7</v>
      </c>
      <c r="D229" s="65" t="s">
        <v>358</v>
      </c>
      <c r="E229" s="104">
        <v>7.851</v>
      </c>
      <c r="F229" s="104">
        <v>8.2370000000000001</v>
      </c>
      <c r="G229" s="88">
        <f t="shared" si="12"/>
        <v>0.33188280000000009</v>
      </c>
      <c r="H229" s="103"/>
      <c r="I229" s="103">
        <f t="shared" si="10"/>
        <v>5.0534370222055168E-2</v>
      </c>
      <c r="J229" s="88">
        <f t="shared" si="11"/>
        <v>0.38241717022205524</v>
      </c>
      <c r="K229" s="25" t="s">
        <v>563</v>
      </c>
      <c r="L229" s="516"/>
    </row>
    <row r="230" spans="1:12" x14ac:dyDescent="0.25">
      <c r="A230" s="120">
        <v>214</v>
      </c>
      <c r="B230" s="56" t="s">
        <v>254</v>
      </c>
      <c r="C230" s="51">
        <v>52.5</v>
      </c>
      <c r="D230" s="65" t="s">
        <v>358</v>
      </c>
      <c r="E230" s="104">
        <v>23.727</v>
      </c>
      <c r="F230" s="104">
        <v>25.228000000000002</v>
      </c>
      <c r="G230" s="88">
        <f t="shared" si="12"/>
        <v>1.2905598000000011</v>
      </c>
      <c r="H230" s="103"/>
      <c r="I230" s="103">
        <f t="shared" si="10"/>
        <v>3.2875519661188304E-2</v>
      </c>
      <c r="J230" s="88">
        <f t="shared" si="11"/>
        <v>1.3234353196611894</v>
      </c>
      <c r="K230" s="25" t="s">
        <v>563</v>
      </c>
      <c r="L230" s="516"/>
    </row>
    <row r="231" spans="1:12" x14ac:dyDescent="0.25">
      <c r="A231" s="120">
        <v>215</v>
      </c>
      <c r="B231" s="56" t="s">
        <v>255</v>
      </c>
      <c r="C231" s="51">
        <v>51</v>
      </c>
      <c r="D231" s="65" t="s">
        <v>358</v>
      </c>
      <c r="E231" s="104">
        <v>0.70399999999999996</v>
      </c>
      <c r="F231" s="104">
        <v>0.88</v>
      </c>
      <c r="G231" s="88">
        <f t="shared" si="12"/>
        <v>0.15132480000000004</v>
      </c>
      <c r="H231" s="103"/>
      <c r="I231" s="103">
        <f t="shared" si="10"/>
        <v>3.1936219099440069E-2</v>
      </c>
      <c r="J231" s="88">
        <f t="shared" si="11"/>
        <v>0.18326101909944009</v>
      </c>
      <c r="K231" s="443" t="s">
        <v>563</v>
      </c>
      <c r="L231" s="516"/>
    </row>
    <row r="232" spans="1:12" x14ac:dyDescent="0.25">
      <c r="A232" s="120">
        <v>216</v>
      </c>
      <c r="B232" s="56" t="s">
        <v>256</v>
      </c>
      <c r="C232" s="51">
        <v>113.9</v>
      </c>
      <c r="D232" s="65" t="s">
        <v>358</v>
      </c>
      <c r="E232" s="104">
        <v>89.043999999999997</v>
      </c>
      <c r="F232" s="104">
        <v>92.123000000000005</v>
      </c>
      <c r="G232" s="88">
        <f t="shared" si="12"/>
        <v>2.6473242000000066</v>
      </c>
      <c r="H232" s="103"/>
      <c r="I232" s="103">
        <f t="shared" si="10"/>
        <v>7.1324222655416158E-2</v>
      </c>
      <c r="J232" s="88">
        <f t="shared" si="11"/>
        <v>2.7186484226554226</v>
      </c>
      <c r="K232" s="25" t="s">
        <v>563</v>
      </c>
      <c r="L232" s="516"/>
    </row>
    <row r="233" spans="1:12" x14ac:dyDescent="0.25">
      <c r="A233" s="120">
        <v>217</v>
      </c>
      <c r="B233" s="56" t="s">
        <v>257</v>
      </c>
      <c r="C233" s="51">
        <v>106.5</v>
      </c>
      <c r="D233" s="65" t="s">
        <v>358</v>
      </c>
      <c r="E233" s="104">
        <v>18.718</v>
      </c>
      <c r="F233" s="104">
        <v>19.327999999999999</v>
      </c>
      <c r="G233" s="88">
        <f t="shared" si="12"/>
        <v>0.52447799999999956</v>
      </c>
      <c r="H233" s="103"/>
      <c r="I233" s="103">
        <f t="shared" si="10"/>
        <v>6.6690339884124858E-2</v>
      </c>
      <c r="J233" s="88">
        <f t="shared" si="11"/>
        <v>0.59116833988412443</v>
      </c>
      <c r="K233" s="25" t="s">
        <v>563</v>
      </c>
      <c r="L233" s="516"/>
    </row>
    <row r="234" spans="1:12" x14ac:dyDescent="0.25">
      <c r="A234" s="120">
        <v>218</v>
      </c>
      <c r="B234" s="56" t="s">
        <v>258</v>
      </c>
      <c r="C234" s="51">
        <v>92.6</v>
      </c>
      <c r="D234" s="65" t="s">
        <v>358</v>
      </c>
      <c r="E234" s="104">
        <v>31.617999999999999</v>
      </c>
      <c r="F234" s="104">
        <v>32.573999999999998</v>
      </c>
      <c r="G234" s="88">
        <f t="shared" si="12"/>
        <v>0.82196879999999961</v>
      </c>
      <c r="H234" s="103"/>
      <c r="I234" s="103">
        <f t="shared" si="10"/>
        <v>5.7986154678591181E-2</v>
      </c>
      <c r="J234" s="88">
        <f t="shared" si="11"/>
        <v>0.87995495467859075</v>
      </c>
      <c r="K234" s="25" t="s">
        <v>563</v>
      </c>
      <c r="L234" s="516"/>
    </row>
    <row r="235" spans="1:12" x14ac:dyDescent="0.25">
      <c r="A235" s="120">
        <v>219</v>
      </c>
      <c r="B235" s="56" t="s">
        <v>259</v>
      </c>
      <c r="C235" s="51">
        <v>81.400000000000006</v>
      </c>
      <c r="D235" s="65" t="s">
        <v>358</v>
      </c>
      <c r="E235" s="104">
        <v>28.347000000000001</v>
      </c>
      <c r="F235" s="104">
        <v>29.631</v>
      </c>
      <c r="G235" s="88">
        <f t="shared" si="12"/>
        <v>1.1039831999999992</v>
      </c>
      <c r="H235" s="103"/>
      <c r="I235" s="103">
        <f t="shared" si="10"/>
        <v>5.0972710484204348E-2</v>
      </c>
      <c r="J235" s="88">
        <f t="shared" si="11"/>
        <v>1.1549559104842035</v>
      </c>
      <c r="K235" s="25" t="s">
        <v>563</v>
      </c>
      <c r="L235" s="516"/>
    </row>
    <row r="236" spans="1:12" x14ac:dyDescent="0.25">
      <c r="A236" s="120">
        <v>220</v>
      </c>
      <c r="B236" s="56" t="s">
        <v>260</v>
      </c>
      <c r="C236" s="51">
        <v>52.9</v>
      </c>
      <c r="D236" s="65" t="s">
        <v>358</v>
      </c>
      <c r="E236" s="104">
        <v>12.941000000000001</v>
      </c>
      <c r="F236" s="104">
        <v>12.945</v>
      </c>
      <c r="G236" s="88">
        <f t="shared" si="12"/>
        <v>3.4391999999996213E-3</v>
      </c>
      <c r="H236" s="103"/>
      <c r="I236" s="103">
        <f t="shared" si="10"/>
        <v>3.3125999810987836E-2</v>
      </c>
      <c r="J236" s="88">
        <f t="shared" si="11"/>
        <v>3.6565199810987457E-2</v>
      </c>
      <c r="K236" s="25" t="s">
        <v>563</v>
      </c>
      <c r="L236" s="516"/>
    </row>
    <row r="237" spans="1:12" x14ac:dyDescent="0.25">
      <c r="A237" s="120">
        <v>221</v>
      </c>
      <c r="B237" s="56" t="s">
        <v>261</v>
      </c>
      <c r="C237" s="51">
        <v>51.4</v>
      </c>
      <c r="D237" s="65" t="s">
        <v>358</v>
      </c>
      <c r="E237" s="104">
        <v>25.786999999999999</v>
      </c>
      <c r="F237" s="104">
        <v>26.728999999999999</v>
      </c>
      <c r="G237" s="88">
        <f t="shared" si="12"/>
        <v>0.8099316000000002</v>
      </c>
      <c r="H237" s="103"/>
      <c r="I237" s="103">
        <f t="shared" si="10"/>
        <v>3.21866992492396E-2</v>
      </c>
      <c r="J237" s="88">
        <f t="shared" si="11"/>
        <v>0.84211829924923975</v>
      </c>
      <c r="K237" s="25" t="s">
        <v>563</v>
      </c>
      <c r="L237" s="516"/>
    </row>
    <row r="238" spans="1:12" x14ac:dyDescent="0.25">
      <c r="A238" s="120">
        <v>222</v>
      </c>
      <c r="B238" s="56" t="s">
        <v>262</v>
      </c>
      <c r="C238" s="51">
        <v>115</v>
      </c>
      <c r="D238" s="65" t="s">
        <v>358</v>
      </c>
      <c r="E238" s="104">
        <v>8.7189999999999994</v>
      </c>
      <c r="F238" s="104">
        <v>10.565</v>
      </c>
      <c r="G238" s="88">
        <f t="shared" si="12"/>
        <v>1.5871908000000001</v>
      </c>
      <c r="H238" s="103"/>
      <c r="I238" s="103">
        <f t="shared" si="10"/>
        <v>7.2013043067364862E-2</v>
      </c>
      <c r="J238" s="88">
        <f t="shared" si="11"/>
        <v>1.659203843067365</v>
      </c>
      <c r="K238" s="215" t="s">
        <v>563</v>
      </c>
      <c r="L238" s="516"/>
    </row>
    <row r="239" spans="1:12" x14ac:dyDescent="0.25">
      <c r="A239" s="120">
        <v>223</v>
      </c>
      <c r="B239" s="56" t="s">
        <v>263</v>
      </c>
      <c r="C239" s="51">
        <v>106.7</v>
      </c>
      <c r="D239" s="65" t="s">
        <v>358</v>
      </c>
      <c r="E239" s="104">
        <v>24.594000000000001</v>
      </c>
      <c r="F239" s="104">
        <v>25.033999999999999</v>
      </c>
      <c r="G239" s="88">
        <f t="shared" si="12"/>
        <v>0.37831199999999804</v>
      </c>
      <c r="H239" s="103"/>
      <c r="I239" s="103">
        <f t="shared" si="10"/>
        <v>6.6815579959024624E-2</v>
      </c>
      <c r="J239" s="88">
        <f t="shared" si="11"/>
        <v>0.44512757995902263</v>
      </c>
      <c r="K239" s="215" t="s">
        <v>563</v>
      </c>
      <c r="L239" s="519"/>
    </row>
    <row r="240" spans="1:12" x14ac:dyDescent="0.25">
      <c r="A240" s="120">
        <v>224</v>
      </c>
      <c r="B240" s="56" t="s">
        <v>264</v>
      </c>
      <c r="C240" s="51">
        <v>92.4</v>
      </c>
      <c r="D240" s="65" t="s">
        <v>358</v>
      </c>
      <c r="E240" s="104">
        <v>15.215</v>
      </c>
      <c r="F240" s="104">
        <v>16.641999999999999</v>
      </c>
      <c r="G240" s="88">
        <f t="shared" si="12"/>
        <v>1.2269345999999997</v>
      </c>
      <c r="H240" s="103"/>
      <c r="I240" s="103">
        <f t="shared" si="10"/>
        <v>5.7860914603691423E-2</v>
      </c>
      <c r="J240" s="88">
        <f t="shared" si="11"/>
        <v>1.2847955146036911</v>
      </c>
      <c r="K240" s="215" t="s">
        <v>563</v>
      </c>
      <c r="L240" s="519"/>
    </row>
    <row r="241" spans="1:12" x14ac:dyDescent="0.25">
      <c r="A241" s="120">
        <v>225</v>
      </c>
      <c r="B241" s="56" t="s">
        <v>265</v>
      </c>
      <c r="C241" s="51">
        <v>81.2</v>
      </c>
      <c r="D241" s="65" t="s">
        <v>358</v>
      </c>
      <c r="E241" s="104">
        <v>28.702000000000002</v>
      </c>
      <c r="F241" s="104">
        <v>30.372</v>
      </c>
      <c r="G241" s="88">
        <f t="shared" si="12"/>
        <v>1.4358659999999985</v>
      </c>
      <c r="H241" s="103"/>
      <c r="I241" s="103">
        <f t="shared" si="10"/>
        <v>5.0847470409304582E-2</v>
      </c>
      <c r="J241" s="88">
        <f t="shared" si="11"/>
        <v>1.486713470409303</v>
      </c>
      <c r="K241" s="215" t="s">
        <v>563</v>
      </c>
      <c r="L241" s="519"/>
    </row>
    <row r="242" spans="1:12" x14ac:dyDescent="0.25">
      <c r="A242" s="120">
        <v>226</v>
      </c>
      <c r="B242" s="56" t="s">
        <v>266</v>
      </c>
      <c r="C242" s="51">
        <v>52.7</v>
      </c>
      <c r="D242" s="65" t="s">
        <v>358</v>
      </c>
      <c r="E242" s="104">
        <v>13.622999999999999</v>
      </c>
      <c r="F242" s="104">
        <v>14.487</v>
      </c>
      <c r="G242" s="88">
        <f t="shared" si="12"/>
        <v>0.74286720000000062</v>
      </c>
      <c r="H242" s="103"/>
      <c r="I242" s="103">
        <f t="shared" si="10"/>
        <v>3.3000759736088077E-2</v>
      </c>
      <c r="J242" s="88">
        <f t="shared" si="11"/>
        <v>0.77586795973608869</v>
      </c>
      <c r="K242" s="215" t="s">
        <v>563</v>
      </c>
      <c r="L242" s="516"/>
    </row>
    <row r="243" spans="1:12" x14ac:dyDescent="0.25">
      <c r="A243" s="120">
        <v>227</v>
      </c>
      <c r="B243" s="56" t="s">
        <v>267</v>
      </c>
      <c r="C243" s="51">
        <v>51.5</v>
      </c>
      <c r="D243" s="65" t="s">
        <v>358</v>
      </c>
      <c r="E243" s="104">
        <v>18.687000000000001</v>
      </c>
      <c r="F243" s="104">
        <v>20.212</v>
      </c>
      <c r="G243" s="88">
        <f t="shared" si="12"/>
        <v>1.3111949999999988</v>
      </c>
      <c r="H243" s="103"/>
      <c r="I243" s="103">
        <f t="shared" si="10"/>
        <v>3.2249319286689483E-2</v>
      </c>
      <c r="J243" s="88">
        <f t="shared" si="11"/>
        <v>1.3434443192866883</v>
      </c>
      <c r="K243" s="215" t="s">
        <v>563</v>
      </c>
      <c r="L243" s="516"/>
    </row>
    <row r="244" spans="1:12" x14ac:dyDescent="0.25">
      <c r="A244" s="120">
        <v>228</v>
      </c>
      <c r="B244" s="56" t="s">
        <v>268</v>
      </c>
      <c r="C244" s="51">
        <v>113.5</v>
      </c>
      <c r="D244" s="65" t="s">
        <v>358</v>
      </c>
      <c r="E244" s="104">
        <v>74.739999999999995</v>
      </c>
      <c r="F244" s="104">
        <v>78.254000000000005</v>
      </c>
      <c r="G244" s="88">
        <f t="shared" si="12"/>
        <v>3.0213372000000085</v>
      </c>
      <c r="H244" s="103"/>
      <c r="I244" s="103">
        <f t="shared" si="10"/>
        <v>7.1073742505616627E-2</v>
      </c>
      <c r="J244" s="88">
        <f t="shared" si="11"/>
        <v>3.0924109425056252</v>
      </c>
      <c r="K244" s="215" t="s">
        <v>563</v>
      </c>
      <c r="L244" s="516"/>
    </row>
    <row r="245" spans="1:12" x14ac:dyDescent="0.25">
      <c r="A245" s="120">
        <v>229</v>
      </c>
      <c r="B245" s="56" t="s">
        <v>269</v>
      </c>
      <c r="C245" s="51">
        <v>107.4</v>
      </c>
      <c r="D245" s="65" t="s">
        <v>358</v>
      </c>
      <c r="E245" s="104">
        <v>34.476999999999997</v>
      </c>
      <c r="F245" s="104">
        <v>35.798999999999999</v>
      </c>
      <c r="G245" s="88">
        <f t="shared" si="12"/>
        <v>1.1366556000000023</v>
      </c>
      <c r="H245" s="103"/>
      <c r="I245" s="103">
        <f t="shared" si="10"/>
        <v>6.7253920221173796E-2</v>
      </c>
      <c r="J245" s="88">
        <f t="shared" si="11"/>
        <v>1.203909520221176</v>
      </c>
      <c r="K245" s="215" t="s">
        <v>563</v>
      </c>
      <c r="L245" s="516"/>
    </row>
    <row r="246" spans="1:12" x14ac:dyDescent="0.25">
      <c r="A246" s="120">
        <v>230</v>
      </c>
      <c r="B246" s="56" t="s">
        <v>270</v>
      </c>
      <c r="C246" s="51">
        <v>93</v>
      </c>
      <c r="D246" s="65" t="s">
        <v>358</v>
      </c>
      <c r="E246" s="104">
        <v>20.673999999999999</v>
      </c>
      <c r="F246" s="104">
        <v>20.846</v>
      </c>
      <c r="G246" s="88">
        <f t="shared" si="12"/>
        <v>0.14788560000000051</v>
      </c>
      <c r="H246" s="103"/>
      <c r="I246" s="103">
        <f t="shared" si="10"/>
        <v>5.8236634828390713E-2</v>
      </c>
      <c r="J246" s="88">
        <f t="shared" si="11"/>
        <v>0.2061222348283912</v>
      </c>
      <c r="K246" s="215" t="s">
        <v>563</v>
      </c>
      <c r="L246" s="516"/>
    </row>
    <row r="247" spans="1:12" x14ac:dyDescent="0.25">
      <c r="A247" s="120">
        <v>231</v>
      </c>
      <c r="B247" s="56" t="s">
        <v>271</v>
      </c>
      <c r="C247" s="51">
        <v>80.900000000000006</v>
      </c>
      <c r="D247" s="65" t="s">
        <v>358</v>
      </c>
      <c r="E247" s="104">
        <v>33.588000000000001</v>
      </c>
      <c r="F247" s="104">
        <v>34.514000000000003</v>
      </c>
      <c r="G247" s="88">
        <f t="shared" si="12"/>
        <v>0.79617480000000163</v>
      </c>
      <c r="H247" s="103"/>
      <c r="I247" s="103">
        <f t="shared" si="10"/>
        <v>5.0659610296954941E-2</v>
      </c>
      <c r="J247" s="88">
        <f t="shared" si="11"/>
        <v>0.84683441029695661</v>
      </c>
      <c r="K247" s="215" t="s">
        <v>563</v>
      </c>
      <c r="L247" s="516"/>
    </row>
    <row r="248" spans="1:12" x14ac:dyDescent="0.25">
      <c r="A248" s="120">
        <v>232</v>
      </c>
      <c r="B248" s="56" t="s">
        <v>272</v>
      </c>
      <c r="C248" s="51">
        <v>52.5</v>
      </c>
      <c r="D248" s="65" t="s">
        <v>358</v>
      </c>
      <c r="E248" s="104">
        <v>25.216000000000001</v>
      </c>
      <c r="F248" s="104">
        <v>26.49</v>
      </c>
      <c r="G248" s="88">
        <f t="shared" si="12"/>
        <v>1.0953851999999977</v>
      </c>
      <c r="H248" s="103"/>
      <c r="I248" s="103">
        <f t="shared" si="10"/>
        <v>3.2875519661188304E-2</v>
      </c>
      <c r="J248" s="88">
        <f t="shared" si="11"/>
        <v>1.128260719661186</v>
      </c>
      <c r="K248" s="215" t="s">
        <v>563</v>
      </c>
      <c r="L248" s="516"/>
    </row>
    <row r="249" spans="1:12" x14ac:dyDescent="0.25">
      <c r="A249" s="120">
        <v>233</v>
      </c>
      <c r="B249" s="56" t="s">
        <v>273</v>
      </c>
      <c r="C249" s="51">
        <v>50.7</v>
      </c>
      <c r="D249" s="65" t="s">
        <v>358</v>
      </c>
      <c r="E249" s="104">
        <v>26.821000000000002</v>
      </c>
      <c r="F249" s="104">
        <v>27.978999999999999</v>
      </c>
      <c r="G249" s="88">
        <f t="shared" si="12"/>
        <v>0.99564839999999799</v>
      </c>
      <c r="H249" s="103"/>
      <c r="I249" s="103">
        <f t="shared" si="10"/>
        <v>3.1748358987090421E-2</v>
      </c>
      <c r="J249" s="88">
        <f t="shared" si="11"/>
        <v>1.0273967589870885</v>
      </c>
      <c r="K249" s="215" t="s">
        <v>563</v>
      </c>
      <c r="L249" s="516"/>
    </row>
    <row r="250" spans="1:12" x14ac:dyDescent="0.25">
      <c r="A250" s="120">
        <v>234</v>
      </c>
      <c r="B250" s="56" t="s">
        <v>274</v>
      </c>
      <c r="C250" s="51">
        <v>113.8</v>
      </c>
      <c r="D250" s="65" t="s">
        <v>358</v>
      </c>
      <c r="E250" s="104">
        <v>41.728999999999999</v>
      </c>
      <c r="F250" s="104">
        <v>43.451999999999998</v>
      </c>
      <c r="G250" s="88">
        <f t="shared" si="12"/>
        <v>1.4814353999999992</v>
      </c>
      <c r="H250" s="103"/>
      <c r="I250" s="103">
        <f t="shared" si="10"/>
        <v>7.1261602617966269E-2</v>
      </c>
      <c r="J250" s="88">
        <f t="shared" si="11"/>
        <v>1.5526970026179654</v>
      </c>
      <c r="K250" s="215" t="s">
        <v>563</v>
      </c>
      <c r="L250" s="516"/>
    </row>
    <row r="251" spans="1:12" x14ac:dyDescent="0.25">
      <c r="A251" s="120">
        <v>235</v>
      </c>
      <c r="B251" s="56" t="s">
        <v>275</v>
      </c>
      <c r="C251" s="51">
        <v>106.4</v>
      </c>
      <c r="D251" s="65" t="s">
        <v>358</v>
      </c>
      <c r="E251" s="104">
        <v>31.632000000000001</v>
      </c>
      <c r="F251" s="104">
        <v>33.389000000000003</v>
      </c>
      <c r="G251" s="88">
        <f t="shared" si="12"/>
        <v>1.5106686000000014</v>
      </c>
      <c r="H251" s="103"/>
      <c r="I251" s="103">
        <f t="shared" si="10"/>
        <v>6.6627719846674968E-2</v>
      </c>
      <c r="J251" s="88">
        <f t="shared" si="11"/>
        <v>1.5772963198466763</v>
      </c>
      <c r="K251" s="215" t="s">
        <v>563</v>
      </c>
      <c r="L251" s="516"/>
    </row>
    <row r="252" spans="1:12" x14ac:dyDescent="0.25">
      <c r="A252" s="120">
        <v>236</v>
      </c>
      <c r="B252" s="56" t="s">
        <v>276</v>
      </c>
      <c r="C252" s="51">
        <v>94.4</v>
      </c>
      <c r="D252" s="65" t="s">
        <v>358</v>
      </c>
      <c r="E252" s="104">
        <v>33.664000000000001</v>
      </c>
      <c r="F252" s="104">
        <v>35.683</v>
      </c>
      <c r="G252" s="88">
        <f t="shared" si="12"/>
        <v>1.7359361999999987</v>
      </c>
      <c r="H252" s="103"/>
      <c r="I252" s="103">
        <f t="shared" si="10"/>
        <v>5.9113315352689072E-2</v>
      </c>
      <c r="J252" s="88">
        <f t="shared" si="11"/>
        <v>1.7950495153526878</v>
      </c>
      <c r="K252" s="215" t="s">
        <v>563</v>
      </c>
      <c r="L252" s="516"/>
    </row>
    <row r="253" spans="1:12" x14ac:dyDescent="0.25">
      <c r="A253" s="120">
        <v>237</v>
      </c>
      <c r="B253" s="56" t="s">
        <v>277</v>
      </c>
      <c r="C253" s="51">
        <v>80.3</v>
      </c>
      <c r="D253" s="65" t="s">
        <v>358</v>
      </c>
      <c r="E253" s="104">
        <v>13.756</v>
      </c>
      <c r="F253" s="104">
        <v>14.526999999999999</v>
      </c>
      <c r="G253" s="88">
        <f t="shared" si="12"/>
        <v>0.66290579999999921</v>
      </c>
      <c r="H253" s="103"/>
      <c r="I253" s="103">
        <f t="shared" si="10"/>
        <v>5.0283890072255637E-2</v>
      </c>
      <c r="J253" s="88">
        <f t="shared" si="11"/>
        <v>0.71318969007225486</v>
      </c>
      <c r="K253" s="215" t="s">
        <v>563</v>
      </c>
      <c r="L253" s="516"/>
    </row>
    <row r="254" spans="1:12" x14ac:dyDescent="0.25">
      <c r="A254" s="120">
        <v>238</v>
      </c>
      <c r="B254" s="56" t="s">
        <v>278</v>
      </c>
      <c r="C254" s="51">
        <v>52.4</v>
      </c>
      <c r="D254" s="65" t="s">
        <v>358</v>
      </c>
      <c r="E254" s="104">
        <v>11.701000000000001</v>
      </c>
      <c r="F254" s="104">
        <v>11.752000000000001</v>
      </c>
      <c r="G254" s="88">
        <f t="shared" si="12"/>
        <v>4.3849800000000133E-2</v>
      </c>
      <c r="H254" s="103"/>
      <c r="I254" s="103">
        <f t="shared" si="10"/>
        <v>3.2812899623738422E-2</v>
      </c>
      <c r="J254" s="88">
        <f t="shared" si="11"/>
        <v>7.6662699623738562E-2</v>
      </c>
      <c r="K254" s="215" t="s">
        <v>563</v>
      </c>
      <c r="L254" s="516"/>
    </row>
    <row r="255" spans="1:12" x14ac:dyDescent="0.25">
      <c r="A255" s="120">
        <v>239</v>
      </c>
      <c r="B255" s="56" t="s">
        <v>279</v>
      </c>
      <c r="C255" s="51">
        <v>50.9</v>
      </c>
      <c r="D255" s="65" t="s">
        <v>358</v>
      </c>
      <c r="E255" s="104">
        <v>28.274000000000001</v>
      </c>
      <c r="F255" s="104">
        <v>30.029</v>
      </c>
      <c r="G255" s="88">
        <f t="shared" si="12"/>
        <v>1.5089489999999992</v>
      </c>
      <c r="H255" s="103"/>
      <c r="I255" s="103">
        <f t="shared" si="10"/>
        <v>3.1873599061990186E-2</v>
      </c>
      <c r="J255" s="88">
        <f t="shared" si="11"/>
        <v>1.5408225990619895</v>
      </c>
      <c r="K255" s="215" t="s">
        <v>563</v>
      </c>
      <c r="L255" s="516"/>
    </row>
    <row r="256" spans="1:12" x14ac:dyDescent="0.25">
      <c r="A256" s="120">
        <v>240</v>
      </c>
      <c r="B256" s="56" t="s">
        <v>280</v>
      </c>
      <c r="C256" s="51">
        <v>114.5</v>
      </c>
      <c r="D256" s="65" t="s">
        <v>358</v>
      </c>
      <c r="E256" s="104">
        <v>69.265000000000001</v>
      </c>
      <c r="F256" s="104">
        <v>71.378</v>
      </c>
      <c r="G256" s="88">
        <f t="shared" si="12"/>
        <v>1.8167573999999995</v>
      </c>
      <c r="H256" s="103"/>
      <c r="I256" s="103">
        <f t="shared" si="10"/>
        <v>7.1699942880115455E-2</v>
      </c>
      <c r="J256" s="88">
        <f t="shared" si="11"/>
        <v>1.888457342880115</v>
      </c>
      <c r="K256" s="215" t="s">
        <v>563</v>
      </c>
      <c r="L256" s="516"/>
    </row>
    <row r="257" spans="1:12" x14ac:dyDescent="0.25">
      <c r="A257" s="120">
        <v>241</v>
      </c>
      <c r="B257" s="56" t="s">
        <v>281</v>
      </c>
      <c r="C257" s="51">
        <v>106.5</v>
      </c>
      <c r="D257" s="65" t="s">
        <v>358</v>
      </c>
      <c r="E257" s="104">
        <v>19.477</v>
      </c>
      <c r="F257" s="104">
        <v>20.766999999999999</v>
      </c>
      <c r="G257" s="88">
        <f t="shared" si="12"/>
        <v>1.1091419999999992</v>
      </c>
      <c r="H257" s="103"/>
      <c r="I257" s="103">
        <f t="shared" si="10"/>
        <v>6.6690339884124858E-2</v>
      </c>
      <c r="J257" s="88">
        <f t="shared" si="11"/>
        <v>1.1758323398841239</v>
      </c>
      <c r="K257" s="215" t="s">
        <v>563</v>
      </c>
      <c r="L257" s="516"/>
    </row>
    <row r="258" spans="1:12" x14ac:dyDescent="0.25">
      <c r="A258" s="120">
        <v>242</v>
      </c>
      <c r="B258" s="56" t="s">
        <v>282</v>
      </c>
      <c r="C258" s="51">
        <v>93.3</v>
      </c>
      <c r="D258" s="65" t="s">
        <v>358</v>
      </c>
      <c r="E258" s="104">
        <v>39.567999999999998</v>
      </c>
      <c r="F258" s="104">
        <v>41.24</v>
      </c>
      <c r="G258" s="88">
        <f t="shared" si="12"/>
        <v>1.4375856000000036</v>
      </c>
      <c r="H258" s="103"/>
      <c r="I258" s="103">
        <f t="shared" si="10"/>
        <v>5.8424494940740361E-2</v>
      </c>
      <c r="J258" s="88">
        <f t="shared" si="11"/>
        <v>1.496010094940744</v>
      </c>
      <c r="K258" s="215" t="s">
        <v>563</v>
      </c>
      <c r="L258" s="516"/>
    </row>
    <row r="259" spans="1:12" x14ac:dyDescent="0.25">
      <c r="A259" s="120">
        <v>243</v>
      </c>
      <c r="B259" s="56" t="s">
        <v>283</v>
      </c>
      <c r="C259" s="51">
        <v>80.5</v>
      </c>
      <c r="D259" s="65" t="s">
        <v>358</v>
      </c>
      <c r="E259" s="104">
        <v>9.3829999999999991</v>
      </c>
      <c r="F259" s="104">
        <v>9.5980000000000008</v>
      </c>
      <c r="G259" s="88">
        <f t="shared" si="12"/>
        <v>0.18485700000000141</v>
      </c>
      <c r="H259" s="103"/>
      <c r="I259" s="103">
        <f t="shared" si="10"/>
        <v>5.0409130147155402E-2</v>
      </c>
      <c r="J259" s="88">
        <f t="shared" si="11"/>
        <v>0.2352661301471568</v>
      </c>
      <c r="K259" s="215" t="s">
        <v>563</v>
      </c>
      <c r="L259" s="516"/>
    </row>
    <row r="260" spans="1:12" x14ac:dyDescent="0.25">
      <c r="A260" s="120">
        <v>244</v>
      </c>
      <c r="B260" s="56" t="s">
        <v>284</v>
      </c>
      <c r="C260" s="51">
        <v>52.7</v>
      </c>
      <c r="D260" s="65" t="s">
        <v>358</v>
      </c>
      <c r="E260" s="104">
        <v>13.938000000000001</v>
      </c>
      <c r="F260" s="104">
        <v>14.554</v>
      </c>
      <c r="G260" s="88">
        <f t="shared" si="12"/>
        <v>0.52963679999999969</v>
      </c>
      <c r="H260" s="103"/>
      <c r="I260" s="103">
        <f t="shared" si="10"/>
        <v>3.3000759736088077E-2</v>
      </c>
      <c r="J260" s="88">
        <f t="shared" si="11"/>
        <v>0.56263755973608776</v>
      </c>
      <c r="K260" s="215" t="s">
        <v>563</v>
      </c>
      <c r="L260" s="516"/>
    </row>
    <row r="261" spans="1:12" x14ac:dyDescent="0.25">
      <c r="A261" s="120">
        <v>245</v>
      </c>
      <c r="B261" s="56" t="s">
        <v>285</v>
      </c>
      <c r="C261" s="51">
        <v>50.3</v>
      </c>
      <c r="D261" s="65" t="s">
        <v>358</v>
      </c>
      <c r="E261" s="104">
        <v>8.4719999999999995</v>
      </c>
      <c r="F261" s="104">
        <v>8.4719999999999995</v>
      </c>
      <c r="G261" s="88">
        <f t="shared" si="12"/>
        <v>0</v>
      </c>
      <c r="H261" s="103">
        <f>C261*(G$11/E$18)</f>
        <v>0.74457134176520723</v>
      </c>
      <c r="I261" s="103">
        <f t="shared" si="10"/>
        <v>3.1497878837290889E-2</v>
      </c>
      <c r="J261" s="88">
        <f t="shared" si="11"/>
        <v>0.77606922060249817</v>
      </c>
      <c r="K261" s="215" t="s">
        <v>564</v>
      </c>
      <c r="L261" s="516"/>
    </row>
    <row r="262" spans="1:12" x14ac:dyDescent="0.25">
      <c r="A262" s="120">
        <v>246</v>
      </c>
      <c r="B262" s="56" t="s">
        <v>286</v>
      </c>
      <c r="C262" s="51">
        <v>113.9</v>
      </c>
      <c r="D262" s="65" t="s">
        <v>358</v>
      </c>
      <c r="E262" s="104">
        <v>48.031999999999996</v>
      </c>
      <c r="F262" s="104">
        <v>51.387999999999998</v>
      </c>
      <c r="G262" s="88">
        <f t="shared" si="12"/>
        <v>2.8854888000000014</v>
      </c>
      <c r="H262" s="103"/>
      <c r="I262" s="103">
        <f t="shared" si="10"/>
        <v>7.1324222655416158E-2</v>
      </c>
      <c r="J262" s="88">
        <f t="shared" si="11"/>
        <v>2.9568130226554175</v>
      </c>
      <c r="K262" s="215" t="s">
        <v>563</v>
      </c>
      <c r="L262" s="516"/>
    </row>
    <row r="263" spans="1:12" x14ac:dyDescent="0.25">
      <c r="A263" s="120">
        <v>247</v>
      </c>
      <c r="B263" s="56" t="s">
        <v>287</v>
      </c>
      <c r="C263" s="51">
        <v>106.3</v>
      </c>
      <c r="D263" s="65" t="s">
        <v>358</v>
      </c>
      <c r="E263" s="104">
        <v>32.061</v>
      </c>
      <c r="F263" s="104">
        <v>33.468000000000004</v>
      </c>
      <c r="G263" s="88">
        <f t="shared" si="12"/>
        <v>1.209738600000003</v>
      </c>
      <c r="H263" s="103"/>
      <c r="I263" s="103">
        <f t="shared" si="10"/>
        <v>6.6565099809225078E-2</v>
      </c>
      <c r="J263" s="88">
        <f t="shared" si="11"/>
        <v>1.2763036998092281</v>
      </c>
      <c r="K263" s="215" t="s">
        <v>563</v>
      </c>
      <c r="L263" s="516"/>
    </row>
    <row r="264" spans="1:12" x14ac:dyDescent="0.25">
      <c r="A264" s="120">
        <v>248</v>
      </c>
      <c r="B264" s="56" t="s">
        <v>288</v>
      </c>
      <c r="C264" s="51">
        <v>92.5</v>
      </c>
      <c r="D264" s="65" t="s">
        <v>358</v>
      </c>
      <c r="E264" s="104">
        <v>35.991999999999997</v>
      </c>
      <c r="F264" s="104">
        <v>37.831000000000003</v>
      </c>
      <c r="G264" s="88">
        <f t="shared" si="12"/>
        <v>1.581172200000005</v>
      </c>
      <c r="H264" s="103"/>
      <c r="I264" s="103">
        <f t="shared" si="10"/>
        <v>5.7923534641141305E-2</v>
      </c>
      <c r="J264" s="88">
        <f t="shared" si="11"/>
        <v>1.6390957346411463</v>
      </c>
      <c r="K264" s="215" t="s">
        <v>563</v>
      </c>
      <c r="L264" s="516"/>
    </row>
    <row r="265" spans="1:12" x14ac:dyDescent="0.25">
      <c r="A265" s="120">
        <v>249</v>
      </c>
      <c r="B265" s="56" t="s">
        <v>289</v>
      </c>
      <c r="C265" s="51">
        <v>85.1</v>
      </c>
      <c r="D265" s="65" t="s">
        <v>358</v>
      </c>
      <c r="E265" s="104">
        <v>19.574000000000002</v>
      </c>
      <c r="F265" s="104">
        <v>20.957000000000001</v>
      </c>
      <c r="G265" s="88">
        <f t="shared" si="12"/>
        <v>1.1891033999999991</v>
      </c>
      <c r="H265" s="103"/>
      <c r="I265" s="103">
        <f t="shared" si="10"/>
        <v>5.3289651869849998E-2</v>
      </c>
      <c r="J265" s="88">
        <f t="shared" si="11"/>
        <v>1.2423930518698492</v>
      </c>
      <c r="K265" s="215" t="s">
        <v>563</v>
      </c>
      <c r="L265" s="516"/>
    </row>
    <row r="266" spans="1:12" x14ac:dyDescent="0.25">
      <c r="A266" s="120">
        <v>250</v>
      </c>
      <c r="B266" s="56" t="s">
        <v>290</v>
      </c>
      <c r="C266" s="51">
        <v>52.4</v>
      </c>
      <c r="D266" s="65" t="s">
        <v>358</v>
      </c>
      <c r="E266" s="104">
        <v>30.41</v>
      </c>
      <c r="F266" s="104">
        <v>31.396000000000001</v>
      </c>
      <c r="G266" s="88">
        <f t="shared" si="12"/>
        <v>0.84776280000000059</v>
      </c>
      <c r="H266" s="103"/>
      <c r="I266" s="103">
        <f t="shared" si="10"/>
        <v>3.2812899623738422E-2</v>
      </c>
      <c r="J266" s="88">
        <f t="shared" si="11"/>
        <v>0.88057569962373905</v>
      </c>
      <c r="K266" s="215" t="s">
        <v>563</v>
      </c>
      <c r="L266" s="516"/>
    </row>
    <row r="267" spans="1:12" x14ac:dyDescent="0.25">
      <c r="A267" s="120">
        <v>251</v>
      </c>
      <c r="B267" s="56" t="s">
        <v>291</v>
      </c>
      <c r="C267" s="51">
        <v>50.9</v>
      </c>
      <c r="D267" s="65" t="s">
        <v>358</v>
      </c>
      <c r="E267" s="104">
        <v>33.61</v>
      </c>
      <c r="F267" s="104">
        <v>35.180999999999997</v>
      </c>
      <c r="G267" s="88">
        <f t="shared" si="12"/>
        <v>1.3507457999999983</v>
      </c>
      <c r="H267" s="103"/>
      <c r="I267" s="103">
        <f t="shared" si="10"/>
        <v>3.1873599061990186E-2</v>
      </c>
      <c r="J267" s="88">
        <f t="shared" si="11"/>
        <v>1.3826193990619886</v>
      </c>
      <c r="K267" s="215" t="s">
        <v>563</v>
      </c>
      <c r="L267" s="516"/>
    </row>
    <row r="268" spans="1:12" x14ac:dyDescent="0.25">
      <c r="A268" s="120">
        <v>252</v>
      </c>
      <c r="B268" s="56" t="s">
        <v>292</v>
      </c>
      <c r="C268" s="51">
        <v>113.9</v>
      </c>
      <c r="D268" s="65" t="s">
        <v>358</v>
      </c>
      <c r="E268" s="104">
        <v>44.423999999999999</v>
      </c>
      <c r="F268" s="104">
        <v>46.72</v>
      </c>
      <c r="G268" s="88">
        <f t="shared" si="12"/>
        <v>1.9741007999999995</v>
      </c>
      <c r="H268" s="103"/>
      <c r="I268" s="103">
        <f t="shared" si="10"/>
        <v>7.1324222655416158E-2</v>
      </c>
      <c r="J268" s="88">
        <f t="shared" si="11"/>
        <v>2.0454250226554156</v>
      </c>
      <c r="K268" s="215" t="s">
        <v>563</v>
      </c>
      <c r="L268" s="516"/>
    </row>
    <row r="269" spans="1:12" x14ac:dyDescent="0.25">
      <c r="A269" s="120">
        <v>253</v>
      </c>
      <c r="B269" s="56" t="s">
        <v>293</v>
      </c>
      <c r="C269" s="51">
        <v>106.8</v>
      </c>
      <c r="D269" s="65" t="s">
        <v>358</v>
      </c>
      <c r="E269" s="104">
        <v>13.321</v>
      </c>
      <c r="F269" s="104">
        <v>14.147</v>
      </c>
      <c r="G269" s="88">
        <f t="shared" si="12"/>
        <v>0.71019480000000046</v>
      </c>
      <c r="H269" s="103"/>
      <c r="I269" s="103">
        <f t="shared" si="10"/>
        <v>6.6878199996474499E-2</v>
      </c>
      <c r="J269" s="88">
        <f t="shared" si="11"/>
        <v>0.77707299999647494</v>
      </c>
      <c r="K269" s="215" t="s">
        <v>563</v>
      </c>
      <c r="L269" s="516"/>
    </row>
    <row r="270" spans="1:12" x14ac:dyDescent="0.25">
      <c r="A270" s="120">
        <v>254</v>
      </c>
      <c r="B270" s="56" t="s">
        <v>294</v>
      </c>
      <c r="C270" s="51">
        <v>92.5</v>
      </c>
      <c r="D270" s="65" t="s">
        <v>358</v>
      </c>
      <c r="E270" s="104">
        <v>11.824</v>
      </c>
      <c r="F270" s="104">
        <v>11.835000000000001</v>
      </c>
      <c r="G270" s="88">
        <f t="shared" si="12"/>
        <v>9.4578000000008679E-3</v>
      </c>
      <c r="H270" s="103"/>
      <c r="I270" s="103">
        <f t="shared" si="10"/>
        <v>5.7923534641141305E-2</v>
      </c>
      <c r="J270" s="88">
        <f t="shared" si="11"/>
        <v>6.7381334641142168E-2</v>
      </c>
      <c r="K270" s="25" t="s">
        <v>563</v>
      </c>
      <c r="L270" s="516"/>
    </row>
    <row r="271" spans="1:12" x14ac:dyDescent="0.25">
      <c r="A271" s="120">
        <v>255</v>
      </c>
      <c r="B271" s="56" t="s">
        <v>295</v>
      </c>
      <c r="C271" s="51">
        <v>81</v>
      </c>
      <c r="D271" s="65" t="s">
        <v>358</v>
      </c>
      <c r="E271" s="104">
        <v>17.548999999999999</v>
      </c>
      <c r="F271" s="104">
        <v>17.797000000000001</v>
      </c>
      <c r="G271" s="88">
        <f t="shared" si="12"/>
        <v>0.21323040000000096</v>
      </c>
      <c r="H271" s="103"/>
      <c r="I271" s="103">
        <f t="shared" si="10"/>
        <v>5.0722230334404816E-2</v>
      </c>
      <c r="J271" s="88">
        <f t="shared" si="11"/>
        <v>0.26395263033440575</v>
      </c>
      <c r="K271" s="25" t="s">
        <v>563</v>
      </c>
      <c r="L271" s="516"/>
    </row>
    <row r="272" spans="1:12" x14ac:dyDescent="0.25">
      <c r="A272" s="120">
        <v>256</v>
      </c>
      <c r="B272" s="56" t="s">
        <v>296</v>
      </c>
      <c r="C272" s="51">
        <v>52.2</v>
      </c>
      <c r="D272" s="65" t="s">
        <v>358</v>
      </c>
      <c r="E272" s="104">
        <v>15.698</v>
      </c>
      <c r="F272" s="104">
        <v>16.471</v>
      </c>
      <c r="G272" s="88">
        <f t="shared" si="12"/>
        <v>0.6646253999999997</v>
      </c>
      <c r="H272" s="103"/>
      <c r="I272" s="103">
        <f t="shared" si="10"/>
        <v>3.2687659548838663E-2</v>
      </c>
      <c r="J272" s="88">
        <f t="shared" si="11"/>
        <v>0.69731305954883838</v>
      </c>
      <c r="K272" s="25" t="s">
        <v>563</v>
      </c>
      <c r="L272" s="516"/>
    </row>
    <row r="273" spans="1:12" x14ac:dyDescent="0.25">
      <c r="A273" s="120">
        <v>257</v>
      </c>
      <c r="B273" s="56" t="s">
        <v>297</v>
      </c>
      <c r="C273" s="51">
        <v>50.6</v>
      </c>
      <c r="D273" s="65" t="s">
        <v>358</v>
      </c>
      <c r="E273" s="104">
        <v>18.704999999999998</v>
      </c>
      <c r="F273" s="104">
        <v>19.972999999999999</v>
      </c>
      <c r="G273" s="88">
        <f t="shared" si="12"/>
        <v>1.0902264000000006</v>
      </c>
      <c r="H273" s="103"/>
      <c r="I273" s="103">
        <f t="shared" si="10"/>
        <v>3.1685738949640538E-2</v>
      </c>
      <c r="J273" s="88">
        <f t="shared" si="11"/>
        <v>1.1219121389496411</v>
      </c>
      <c r="K273" s="25" t="s">
        <v>563</v>
      </c>
      <c r="L273" s="516"/>
    </row>
    <row r="274" spans="1:12" x14ac:dyDescent="0.25">
      <c r="A274" s="120">
        <v>258</v>
      </c>
      <c r="B274" s="56" t="s">
        <v>298</v>
      </c>
      <c r="C274" s="51">
        <v>113.9</v>
      </c>
      <c r="D274" s="65" t="s">
        <v>358</v>
      </c>
      <c r="E274" s="104">
        <v>40.625999999999998</v>
      </c>
      <c r="F274" s="104">
        <v>41.987000000000002</v>
      </c>
      <c r="G274" s="88">
        <f t="shared" si="12"/>
        <v>1.1701878000000037</v>
      </c>
      <c r="H274" s="103"/>
      <c r="I274" s="103">
        <f t="shared" si="10"/>
        <v>7.1324222655416158E-2</v>
      </c>
      <c r="J274" s="88">
        <f t="shared" si="11"/>
        <v>1.2415120226554199</v>
      </c>
      <c r="K274" s="25" t="s">
        <v>563</v>
      </c>
      <c r="L274" s="516"/>
    </row>
    <row r="275" spans="1:12" x14ac:dyDescent="0.25">
      <c r="A275" s="120">
        <v>259</v>
      </c>
      <c r="B275" s="56" t="s">
        <v>299</v>
      </c>
      <c r="C275" s="51">
        <v>106.9</v>
      </c>
      <c r="D275" s="65" t="s">
        <v>358</v>
      </c>
      <c r="E275" s="104">
        <v>16.631</v>
      </c>
      <c r="F275" s="104">
        <v>18.457999999999998</v>
      </c>
      <c r="G275" s="88">
        <f t="shared" si="12"/>
        <v>1.5708545999999985</v>
      </c>
      <c r="H275" s="103"/>
      <c r="I275" s="103">
        <f t="shared" si="10"/>
        <v>6.6940820033924389E-2</v>
      </c>
      <c r="J275" s="88">
        <f t="shared" si="11"/>
        <v>1.6377954200339229</v>
      </c>
      <c r="K275" s="25" t="s">
        <v>563</v>
      </c>
      <c r="L275" s="516"/>
    </row>
    <row r="276" spans="1:12" x14ac:dyDescent="0.25">
      <c r="A276" s="120">
        <v>260</v>
      </c>
      <c r="B276" s="56" t="s">
        <v>300</v>
      </c>
      <c r="C276" s="51">
        <v>92.5</v>
      </c>
      <c r="D276" s="65" t="s">
        <v>358</v>
      </c>
      <c r="E276" s="104">
        <v>16.614999999999998</v>
      </c>
      <c r="F276" s="104">
        <v>17.539000000000001</v>
      </c>
      <c r="G276" s="88">
        <f t="shared" si="12"/>
        <v>0.79445520000000258</v>
      </c>
      <c r="H276" s="103"/>
      <c r="I276" s="103">
        <f t="shared" ref="I276:I305" si="13">$G$12/$C$306*C276</f>
        <v>5.7923534641141305E-2</v>
      </c>
      <c r="J276" s="88">
        <f t="shared" ref="J276:J305" si="14">G276+I276+H276</f>
        <v>0.85237873464114389</v>
      </c>
      <c r="K276" s="25" t="s">
        <v>563</v>
      </c>
      <c r="L276" s="516"/>
    </row>
    <row r="277" spans="1:12" x14ac:dyDescent="0.25">
      <c r="A277" s="120">
        <v>261</v>
      </c>
      <c r="B277" s="56" t="s">
        <v>301</v>
      </c>
      <c r="C277" s="51">
        <v>80.900000000000006</v>
      </c>
      <c r="D277" s="65" t="s">
        <v>358</v>
      </c>
      <c r="E277" s="104">
        <v>42.747999999999998</v>
      </c>
      <c r="F277" s="104">
        <v>44.677</v>
      </c>
      <c r="G277" s="88">
        <f t="shared" si="12"/>
        <v>1.6585542000000018</v>
      </c>
      <c r="H277" s="103"/>
      <c r="I277" s="103">
        <f t="shared" si="13"/>
        <v>5.0659610296954941E-2</v>
      </c>
      <c r="J277" s="88">
        <f t="shared" si="14"/>
        <v>1.7092138102969567</v>
      </c>
      <c r="K277" s="25" t="s">
        <v>563</v>
      </c>
      <c r="L277" s="516"/>
    </row>
    <row r="278" spans="1:12" x14ac:dyDescent="0.25">
      <c r="A278" s="120">
        <v>262</v>
      </c>
      <c r="B278" s="56" t="s">
        <v>302</v>
      </c>
      <c r="C278" s="51">
        <v>52.1</v>
      </c>
      <c r="D278" s="65" t="s">
        <v>358</v>
      </c>
      <c r="E278" s="104">
        <v>3.0779999999999998</v>
      </c>
      <c r="F278" s="104">
        <v>3.0990000000000002</v>
      </c>
      <c r="G278" s="88">
        <f t="shared" si="12"/>
        <v>1.8055800000000302E-2</v>
      </c>
      <c r="H278" s="103"/>
      <c r="I278" s="103">
        <f t="shared" si="13"/>
        <v>3.262503951138878E-2</v>
      </c>
      <c r="J278" s="88">
        <f t="shared" si="14"/>
        <v>5.0680839511389082E-2</v>
      </c>
      <c r="K278" s="25" t="s">
        <v>563</v>
      </c>
      <c r="L278" s="516"/>
    </row>
    <row r="279" spans="1:12" x14ac:dyDescent="0.25">
      <c r="A279" s="120">
        <v>263</v>
      </c>
      <c r="B279" s="56" t="s">
        <v>303</v>
      </c>
      <c r="C279" s="51">
        <v>50.6</v>
      </c>
      <c r="D279" s="65" t="s">
        <v>358</v>
      </c>
      <c r="E279" s="104">
        <v>4.6029999999999998</v>
      </c>
      <c r="F279" s="104">
        <v>4.7249999999999996</v>
      </c>
      <c r="G279" s="88">
        <f t="shared" ref="G279:G305" si="15">(F279-E279)*0.8598</f>
        <v>0.10489559999999991</v>
      </c>
      <c r="H279" s="103"/>
      <c r="I279" s="103">
        <f t="shared" si="13"/>
        <v>3.1685738949640538E-2</v>
      </c>
      <c r="J279" s="88">
        <f t="shared" si="14"/>
        <v>0.13658133894964045</v>
      </c>
      <c r="K279" s="25" t="s">
        <v>563</v>
      </c>
      <c r="L279" s="516"/>
    </row>
    <row r="280" spans="1:12" x14ac:dyDescent="0.25">
      <c r="A280" s="120">
        <v>264</v>
      </c>
      <c r="B280" s="56" t="s">
        <v>304</v>
      </c>
      <c r="C280" s="51">
        <v>114.3</v>
      </c>
      <c r="D280" s="65" t="s">
        <v>358</v>
      </c>
      <c r="E280" s="104">
        <v>62.122999999999998</v>
      </c>
      <c r="F280" s="104">
        <v>65.578000000000003</v>
      </c>
      <c r="G280" s="88">
        <f t="shared" si="15"/>
        <v>2.9706090000000045</v>
      </c>
      <c r="H280" s="103"/>
      <c r="I280" s="103">
        <f t="shared" si="13"/>
        <v>7.157470280521569E-2</v>
      </c>
      <c r="J280" s="88">
        <f t="shared" si="14"/>
        <v>3.0421837028052203</v>
      </c>
      <c r="K280" s="25" t="s">
        <v>563</v>
      </c>
      <c r="L280" s="516"/>
    </row>
    <row r="281" spans="1:12" x14ac:dyDescent="0.25">
      <c r="A281" s="120">
        <v>265</v>
      </c>
      <c r="B281" s="56" t="s">
        <v>305</v>
      </c>
      <c r="C281" s="51">
        <v>107</v>
      </c>
      <c r="D281" s="65" t="s">
        <v>358</v>
      </c>
      <c r="E281" s="104">
        <v>31.664000000000001</v>
      </c>
      <c r="F281" s="104">
        <v>32.374000000000002</v>
      </c>
      <c r="G281" s="88">
        <f t="shared" si="15"/>
        <v>0.61045800000000072</v>
      </c>
      <c r="H281" s="103"/>
      <c r="I281" s="103">
        <f t="shared" si="13"/>
        <v>6.7003440071374265E-2</v>
      </c>
      <c r="J281" s="88">
        <f t="shared" si="14"/>
        <v>0.67746144007137499</v>
      </c>
      <c r="K281" s="25" t="s">
        <v>563</v>
      </c>
      <c r="L281" s="516"/>
    </row>
    <row r="282" spans="1:12" x14ac:dyDescent="0.25">
      <c r="A282" s="120">
        <v>266</v>
      </c>
      <c r="B282" s="56" t="s">
        <v>306</v>
      </c>
      <c r="C282" s="51">
        <v>92.8</v>
      </c>
      <c r="D282" s="65" t="s">
        <v>358</v>
      </c>
      <c r="E282" s="104">
        <v>38.807000000000002</v>
      </c>
      <c r="F282" s="104">
        <v>40.801000000000002</v>
      </c>
      <c r="G282" s="88">
        <f t="shared" si="15"/>
        <v>1.7144411999999998</v>
      </c>
      <c r="H282" s="103"/>
      <c r="I282" s="103">
        <f t="shared" si="13"/>
        <v>5.8111394753490947E-2</v>
      </c>
      <c r="J282" s="88">
        <f t="shared" si="14"/>
        <v>1.7725525947534908</v>
      </c>
      <c r="K282" s="25" t="s">
        <v>563</v>
      </c>
      <c r="L282" s="516"/>
    </row>
    <row r="283" spans="1:12" x14ac:dyDescent="0.25">
      <c r="A283" s="120">
        <v>267</v>
      </c>
      <c r="B283" s="56" t="s">
        <v>307</v>
      </c>
      <c r="C283" s="51">
        <v>80.3</v>
      </c>
      <c r="D283" s="65" t="s">
        <v>358</v>
      </c>
      <c r="E283" s="104">
        <v>21.786000000000001</v>
      </c>
      <c r="F283" s="104">
        <v>22.84</v>
      </c>
      <c r="G283" s="88">
        <f t="shared" si="15"/>
        <v>0.90622919999999874</v>
      </c>
      <c r="H283" s="103"/>
      <c r="I283" s="103">
        <f t="shared" si="13"/>
        <v>5.0283890072255637E-2</v>
      </c>
      <c r="J283" s="88">
        <f t="shared" si="14"/>
        <v>0.95651309007225438</v>
      </c>
      <c r="K283" s="25" t="s">
        <v>563</v>
      </c>
      <c r="L283" s="516"/>
    </row>
    <row r="284" spans="1:12" x14ac:dyDescent="0.25">
      <c r="A284" s="120">
        <v>268</v>
      </c>
      <c r="B284" s="56" t="s">
        <v>308</v>
      </c>
      <c r="C284" s="51">
        <v>52</v>
      </c>
      <c r="D284" s="65" t="s">
        <v>358</v>
      </c>
      <c r="E284" s="104">
        <v>11.04</v>
      </c>
      <c r="F284" s="104">
        <v>11.605</v>
      </c>
      <c r="G284" s="88">
        <f t="shared" si="15"/>
        <v>0.48578700000000108</v>
      </c>
      <c r="H284" s="103"/>
      <c r="I284" s="103">
        <f t="shared" si="13"/>
        <v>3.2562419473938897E-2</v>
      </c>
      <c r="J284" s="88">
        <f t="shared" si="14"/>
        <v>0.51834941947393998</v>
      </c>
      <c r="K284" s="25" t="s">
        <v>563</v>
      </c>
      <c r="L284" s="517"/>
    </row>
    <row r="285" spans="1:12" x14ac:dyDescent="0.25">
      <c r="A285" s="120">
        <v>269</v>
      </c>
      <c r="B285" s="56" t="s">
        <v>309</v>
      </c>
      <c r="C285" s="51">
        <v>50.4</v>
      </c>
      <c r="D285" s="65" t="s">
        <v>358</v>
      </c>
      <c r="E285" s="104">
        <v>14.833</v>
      </c>
      <c r="F285" s="104">
        <v>15.836</v>
      </c>
      <c r="G285" s="88">
        <f t="shared" si="15"/>
        <v>0.86237940000000013</v>
      </c>
      <c r="H285" s="103"/>
      <c r="I285" s="103">
        <f t="shared" si="13"/>
        <v>3.1560498874740772E-2</v>
      </c>
      <c r="J285" s="88">
        <f t="shared" si="14"/>
        <v>0.8939398988747409</v>
      </c>
      <c r="K285" s="25" t="s">
        <v>563</v>
      </c>
      <c r="L285" s="516"/>
    </row>
    <row r="286" spans="1:12" x14ac:dyDescent="0.25">
      <c r="A286" s="120">
        <v>270</v>
      </c>
      <c r="B286" s="56" t="s">
        <v>310</v>
      </c>
      <c r="C286" s="51">
        <v>113.4</v>
      </c>
      <c r="D286" s="65" t="s">
        <v>358</v>
      </c>
      <c r="E286" s="104">
        <v>30.048999999999999</v>
      </c>
      <c r="F286" s="104">
        <v>31.459</v>
      </c>
      <c r="G286" s="88">
        <f t="shared" si="15"/>
        <v>1.2123180000000002</v>
      </c>
      <c r="H286" s="103"/>
      <c r="I286" s="103">
        <f t="shared" si="13"/>
        <v>7.1011122468166751E-2</v>
      </c>
      <c r="J286" s="88">
        <f t="shared" si="14"/>
        <v>1.2833291224681669</v>
      </c>
      <c r="K286" s="25" t="s">
        <v>563</v>
      </c>
      <c r="L286" s="516"/>
    </row>
    <row r="287" spans="1:12" x14ac:dyDescent="0.25">
      <c r="A287" s="120">
        <v>271</v>
      </c>
      <c r="B287" s="56" t="s">
        <v>311</v>
      </c>
      <c r="C287" s="51">
        <v>106.2</v>
      </c>
      <c r="D287" s="65" t="s">
        <v>358</v>
      </c>
      <c r="E287" s="104">
        <v>15.375</v>
      </c>
      <c r="F287" s="104">
        <v>16.957000000000001</v>
      </c>
      <c r="G287" s="88">
        <f t="shared" si="15"/>
        <v>1.3602036000000006</v>
      </c>
      <c r="H287" s="103"/>
      <c r="I287" s="103">
        <f t="shared" si="13"/>
        <v>6.6502479771775203E-2</v>
      </c>
      <c r="J287" s="88">
        <f t="shared" si="14"/>
        <v>1.4267060797717759</v>
      </c>
      <c r="K287" s="25" t="s">
        <v>563</v>
      </c>
      <c r="L287" s="516"/>
    </row>
    <row r="288" spans="1:12" x14ac:dyDescent="0.25">
      <c r="A288" s="120">
        <v>272</v>
      </c>
      <c r="B288" s="56" t="s">
        <v>312</v>
      </c>
      <c r="C288" s="51">
        <v>92.7</v>
      </c>
      <c r="D288" s="65" t="s">
        <v>358</v>
      </c>
      <c r="E288" s="104">
        <v>16.481000000000002</v>
      </c>
      <c r="F288" s="104">
        <v>17.89</v>
      </c>
      <c r="G288" s="88">
        <f t="shared" si="15"/>
        <v>1.2114581999999992</v>
      </c>
      <c r="H288" s="103"/>
      <c r="I288" s="103">
        <f t="shared" si="13"/>
        <v>5.8048774716041071E-2</v>
      </c>
      <c r="J288" s="88">
        <f t="shared" si="14"/>
        <v>1.2695069747160401</v>
      </c>
      <c r="K288" s="25" t="s">
        <v>563</v>
      </c>
      <c r="L288" s="516"/>
    </row>
    <row r="289" spans="1:12" x14ac:dyDescent="0.25">
      <c r="A289" s="120">
        <v>273</v>
      </c>
      <c r="B289" s="56" t="s">
        <v>313</v>
      </c>
      <c r="C289" s="51">
        <v>81.5</v>
      </c>
      <c r="D289" s="65" t="s">
        <v>358</v>
      </c>
      <c r="E289" s="104">
        <v>37.627000000000002</v>
      </c>
      <c r="F289" s="104">
        <v>39.539000000000001</v>
      </c>
      <c r="G289" s="88">
        <f t="shared" si="15"/>
        <v>1.6439375999999992</v>
      </c>
      <c r="H289" s="103"/>
      <c r="I289" s="103">
        <f t="shared" si="13"/>
        <v>5.1035330521654231E-2</v>
      </c>
      <c r="J289" s="88">
        <f t="shared" si="14"/>
        <v>1.6949729305216534</v>
      </c>
      <c r="K289" s="25" t="s">
        <v>563</v>
      </c>
      <c r="L289" s="516"/>
    </row>
    <row r="290" spans="1:12" x14ac:dyDescent="0.25">
      <c r="A290" s="120">
        <v>274</v>
      </c>
      <c r="B290" s="56" t="s">
        <v>314</v>
      </c>
      <c r="C290" s="51">
        <v>52</v>
      </c>
      <c r="D290" s="65" t="s">
        <v>358</v>
      </c>
      <c r="E290" s="104">
        <v>31.707000000000001</v>
      </c>
      <c r="F290" s="104">
        <v>32.933999999999997</v>
      </c>
      <c r="G290" s="88">
        <f t="shared" si="15"/>
        <v>1.0549745999999973</v>
      </c>
      <c r="H290" s="103"/>
      <c r="I290" s="103">
        <f t="shared" si="13"/>
        <v>3.2562419473938897E-2</v>
      </c>
      <c r="J290" s="88">
        <f t="shared" si="14"/>
        <v>1.0875370194739362</v>
      </c>
      <c r="K290" s="25" t="s">
        <v>563</v>
      </c>
      <c r="L290" s="516"/>
    </row>
    <row r="291" spans="1:12" x14ac:dyDescent="0.25">
      <c r="A291" s="120">
        <v>275</v>
      </c>
      <c r="B291" s="56" t="s">
        <v>315</v>
      </c>
      <c r="C291" s="51">
        <v>50.1</v>
      </c>
      <c r="D291" s="65" t="s">
        <v>358</v>
      </c>
      <c r="E291" s="104">
        <v>31.233000000000001</v>
      </c>
      <c r="F291" s="104">
        <v>32.823999999999998</v>
      </c>
      <c r="G291" s="88">
        <f t="shared" si="15"/>
        <v>1.3679417999999979</v>
      </c>
      <c r="H291" s="103"/>
      <c r="I291" s="103">
        <f t="shared" si="13"/>
        <v>3.1372638762391131E-2</v>
      </c>
      <c r="J291" s="88">
        <f t="shared" si="14"/>
        <v>1.399314438762389</v>
      </c>
      <c r="K291" s="25" t="s">
        <v>563</v>
      </c>
      <c r="L291" s="516"/>
    </row>
    <row r="292" spans="1:12" x14ac:dyDescent="0.25">
      <c r="A292" s="120">
        <v>276</v>
      </c>
      <c r="B292" s="56" t="s">
        <v>316</v>
      </c>
      <c r="C292" s="51">
        <v>113.9</v>
      </c>
      <c r="D292" s="65" t="s">
        <v>358</v>
      </c>
      <c r="E292" s="104">
        <v>57.997</v>
      </c>
      <c r="F292" s="104">
        <v>61.295000000000002</v>
      </c>
      <c r="G292" s="88">
        <f t="shared" si="15"/>
        <v>2.8356204000000016</v>
      </c>
      <c r="H292" s="103"/>
      <c r="I292" s="103">
        <f t="shared" si="13"/>
        <v>7.1324222655416158E-2</v>
      </c>
      <c r="J292" s="88">
        <f t="shared" si="14"/>
        <v>2.9069446226554176</v>
      </c>
      <c r="K292" s="25" t="s">
        <v>563</v>
      </c>
      <c r="L292" s="516"/>
    </row>
    <row r="293" spans="1:12" x14ac:dyDescent="0.25">
      <c r="A293" s="120">
        <v>277</v>
      </c>
      <c r="B293" s="56" t="s">
        <v>317</v>
      </c>
      <c r="C293" s="51">
        <v>107.4</v>
      </c>
      <c r="D293" s="65" t="s">
        <v>358</v>
      </c>
      <c r="E293" s="104">
        <v>48.033000000000001</v>
      </c>
      <c r="F293" s="104">
        <v>48.985999999999997</v>
      </c>
      <c r="G293" s="88">
        <f t="shared" si="15"/>
        <v>0.81938939999999649</v>
      </c>
      <c r="H293" s="103"/>
      <c r="I293" s="103">
        <f t="shared" si="13"/>
        <v>6.7253920221173796E-2</v>
      </c>
      <c r="J293" s="88">
        <f t="shared" si="14"/>
        <v>0.88664332022117032</v>
      </c>
      <c r="K293" s="25" t="s">
        <v>563</v>
      </c>
      <c r="L293" s="516"/>
    </row>
    <row r="294" spans="1:12" x14ac:dyDescent="0.25">
      <c r="A294" s="120">
        <v>278</v>
      </c>
      <c r="B294" s="56" t="s">
        <v>318</v>
      </c>
      <c r="C294" s="51">
        <v>92.6</v>
      </c>
      <c r="D294" s="65" t="s">
        <v>358</v>
      </c>
      <c r="E294" s="104">
        <v>9.3680000000000003</v>
      </c>
      <c r="F294" s="104">
        <v>9.3699999999999992</v>
      </c>
      <c r="G294" s="88">
        <f t="shared" si="15"/>
        <v>1.7195999999990469E-3</v>
      </c>
      <c r="H294" s="103"/>
      <c r="I294" s="103">
        <f t="shared" si="13"/>
        <v>5.7986154678591181E-2</v>
      </c>
      <c r="J294" s="88">
        <f t="shared" si="14"/>
        <v>5.9705754678590225E-2</v>
      </c>
      <c r="K294" s="25" t="s">
        <v>563</v>
      </c>
      <c r="L294" s="516"/>
    </row>
    <row r="295" spans="1:12" x14ac:dyDescent="0.25">
      <c r="A295" s="120">
        <v>279</v>
      </c>
      <c r="B295" s="56" t="s">
        <v>319</v>
      </c>
      <c r="C295" s="51">
        <v>80.5</v>
      </c>
      <c r="D295" s="65" t="s">
        <v>358</v>
      </c>
      <c r="E295" s="104">
        <v>17.600000000000001</v>
      </c>
      <c r="F295" s="104">
        <v>18.437000000000001</v>
      </c>
      <c r="G295" s="88">
        <f t="shared" si="15"/>
        <v>0.71965259999999975</v>
      </c>
      <c r="H295" s="103"/>
      <c r="I295" s="103">
        <f t="shared" si="13"/>
        <v>5.0409130147155402E-2</v>
      </c>
      <c r="J295" s="88">
        <f t="shared" si="14"/>
        <v>0.77006173014715518</v>
      </c>
      <c r="K295" s="25" t="s">
        <v>563</v>
      </c>
      <c r="L295" s="516"/>
    </row>
    <row r="296" spans="1:12" x14ac:dyDescent="0.25">
      <c r="A296" s="120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88">
        <v>0</v>
      </c>
      <c r="H296" s="103">
        <f>C296*(G$11/E$18)</f>
        <v>0.76973578075130766</v>
      </c>
      <c r="I296" s="103">
        <f t="shared" si="13"/>
        <v>3.2562419473938897E-2</v>
      </c>
      <c r="J296" s="88">
        <f t="shared" si="14"/>
        <v>0.80229820022524656</v>
      </c>
      <c r="K296" s="25" t="s">
        <v>564</v>
      </c>
      <c r="L296" s="516"/>
    </row>
    <row r="297" spans="1:12" x14ac:dyDescent="0.25">
      <c r="A297" s="120">
        <v>281</v>
      </c>
      <c r="B297" s="56" t="s">
        <v>321</v>
      </c>
      <c r="C297" s="51">
        <v>50.4</v>
      </c>
      <c r="D297" s="65" t="s">
        <v>358</v>
      </c>
      <c r="E297" s="104">
        <v>25.591999999999999</v>
      </c>
      <c r="F297" s="104">
        <v>26.741</v>
      </c>
      <c r="G297" s="88">
        <f t="shared" si="15"/>
        <v>0.98791020000000074</v>
      </c>
      <c r="H297" s="103"/>
      <c r="I297" s="103">
        <f t="shared" si="13"/>
        <v>3.1560498874740772E-2</v>
      </c>
      <c r="J297" s="88">
        <f t="shared" si="14"/>
        <v>1.0194706988747415</v>
      </c>
      <c r="K297" s="25" t="s">
        <v>563</v>
      </c>
      <c r="L297" s="516"/>
    </row>
    <row r="298" spans="1:12" x14ac:dyDescent="0.25">
      <c r="A298" s="120">
        <v>282</v>
      </c>
      <c r="B298" s="56" t="s">
        <v>322</v>
      </c>
      <c r="C298" s="51">
        <v>113.7</v>
      </c>
      <c r="D298" s="65" t="s">
        <v>358</v>
      </c>
      <c r="E298" s="104">
        <v>64.849999999999994</v>
      </c>
      <c r="F298" s="104">
        <v>67.875</v>
      </c>
      <c r="G298" s="88">
        <f t="shared" si="15"/>
        <v>2.6008950000000048</v>
      </c>
      <c r="H298" s="103"/>
      <c r="I298" s="103">
        <f t="shared" si="13"/>
        <v>7.1198982580516393E-2</v>
      </c>
      <c r="J298" s="88">
        <f t="shared" si="14"/>
        <v>2.6720939825805212</v>
      </c>
      <c r="K298" s="25" t="s">
        <v>563</v>
      </c>
      <c r="L298" s="516"/>
    </row>
    <row r="299" spans="1:12" x14ac:dyDescent="0.25">
      <c r="A299" s="120">
        <v>283</v>
      </c>
      <c r="B299" s="56" t="s">
        <v>323</v>
      </c>
      <c r="C299" s="51">
        <v>106.2</v>
      </c>
      <c r="D299" s="65" t="s">
        <v>358</v>
      </c>
      <c r="E299" s="104">
        <v>15.271000000000001</v>
      </c>
      <c r="F299" s="104">
        <v>16.669</v>
      </c>
      <c r="G299" s="88">
        <f t="shared" si="15"/>
        <v>1.2020003999999997</v>
      </c>
      <c r="H299" s="103"/>
      <c r="I299" s="103">
        <f t="shared" si="13"/>
        <v>6.6502479771775203E-2</v>
      </c>
      <c r="J299" s="88">
        <f t="shared" si="14"/>
        <v>1.268502879771775</v>
      </c>
      <c r="K299" s="25" t="s">
        <v>563</v>
      </c>
      <c r="L299" s="516"/>
    </row>
    <row r="300" spans="1:12" x14ac:dyDescent="0.25">
      <c r="A300" s="120">
        <v>284</v>
      </c>
      <c r="B300" s="56" t="s">
        <v>324</v>
      </c>
      <c r="C300" s="51">
        <v>92</v>
      </c>
      <c r="D300" s="65" t="s">
        <v>358</v>
      </c>
      <c r="E300" s="104">
        <v>10.090999999999999</v>
      </c>
      <c r="F300" s="104">
        <v>11.957000000000001</v>
      </c>
      <c r="G300" s="88">
        <f t="shared" si="15"/>
        <v>1.6043868000000012</v>
      </c>
      <c r="H300" s="103"/>
      <c r="I300" s="103">
        <f t="shared" si="13"/>
        <v>5.7610434453891891E-2</v>
      </c>
      <c r="J300" s="88">
        <f t="shared" si="14"/>
        <v>1.6619972344538931</v>
      </c>
      <c r="K300" s="25" t="s">
        <v>563</v>
      </c>
      <c r="L300" s="516"/>
    </row>
    <row r="301" spans="1:12" x14ac:dyDescent="0.25">
      <c r="A301" s="120">
        <v>285</v>
      </c>
      <c r="B301" s="56" t="s">
        <v>325</v>
      </c>
      <c r="C301" s="51">
        <v>79.900000000000006</v>
      </c>
      <c r="D301" s="65" t="s">
        <v>358</v>
      </c>
      <c r="E301" s="104">
        <v>31.71</v>
      </c>
      <c r="F301" s="104">
        <v>33.182000000000002</v>
      </c>
      <c r="G301" s="88">
        <f t="shared" si="15"/>
        <v>1.2656256000000012</v>
      </c>
      <c r="H301" s="103"/>
      <c r="I301" s="103">
        <f t="shared" si="13"/>
        <v>5.0033409922456112E-2</v>
      </c>
      <c r="J301" s="88">
        <f t="shared" si="14"/>
        <v>1.3156590099224574</v>
      </c>
      <c r="K301" s="25" t="s">
        <v>563</v>
      </c>
      <c r="L301" s="516"/>
    </row>
    <row r="302" spans="1:12" x14ac:dyDescent="0.25">
      <c r="A302" s="120">
        <v>286</v>
      </c>
      <c r="B302" s="56" t="s">
        <v>326</v>
      </c>
      <c r="C302" s="51">
        <v>51.4</v>
      </c>
      <c r="D302" s="65" t="s">
        <v>358</v>
      </c>
      <c r="E302" s="104">
        <v>11.007</v>
      </c>
      <c r="F302" s="104">
        <v>11.087999999999999</v>
      </c>
      <c r="G302" s="88">
        <f t="shared" si="15"/>
        <v>6.9643799999999589E-2</v>
      </c>
      <c r="H302" s="103"/>
      <c r="I302" s="103">
        <f t="shared" si="13"/>
        <v>3.21866992492396E-2</v>
      </c>
      <c r="J302" s="88">
        <f t="shared" si="14"/>
        <v>0.10183049924923919</v>
      </c>
      <c r="K302" s="25" t="s">
        <v>563</v>
      </c>
      <c r="L302" s="516"/>
    </row>
    <row r="303" spans="1:12" x14ac:dyDescent="0.25">
      <c r="A303" s="120">
        <v>287</v>
      </c>
      <c r="B303" s="56" t="s">
        <v>327</v>
      </c>
      <c r="C303" s="51">
        <v>50.3</v>
      </c>
      <c r="D303" s="65" t="s">
        <v>358</v>
      </c>
      <c r="E303" s="104">
        <v>15.898</v>
      </c>
      <c r="F303" s="104">
        <v>16.687999999999999</v>
      </c>
      <c r="G303" s="88">
        <f t="shared" si="15"/>
        <v>0.67924199999999924</v>
      </c>
      <c r="H303" s="103"/>
      <c r="I303" s="103">
        <f t="shared" si="13"/>
        <v>3.1497878837290889E-2</v>
      </c>
      <c r="J303" s="88">
        <f t="shared" si="14"/>
        <v>0.71073987883729017</v>
      </c>
      <c r="K303" s="25" t="s">
        <v>563</v>
      </c>
      <c r="L303" s="516"/>
    </row>
    <row r="304" spans="1:12" x14ac:dyDescent="0.25">
      <c r="A304" s="120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88">
        <f t="shared" si="15"/>
        <v>0</v>
      </c>
      <c r="H304" s="103">
        <f>C304*(G$11/E$18)</f>
        <v>1.6993397621201947</v>
      </c>
      <c r="I304" s="103">
        <f t="shared" si="13"/>
        <v>7.1887802992465097E-2</v>
      </c>
      <c r="J304" s="88">
        <f t="shared" si="14"/>
        <v>1.7712275651126597</v>
      </c>
      <c r="K304" s="25" t="s">
        <v>564</v>
      </c>
      <c r="L304" s="516"/>
    </row>
    <row r="305" spans="1:12" ht="21.75" customHeight="1" thickBot="1" x14ac:dyDescent="0.3">
      <c r="A305" s="531" t="s">
        <v>376</v>
      </c>
      <c r="B305" s="122" t="s">
        <v>360</v>
      </c>
      <c r="C305" s="469">
        <v>296.85000000000002</v>
      </c>
      <c r="D305" s="532" t="s">
        <v>358</v>
      </c>
      <c r="E305" s="533">
        <v>91.224999999999994</v>
      </c>
      <c r="F305" s="533">
        <v>95.971999999999994</v>
      </c>
      <c r="G305" s="534">
        <f t="shared" si="15"/>
        <v>4.0814706000000003</v>
      </c>
      <c r="H305" s="535"/>
      <c r="I305" s="535">
        <f t="shared" si="13"/>
        <v>0.1858875811699762</v>
      </c>
      <c r="J305" s="534">
        <f t="shared" si="14"/>
        <v>4.2673581811699766</v>
      </c>
      <c r="K305" s="25" t="s">
        <v>563</v>
      </c>
      <c r="L305" s="516"/>
    </row>
    <row r="306" spans="1:12" ht="15.75" thickBot="1" x14ac:dyDescent="0.3">
      <c r="A306" s="759" t="s">
        <v>3</v>
      </c>
      <c r="B306" s="760"/>
      <c r="C306" s="536">
        <f>SUM(C20:C305)</f>
        <v>20466.450000000008</v>
      </c>
      <c r="D306" s="537"/>
      <c r="E306" s="538"/>
      <c r="F306" s="538"/>
      <c r="G306" s="539">
        <f>SUM(G20:G305)</f>
        <v>276.83917419999995</v>
      </c>
      <c r="H306" s="539">
        <f t="shared" ref="H306:J306" si="16">SUM(H20:H305)</f>
        <v>26.117727145338598</v>
      </c>
      <c r="I306" s="539">
        <f t="shared" si="16"/>
        <v>12.81609865466149</v>
      </c>
      <c r="J306" s="540">
        <f t="shared" si="16"/>
        <v>315.77300000000037</v>
      </c>
      <c r="K306" s="25"/>
      <c r="L306" s="516"/>
    </row>
  </sheetData>
  <mergeCells count="26"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C17:D17"/>
    <mergeCell ref="C18:D18"/>
    <mergeCell ref="A306:B306"/>
    <mergeCell ref="A13:D13"/>
    <mergeCell ref="A14:D14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7"/>
  <sheetViews>
    <sheetView workbookViewId="0">
      <selection activeCell="H17" sqref="H17"/>
    </sheetView>
  </sheetViews>
  <sheetFormatPr defaultRowHeight="15" x14ac:dyDescent="0.25"/>
  <cols>
    <col min="1" max="1" width="7.28515625" style="433" customWidth="1"/>
    <col min="2" max="2" width="17.140625" style="433" customWidth="1"/>
    <col min="3" max="4" width="9.140625" style="433"/>
    <col min="5" max="5" width="10.85546875" style="433" customWidth="1"/>
    <col min="6" max="6" width="11.42578125" style="433" customWidth="1"/>
    <col min="7" max="7" width="10.85546875" style="433" customWidth="1"/>
    <col min="8" max="8" width="11.85546875" style="433" customWidth="1"/>
    <col min="9" max="9" width="10.7109375" style="433" customWidth="1"/>
    <col min="10" max="10" width="11.28515625" style="433" customWidth="1"/>
    <col min="11" max="11" width="12.28515625" style="433" customWidth="1"/>
    <col min="12" max="16384" width="9.140625" style="433"/>
  </cols>
  <sheetData>
    <row r="1" spans="1:12" ht="18.75" customHeight="1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520"/>
    </row>
    <row r="2" spans="1:12" ht="20.25" hidden="1" x14ac:dyDescent="0.3">
      <c r="A2" s="435"/>
      <c r="B2" s="524"/>
      <c r="C2" s="524"/>
      <c r="D2" s="524"/>
      <c r="E2" s="524"/>
      <c r="F2" s="524"/>
      <c r="G2" s="394"/>
      <c r="H2" s="394"/>
      <c r="I2" s="395"/>
      <c r="J2" s="524"/>
      <c r="K2" s="436"/>
      <c r="L2" s="520"/>
    </row>
    <row r="3" spans="1:12" ht="34.5" customHeight="1" x14ac:dyDescent="0.25">
      <c r="A3" s="687" t="s">
        <v>570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521"/>
    </row>
    <row r="4" spans="1:12" ht="18.75" hidden="1" x14ac:dyDescent="0.25">
      <c r="A4" s="399"/>
      <c r="B4" s="399"/>
      <c r="C4" s="399"/>
      <c r="D4" s="399"/>
      <c r="E4" s="399"/>
      <c r="F4" s="399"/>
      <c r="G4" s="400"/>
      <c r="H4" s="400"/>
      <c r="I4" s="399"/>
      <c r="J4" s="399"/>
      <c r="K4" s="438"/>
      <c r="L4" s="522"/>
    </row>
    <row r="5" spans="1:12" ht="18.75" x14ac:dyDescent="0.25">
      <c r="A5" s="713" t="s">
        <v>11</v>
      </c>
      <c r="B5" s="717"/>
      <c r="C5" s="717"/>
      <c r="D5" s="717"/>
      <c r="E5" s="717"/>
      <c r="F5" s="717"/>
      <c r="G5" s="717"/>
      <c r="H5" s="402"/>
      <c r="I5" s="502"/>
      <c r="J5" s="718" t="s">
        <v>15</v>
      </c>
      <c r="K5" s="719"/>
      <c r="L5" s="522"/>
    </row>
    <row r="6" spans="1:12" ht="56.25" customHeight="1" x14ac:dyDescent="0.25">
      <c r="A6" s="712" t="s">
        <v>4</v>
      </c>
      <c r="B6" s="712"/>
      <c r="C6" s="712"/>
      <c r="D6" s="712"/>
      <c r="E6" s="712" t="s">
        <v>5</v>
      </c>
      <c r="F6" s="712"/>
      <c r="G6" s="503" t="s">
        <v>571</v>
      </c>
      <c r="H6" s="491"/>
      <c r="I6" s="504"/>
      <c r="J6" s="720"/>
      <c r="K6" s="721"/>
      <c r="L6" s="522"/>
    </row>
    <row r="7" spans="1:12" ht="18.75" x14ac:dyDescent="0.25">
      <c r="A7" s="698" t="s">
        <v>38</v>
      </c>
      <c r="B7" s="698"/>
      <c r="C7" s="698"/>
      <c r="D7" s="698"/>
      <c r="E7" s="712" t="s">
        <v>6</v>
      </c>
      <c r="F7" s="712"/>
      <c r="G7" s="496"/>
      <c r="H7" s="412"/>
      <c r="I7" s="505"/>
      <c r="J7" s="720"/>
      <c r="K7" s="721"/>
      <c r="L7" s="522"/>
    </row>
    <row r="8" spans="1:12" ht="19.5" thickBot="1" x14ac:dyDescent="0.3">
      <c r="A8" s="702" t="s">
        <v>7</v>
      </c>
      <c r="B8" s="703"/>
      <c r="C8" s="703"/>
      <c r="D8" s="704"/>
      <c r="E8" s="775"/>
      <c r="F8" s="775"/>
      <c r="G8" s="506"/>
      <c r="H8" s="412"/>
      <c r="I8" s="505"/>
      <c r="J8" s="720"/>
      <c r="K8" s="721"/>
      <c r="L8" s="522"/>
    </row>
    <row r="9" spans="1:12" ht="18.75" x14ac:dyDescent="0.25">
      <c r="A9" s="747" t="s">
        <v>39</v>
      </c>
      <c r="B9" s="748"/>
      <c r="C9" s="748"/>
      <c r="D9" s="748"/>
      <c r="E9" s="776" t="s">
        <v>551</v>
      </c>
      <c r="F9" s="776"/>
      <c r="G9" s="507">
        <v>262.15699999999998</v>
      </c>
      <c r="H9" s="412"/>
      <c r="I9" s="505"/>
      <c r="J9" s="722"/>
      <c r="K9" s="723"/>
      <c r="L9" s="522"/>
    </row>
    <row r="10" spans="1:12" ht="18.75" x14ac:dyDescent="0.25">
      <c r="A10" s="735" t="s">
        <v>7</v>
      </c>
      <c r="B10" s="703"/>
      <c r="C10" s="703"/>
      <c r="D10" s="704"/>
      <c r="E10" s="712" t="s">
        <v>552</v>
      </c>
      <c r="F10" s="712"/>
      <c r="G10" s="508">
        <f>G306</f>
        <v>186.7287467999999</v>
      </c>
      <c r="H10" s="492"/>
      <c r="I10" s="505"/>
      <c r="J10" s="440"/>
      <c r="K10" s="441"/>
      <c r="L10" s="522"/>
    </row>
    <row r="11" spans="1:12" ht="39" customHeight="1" x14ac:dyDescent="0.25">
      <c r="A11" s="736"/>
      <c r="B11" s="737"/>
      <c r="C11" s="737"/>
      <c r="D11" s="738"/>
      <c r="E11" s="764" t="s">
        <v>553</v>
      </c>
      <c r="F11" s="766"/>
      <c r="G11" s="508">
        <f>IF((E18*G10)/(E16-E18)&gt;=(G9-G10),(G9-G10),(E18*G10)/(E16-E18))</f>
        <v>30.550739231972674</v>
      </c>
      <c r="H11" s="492"/>
      <c r="I11" s="505"/>
      <c r="J11" s="440"/>
      <c r="K11" s="441"/>
      <c r="L11" s="522"/>
    </row>
    <row r="12" spans="1:12" ht="19.5" thickBot="1" x14ac:dyDescent="0.3">
      <c r="A12" s="739"/>
      <c r="B12" s="740"/>
      <c r="C12" s="740"/>
      <c r="D12" s="741"/>
      <c r="E12" s="772" t="s">
        <v>13</v>
      </c>
      <c r="F12" s="772"/>
      <c r="G12" s="509">
        <f>G9-G10-G11</f>
        <v>44.877513968027415</v>
      </c>
      <c r="H12" s="492"/>
      <c r="I12" s="505"/>
      <c r="J12" s="442" t="s">
        <v>363</v>
      </c>
      <c r="K12" s="441"/>
      <c r="L12" s="522"/>
    </row>
    <row r="13" spans="1:12" ht="17.25" customHeight="1" x14ac:dyDescent="0.25">
      <c r="A13" s="730"/>
      <c r="B13" s="730"/>
      <c r="C13" s="730"/>
      <c r="D13" s="730"/>
      <c r="E13" s="778"/>
      <c r="F13" s="779"/>
      <c r="G13" s="493"/>
      <c r="H13" s="494"/>
      <c r="I13" s="505"/>
      <c r="J13" s="442" t="s">
        <v>362</v>
      </c>
      <c r="K13" s="441"/>
      <c r="L13" s="522"/>
    </row>
    <row r="14" spans="1:12" hidden="1" x14ac:dyDescent="0.25">
      <c r="A14" s="698"/>
      <c r="B14" s="698"/>
      <c r="C14" s="698"/>
      <c r="D14" s="698"/>
      <c r="E14" s="713"/>
      <c r="F14" s="714"/>
      <c r="G14" s="495"/>
      <c r="H14" s="412"/>
      <c r="I14" s="497"/>
      <c r="J14" s="25"/>
      <c r="K14" s="443"/>
      <c r="L14" s="517"/>
    </row>
    <row r="15" spans="1:12" ht="15.75" thickBot="1" x14ac:dyDescent="0.3">
      <c r="A15" s="698"/>
      <c r="B15" s="698"/>
      <c r="C15" s="777"/>
      <c r="D15" s="777"/>
      <c r="E15" s="775"/>
      <c r="F15" s="712"/>
      <c r="G15" s="496"/>
      <c r="H15" s="412"/>
      <c r="I15" s="505"/>
      <c r="J15" s="442" t="s">
        <v>548</v>
      </c>
      <c r="K15" s="442"/>
      <c r="L15" s="523"/>
    </row>
    <row r="16" spans="1:12" ht="24" customHeight="1" x14ac:dyDescent="0.25">
      <c r="A16" s="526"/>
      <c r="B16" s="526"/>
      <c r="C16" s="747" t="s">
        <v>554</v>
      </c>
      <c r="D16" s="748"/>
      <c r="E16" s="527">
        <f>C306</f>
        <v>20466.450000000008</v>
      </c>
      <c r="F16" s="502"/>
      <c r="G16" s="497"/>
      <c r="H16" s="497"/>
      <c r="I16" s="505"/>
      <c r="J16" s="442"/>
      <c r="K16" s="442"/>
      <c r="L16" s="523"/>
    </row>
    <row r="17" spans="1:12" ht="30" customHeight="1" x14ac:dyDescent="0.25">
      <c r="A17" s="526"/>
      <c r="B17" s="526"/>
      <c r="C17" s="756" t="s">
        <v>555</v>
      </c>
      <c r="D17" s="698"/>
      <c r="E17" s="528">
        <v>5167.8</v>
      </c>
      <c r="F17" s="502"/>
      <c r="G17" s="497"/>
      <c r="H17" s="497"/>
      <c r="I17" s="505"/>
      <c r="J17" s="442"/>
      <c r="K17" s="442"/>
      <c r="L17" s="523"/>
    </row>
    <row r="18" spans="1:12" ht="43.5" customHeight="1" thickBot="1" x14ac:dyDescent="0.3">
      <c r="A18" s="446"/>
      <c r="B18" s="25"/>
      <c r="C18" s="757" t="s">
        <v>556</v>
      </c>
      <c r="D18" s="758"/>
      <c r="E18" s="529">
        <f>C87+C85+C91+C98+C107+C108+C109+C115+C117+C118+C122+C124+C125+C144+C147+C148+C157+C158+C168+C175+C176+C180+C193+C195+C199+C201+C208+C209+C210+C211+C212+C213+C214+C236+C242+C243+C244+C261+C278+C294+C296+C304+C95</f>
        <v>2877.6999999999994</v>
      </c>
      <c r="F18" s="25"/>
      <c r="G18" s="415"/>
      <c r="H18" s="415"/>
      <c r="I18" s="25"/>
      <c r="J18" s="25"/>
      <c r="K18" s="443"/>
      <c r="L18" s="517"/>
    </row>
    <row r="19" spans="1:12" ht="36" x14ac:dyDescent="0.25">
      <c r="A19" s="118" t="s">
        <v>0</v>
      </c>
      <c r="B19" s="119" t="s">
        <v>1</v>
      </c>
      <c r="C19" s="530" t="s">
        <v>2</v>
      </c>
      <c r="D19" s="530" t="s">
        <v>357</v>
      </c>
      <c r="E19" s="499" t="s">
        <v>567</v>
      </c>
      <c r="F19" s="22" t="s">
        <v>572</v>
      </c>
      <c r="G19" s="71" t="s">
        <v>23</v>
      </c>
      <c r="H19" s="500" t="s">
        <v>559</v>
      </c>
      <c r="I19" s="417" t="s">
        <v>9</v>
      </c>
      <c r="J19" s="418" t="s">
        <v>26</v>
      </c>
      <c r="K19" s="25"/>
      <c r="L19" s="516"/>
    </row>
    <row r="20" spans="1:12" x14ac:dyDescent="0.25">
      <c r="A20" s="120">
        <v>1</v>
      </c>
      <c r="B20" s="56" t="s">
        <v>44</v>
      </c>
      <c r="C20" s="51">
        <v>64.3</v>
      </c>
      <c r="D20" s="65" t="s">
        <v>358</v>
      </c>
      <c r="E20" s="104">
        <v>28.779</v>
      </c>
      <c r="F20" s="104">
        <v>30.63</v>
      </c>
      <c r="G20" s="88">
        <f>(F20-E20)*0.8598</f>
        <v>1.5914897999999993</v>
      </c>
      <c r="H20" s="103"/>
      <c r="I20" s="103">
        <f>$G$12/$C$306*C20</f>
        <v>0.14099290048563193</v>
      </c>
      <c r="J20" s="88">
        <f>G20+I20+H20</f>
        <v>1.7324827004856311</v>
      </c>
      <c r="K20" s="25" t="s">
        <v>563</v>
      </c>
      <c r="L20" s="516"/>
    </row>
    <row r="21" spans="1:12" x14ac:dyDescent="0.25">
      <c r="A21" s="120">
        <v>2</v>
      </c>
      <c r="B21" s="56" t="s">
        <v>45</v>
      </c>
      <c r="C21" s="57">
        <v>43.1</v>
      </c>
      <c r="D21" s="65" t="s">
        <v>358</v>
      </c>
      <c r="E21" s="104">
        <v>45.365000000000002</v>
      </c>
      <c r="F21" s="104">
        <v>46.75</v>
      </c>
      <c r="G21" s="88">
        <f t="shared" ref="G21:G83" si="0">(F21-E21)*0.8598</f>
        <v>1.1908229999999984</v>
      </c>
      <c r="H21" s="103"/>
      <c r="I21" s="103">
        <f t="shared" ref="I21:I84" si="1">$G$12/$C$306*C21</f>
        <v>9.4506905302188748E-2</v>
      </c>
      <c r="J21" s="88">
        <f t="shared" ref="J21:J84" si="2">G21+I21+H21</f>
        <v>1.2853299053021872</v>
      </c>
      <c r="K21" s="25" t="s">
        <v>563</v>
      </c>
      <c r="L21" s="516"/>
    </row>
    <row r="22" spans="1:12" x14ac:dyDescent="0.25">
      <c r="A22" s="120">
        <v>3</v>
      </c>
      <c r="B22" s="56" t="s">
        <v>46</v>
      </c>
      <c r="C22" s="57">
        <v>45.1</v>
      </c>
      <c r="D22" s="65" t="s">
        <v>358</v>
      </c>
      <c r="E22" s="104">
        <v>37.034999999999997</v>
      </c>
      <c r="F22" s="104">
        <v>38.323999999999998</v>
      </c>
      <c r="G22" s="88">
        <f t="shared" si="0"/>
        <v>1.1082822000000012</v>
      </c>
      <c r="H22" s="103"/>
      <c r="I22" s="103">
        <f t="shared" si="1"/>
        <v>9.8892376545909808E-2</v>
      </c>
      <c r="J22" s="88">
        <f t="shared" si="2"/>
        <v>1.207174576545911</v>
      </c>
      <c r="K22" s="25" t="s">
        <v>563</v>
      </c>
      <c r="L22" s="516"/>
    </row>
    <row r="23" spans="1:12" x14ac:dyDescent="0.25">
      <c r="A23" s="120">
        <v>4</v>
      </c>
      <c r="B23" s="56" t="s">
        <v>47</v>
      </c>
      <c r="C23" s="57">
        <v>69.900000000000006</v>
      </c>
      <c r="D23" s="65" t="s">
        <v>358</v>
      </c>
      <c r="E23" s="104">
        <v>81.179000000000002</v>
      </c>
      <c r="F23" s="104">
        <v>83.391999999999996</v>
      </c>
      <c r="G23" s="88">
        <f>(F23-E23)*0.8598</f>
        <v>1.9027373999999948</v>
      </c>
      <c r="H23" s="103"/>
      <c r="I23" s="103">
        <f t="shared" si="1"/>
        <v>0.1532722199680509</v>
      </c>
      <c r="J23" s="88">
        <f t="shared" si="2"/>
        <v>2.0560096199680458</v>
      </c>
      <c r="K23" s="25" t="s">
        <v>563</v>
      </c>
      <c r="L23" s="516"/>
    </row>
    <row r="24" spans="1:12" x14ac:dyDescent="0.25">
      <c r="A24" s="120">
        <v>5</v>
      </c>
      <c r="B24" s="56" t="s">
        <v>48</v>
      </c>
      <c r="C24" s="51">
        <v>64.400000000000006</v>
      </c>
      <c r="D24" s="65" t="s">
        <v>358</v>
      </c>
      <c r="E24" s="104">
        <v>37.106000000000002</v>
      </c>
      <c r="F24" s="104">
        <v>38.000999999999998</v>
      </c>
      <c r="G24" s="88">
        <f t="shared" si="0"/>
        <v>0.76952099999999657</v>
      </c>
      <c r="H24" s="103"/>
      <c r="I24" s="103">
        <f t="shared" si="1"/>
        <v>0.141212174047818</v>
      </c>
      <c r="J24" s="88">
        <f t="shared" si="2"/>
        <v>0.91073317404781462</v>
      </c>
      <c r="K24" s="25" t="s">
        <v>563</v>
      </c>
      <c r="L24" s="516"/>
    </row>
    <row r="25" spans="1:12" x14ac:dyDescent="0.25">
      <c r="A25" s="120">
        <v>6</v>
      </c>
      <c r="B25" s="56" t="s">
        <v>49</v>
      </c>
      <c r="C25" s="51">
        <v>42.9</v>
      </c>
      <c r="D25" s="65" t="s">
        <v>358</v>
      </c>
      <c r="E25" s="104">
        <v>14.798999999999999</v>
      </c>
      <c r="F25" s="104">
        <v>15.026999999999999</v>
      </c>
      <c r="G25" s="88">
        <f t="shared" si="0"/>
        <v>0.1960343999999998</v>
      </c>
      <c r="H25" s="103"/>
      <c r="I25" s="103">
        <f t="shared" si="1"/>
        <v>9.4068358177816641E-2</v>
      </c>
      <c r="J25" s="88">
        <f t="shared" si="2"/>
        <v>0.29010275817781644</v>
      </c>
      <c r="K25" s="25" t="s">
        <v>563</v>
      </c>
      <c r="L25" s="516"/>
    </row>
    <row r="26" spans="1:12" x14ac:dyDescent="0.25">
      <c r="A26" s="120">
        <v>7</v>
      </c>
      <c r="B26" s="56" t="s">
        <v>50</v>
      </c>
      <c r="C26" s="51">
        <v>44.6</v>
      </c>
      <c r="D26" s="65" t="s">
        <v>358</v>
      </c>
      <c r="E26" s="104">
        <v>23.204999999999998</v>
      </c>
      <c r="F26" s="104">
        <v>23.675999999999998</v>
      </c>
      <c r="G26" s="88">
        <f t="shared" si="0"/>
        <v>0.4049658000000001</v>
      </c>
      <c r="H26" s="103"/>
      <c r="I26" s="103">
        <f t="shared" si="1"/>
        <v>9.7796008734979539E-2</v>
      </c>
      <c r="J26" s="88">
        <f t="shared" si="2"/>
        <v>0.50276180873497966</v>
      </c>
      <c r="K26" s="25" t="s">
        <v>563</v>
      </c>
      <c r="L26" s="516"/>
    </row>
    <row r="27" spans="1:12" x14ac:dyDescent="0.25">
      <c r="A27" s="120">
        <v>8</v>
      </c>
      <c r="B27" s="56" t="s">
        <v>51</v>
      </c>
      <c r="C27" s="51">
        <v>69.900000000000006</v>
      </c>
      <c r="D27" s="65" t="s">
        <v>358</v>
      </c>
      <c r="E27" s="104">
        <v>21.356999999999999</v>
      </c>
      <c r="F27" s="104">
        <v>22.033999999999999</v>
      </c>
      <c r="G27" s="88">
        <f t="shared" si="0"/>
        <v>0.58208459999999962</v>
      </c>
      <c r="H27" s="103"/>
      <c r="I27" s="103">
        <f t="shared" si="1"/>
        <v>0.1532722199680509</v>
      </c>
      <c r="J27" s="88">
        <f t="shared" si="2"/>
        <v>0.73535681996805047</v>
      </c>
      <c r="K27" s="25" t="s">
        <v>563</v>
      </c>
      <c r="L27" s="516"/>
    </row>
    <row r="28" spans="1:12" x14ac:dyDescent="0.25">
      <c r="A28" s="120">
        <v>9</v>
      </c>
      <c r="B28" s="56" t="s">
        <v>52</v>
      </c>
      <c r="C28" s="51">
        <v>64.2</v>
      </c>
      <c r="D28" s="65" t="s">
        <v>358</v>
      </c>
      <c r="E28" s="104">
        <v>29.739000000000001</v>
      </c>
      <c r="F28" s="104">
        <v>31.009</v>
      </c>
      <c r="G28" s="88">
        <f t="shared" si="0"/>
        <v>1.0919459999999996</v>
      </c>
      <c r="H28" s="103"/>
      <c r="I28" s="103">
        <f t="shared" si="1"/>
        <v>0.14077362692344589</v>
      </c>
      <c r="J28" s="88">
        <f t="shared" si="2"/>
        <v>1.2327196269234455</v>
      </c>
      <c r="K28" s="25" t="s">
        <v>563</v>
      </c>
      <c r="L28" s="516"/>
    </row>
    <row r="29" spans="1:12" x14ac:dyDescent="0.25">
      <c r="A29" s="120">
        <v>10</v>
      </c>
      <c r="B29" s="56" t="s">
        <v>53</v>
      </c>
      <c r="C29" s="51">
        <v>42.6</v>
      </c>
      <c r="D29" s="65" t="s">
        <v>358</v>
      </c>
      <c r="E29" s="104">
        <v>22.888000000000002</v>
      </c>
      <c r="F29" s="104">
        <v>23.651</v>
      </c>
      <c r="G29" s="88">
        <f t="shared" si="0"/>
        <v>0.65602739999999837</v>
      </c>
      <c r="H29" s="103"/>
      <c r="I29" s="103">
        <f t="shared" si="1"/>
        <v>9.3410537491258494E-2</v>
      </c>
      <c r="J29" s="88">
        <f t="shared" si="2"/>
        <v>0.74943793749125687</v>
      </c>
      <c r="K29" s="25" t="s">
        <v>563</v>
      </c>
      <c r="L29" s="516"/>
    </row>
    <row r="30" spans="1:12" x14ac:dyDescent="0.25">
      <c r="A30" s="120">
        <v>11</v>
      </c>
      <c r="B30" s="56" t="s">
        <v>54</v>
      </c>
      <c r="C30" s="51">
        <v>44.6</v>
      </c>
      <c r="D30" s="65" t="s">
        <v>358</v>
      </c>
      <c r="E30" s="104">
        <v>31.978000000000002</v>
      </c>
      <c r="F30" s="104">
        <v>33.26</v>
      </c>
      <c r="G30" s="88">
        <f t="shared" si="0"/>
        <v>1.102263599999997</v>
      </c>
      <c r="H30" s="103"/>
      <c r="I30" s="103">
        <f t="shared" si="1"/>
        <v>9.7796008734979539E-2</v>
      </c>
      <c r="J30" s="88">
        <f t="shared" si="2"/>
        <v>1.2000596087349766</v>
      </c>
      <c r="K30" s="25" t="s">
        <v>563</v>
      </c>
      <c r="L30" s="516"/>
    </row>
    <row r="31" spans="1:12" x14ac:dyDescent="0.25">
      <c r="A31" s="120">
        <v>12</v>
      </c>
      <c r="B31" s="56" t="s">
        <v>55</v>
      </c>
      <c r="C31" s="51">
        <v>69.900000000000006</v>
      </c>
      <c r="D31" s="65" t="s">
        <v>358</v>
      </c>
      <c r="E31" s="104">
        <v>42.027999999999999</v>
      </c>
      <c r="F31" s="104">
        <v>43.591999999999999</v>
      </c>
      <c r="G31" s="88">
        <f t="shared" si="0"/>
        <v>1.3447272000000001</v>
      </c>
      <c r="H31" s="103"/>
      <c r="I31" s="103">
        <f t="shared" si="1"/>
        <v>0.1532722199680509</v>
      </c>
      <c r="J31" s="88">
        <f t="shared" si="2"/>
        <v>1.4979994199680511</v>
      </c>
      <c r="K31" s="25" t="s">
        <v>563</v>
      </c>
      <c r="L31" s="516"/>
    </row>
    <row r="32" spans="1:12" x14ac:dyDescent="0.25">
      <c r="A32" s="120">
        <v>13</v>
      </c>
      <c r="B32" s="56" t="s">
        <v>56</v>
      </c>
      <c r="C32" s="51">
        <v>64.3</v>
      </c>
      <c r="D32" s="65" t="s">
        <v>358</v>
      </c>
      <c r="E32" s="104">
        <v>34.825000000000003</v>
      </c>
      <c r="F32" s="104">
        <v>35.880000000000003</v>
      </c>
      <c r="G32" s="88">
        <f t="shared" si="0"/>
        <v>0.90708899999999981</v>
      </c>
      <c r="H32" s="103"/>
      <c r="I32" s="103">
        <f t="shared" si="1"/>
        <v>0.14099290048563193</v>
      </c>
      <c r="J32" s="88">
        <f t="shared" si="2"/>
        <v>1.0480819004856317</v>
      </c>
      <c r="K32" s="25" t="s">
        <v>563</v>
      </c>
      <c r="L32" s="516"/>
    </row>
    <row r="33" spans="1:12" x14ac:dyDescent="0.25">
      <c r="A33" s="120">
        <v>14</v>
      </c>
      <c r="B33" s="56" t="s">
        <v>57</v>
      </c>
      <c r="C33" s="51">
        <v>42.4</v>
      </c>
      <c r="D33" s="65" t="s">
        <v>358</v>
      </c>
      <c r="E33" s="104">
        <v>16.452999999999999</v>
      </c>
      <c r="F33" s="104">
        <v>17.170000000000002</v>
      </c>
      <c r="G33" s="88">
        <f t="shared" si="0"/>
        <v>0.61647660000000204</v>
      </c>
      <c r="H33" s="103"/>
      <c r="I33" s="103">
        <f t="shared" si="1"/>
        <v>9.2971990366886373E-2</v>
      </c>
      <c r="J33" s="88">
        <f t="shared" si="2"/>
        <v>0.70944859036688845</v>
      </c>
      <c r="K33" s="25" t="s">
        <v>563</v>
      </c>
      <c r="L33" s="516"/>
    </row>
    <row r="34" spans="1:12" x14ac:dyDescent="0.25">
      <c r="A34" s="120">
        <v>15</v>
      </c>
      <c r="B34" s="56" t="s">
        <v>58</v>
      </c>
      <c r="C34" s="51">
        <v>45</v>
      </c>
      <c r="D34" s="65" t="s">
        <v>358</v>
      </c>
      <c r="E34" s="104">
        <v>14.132</v>
      </c>
      <c r="F34" s="104">
        <v>14.15</v>
      </c>
      <c r="G34" s="88">
        <f t="shared" si="0"/>
        <v>1.5476400000000586E-2</v>
      </c>
      <c r="H34" s="103"/>
      <c r="I34" s="103">
        <f t="shared" si="1"/>
        <v>9.8673102983723754E-2</v>
      </c>
      <c r="J34" s="88">
        <f t="shared" si="2"/>
        <v>0.11414950298372434</v>
      </c>
      <c r="K34" s="25" t="s">
        <v>563</v>
      </c>
      <c r="L34" s="516"/>
    </row>
    <row r="35" spans="1:12" x14ac:dyDescent="0.25">
      <c r="A35" s="120">
        <v>16</v>
      </c>
      <c r="B35" s="56" t="s">
        <v>59</v>
      </c>
      <c r="C35" s="51">
        <v>70</v>
      </c>
      <c r="D35" s="65" t="s">
        <v>358</v>
      </c>
      <c r="E35" s="104">
        <v>38.555</v>
      </c>
      <c r="F35" s="104">
        <v>40.304000000000002</v>
      </c>
      <c r="G35" s="88">
        <f t="shared" si="0"/>
        <v>1.5037902000000021</v>
      </c>
      <c r="H35" s="103"/>
      <c r="I35" s="103">
        <f t="shared" si="1"/>
        <v>0.15349149353023694</v>
      </c>
      <c r="J35" s="88">
        <f t="shared" si="2"/>
        <v>1.657281693530239</v>
      </c>
      <c r="K35" s="25" t="s">
        <v>563</v>
      </c>
      <c r="L35" s="516"/>
    </row>
    <row r="36" spans="1:12" x14ac:dyDescent="0.25">
      <c r="A36" s="120">
        <v>17</v>
      </c>
      <c r="B36" s="56" t="s">
        <v>60</v>
      </c>
      <c r="C36" s="51">
        <v>64.599999999999994</v>
      </c>
      <c r="D36" s="65" t="s">
        <v>358</v>
      </c>
      <c r="E36" s="104">
        <v>38.338999999999999</v>
      </c>
      <c r="F36" s="104">
        <v>39.555999999999997</v>
      </c>
      <c r="G36" s="88">
        <f t="shared" si="0"/>
        <v>1.046376599999999</v>
      </c>
      <c r="H36" s="103"/>
      <c r="I36" s="103">
        <f t="shared" si="1"/>
        <v>0.14165072117219007</v>
      </c>
      <c r="J36" s="88">
        <f t="shared" si="2"/>
        <v>1.188027321172189</v>
      </c>
      <c r="K36" s="25" t="s">
        <v>563</v>
      </c>
      <c r="L36" s="516"/>
    </row>
    <row r="37" spans="1:12" x14ac:dyDescent="0.25">
      <c r="A37" s="120">
        <v>18</v>
      </c>
      <c r="B37" s="56" t="s">
        <v>61</v>
      </c>
      <c r="C37" s="51">
        <v>42.5</v>
      </c>
      <c r="D37" s="65" t="s">
        <v>358</v>
      </c>
      <c r="E37" s="104">
        <v>26.100999999999999</v>
      </c>
      <c r="F37" s="104">
        <v>27.170999999999999</v>
      </c>
      <c r="G37" s="88">
        <f t="shared" si="0"/>
        <v>0.9199860000000003</v>
      </c>
      <c r="H37" s="103"/>
      <c r="I37" s="103">
        <f t="shared" si="1"/>
        <v>9.3191263929072427E-2</v>
      </c>
      <c r="J37" s="88">
        <f t="shared" si="2"/>
        <v>1.0131772639290728</v>
      </c>
      <c r="K37" s="25" t="s">
        <v>563</v>
      </c>
      <c r="L37" s="516"/>
    </row>
    <row r="38" spans="1:12" x14ac:dyDescent="0.25">
      <c r="A38" s="120">
        <v>19</v>
      </c>
      <c r="B38" s="56" t="s">
        <v>62</v>
      </c>
      <c r="C38" s="51">
        <v>44.6</v>
      </c>
      <c r="D38" s="65" t="s">
        <v>358</v>
      </c>
      <c r="E38" s="104">
        <v>9.7970000000000006</v>
      </c>
      <c r="F38" s="104">
        <v>9.9860000000000007</v>
      </c>
      <c r="G38" s="88">
        <f t="shared" si="0"/>
        <v>0.16250220000000004</v>
      </c>
      <c r="H38" s="103"/>
      <c r="I38" s="103">
        <f t="shared" si="1"/>
        <v>9.7796008734979539E-2</v>
      </c>
      <c r="J38" s="88">
        <f t="shared" si="2"/>
        <v>0.26029820873497955</v>
      </c>
      <c r="K38" s="25" t="s">
        <v>563</v>
      </c>
      <c r="L38" s="516"/>
    </row>
    <row r="39" spans="1:12" x14ac:dyDescent="0.25">
      <c r="A39" s="120">
        <v>20</v>
      </c>
      <c r="B39" s="56" t="s">
        <v>63</v>
      </c>
      <c r="C39" s="51">
        <v>69.7</v>
      </c>
      <c r="D39" s="65" t="s">
        <v>358</v>
      </c>
      <c r="E39" s="104">
        <v>26.641999999999999</v>
      </c>
      <c r="F39" s="104">
        <v>27.134</v>
      </c>
      <c r="G39" s="88">
        <f t="shared" si="0"/>
        <v>0.42302160000000077</v>
      </c>
      <c r="H39" s="103"/>
      <c r="I39" s="103">
        <f t="shared" si="1"/>
        <v>0.1528336728436788</v>
      </c>
      <c r="J39" s="88">
        <f t="shared" si="2"/>
        <v>0.57585527284367954</v>
      </c>
      <c r="K39" s="25" t="s">
        <v>563</v>
      </c>
      <c r="L39" s="516"/>
    </row>
    <row r="40" spans="1:12" x14ac:dyDescent="0.25">
      <c r="A40" s="120">
        <v>21</v>
      </c>
      <c r="B40" s="56" t="s">
        <v>64</v>
      </c>
      <c r="C40" s="51">
        <v>64.2</v>
      </c>
      <c r="D40" s="65" t="s">
        <v>358</v>
      </c>
      <c r="E40" s="104">
        <v>52.921999999999997</v>
      </c>
      <c r="F40" s="104">
        <v>54.676000000000002</v>
      </c>
      <c r="G40" s="88">
        <f>(F40-E40)*0.8598</f>
        <v>1.5080892000000041</v>
      </c>
      <c r="H40" s="103"/>
      <c r="I40" s="103">
        <f t="shared" si="1"/>
        <v>0.14077362692344589</v>
      </c>
      <c r="J40" s="88">
        <f t="shared" si="2"/>
        <v>1.64886282692345</v>
      </c>
      <c r="K40" s="25" t="s">
        <v>563</v>
      </c>
      <c r="L40" s="516"/>
    </row>
    <row r="41" spans="1:12" x14ac:dyDescent="0.25">
      <c r="A41" s="120">
        <v>22</v>
      </c>
      <c r="B41" s="56" t="s">
        <v>65</v>
      </c>
      <c r="C41" s="51">
        <v>42.3</v>
      </c>
      <c r="D41" s="65" t="s">
        <v>358</v>
      </c>
      <c r="E41" s="104">
        <v>17.922000000000001</v>
      </c>
      <c r="F41" s="104">
        <v>18.798999999999999</v>
      </c>
      <c r="G41" s="88">
        <f>(F41-E41)*0.8598</f>
        <v>0.75404459999999907</v>
      </c>
      <c r="H41" s="103"/>
      <c r="I41" s="103">
        <f t="shared" si="1"/>
        <v>9.2752716804700319E-2</v>
      </c>
      <c r="J41" s="88">
        <f t="shared" si="2"/>
        <v>0.84679731680469938</v>
      </c>
      <c r="K41" s="25" t="s">
        <v>563</v>
      </c>
      <c r="L41" s="516"/>
    </row>
    <row r="42" spans="1:12" x14ac:dyDescent="0.25">
      <c r="A42" s="120">
        <v>23</v>
      </c>
      <c r="B42" s="56" t="s">
        <v>66</v>
      </c>
      <c r="C42" s="51">
        <v>44.5</v>
      </c>
      <c r="D42" s="65" t="s">
        <v>358</v>
      </c>
      <c r="E42" s="104">
        <v>16.885999999999999</v>
      </c>
      <c r="F42" s="104">
        <v>17.321000000000002</v>
      </c>
      <c r="G42" s="88">
        <f t="shared" si="0"/>
        <v>0.37401300000000198</v>
      </c>
      <c r="H42" s="103"/>
      <c r="I42" s="103">
        <f t="shared" si="1"/>
        <v>9.7576735172793486E-2</v>
      </c>
      <c r="J42" s="88">
        <f t="shared" si="2"/>
        <v>0.47158973517279545</v>
      </c>
      <c r="K42" s="443" t="s">
        <v>563</v>
      </c>
      <c r="L42" s="517"/>
    </row>
    <row r="43" spans="1:12" x14ac:dyDescent="0.25">
      <c r="A43" s="120">
        <v>24</v>
      </c>
      <c r="B43" s="56" t="s">
        <v>67</v>
      </c>
      <c r="C43" s="51">
        <v>69.400000000000006</v>
      </c>
      <c r="D43" s="65" t="s">
        <v>358</v>
      </c>
      <c r="E43" s="104">
        <v>36.634</v>
      </c>
      <c r="F43" s="104">
        <v>37.850999999999999</v>
      </c>
      <c r="G43" s="88">
        <f>(F43-E43)*0.8598</f>
        <v>1.046376599999999</v>
      </c>
      <c r="H43" s="103"/>
      <c r="I43" s="103">
        <f t="shared" si="1"/>
        <v>0.15217585215712065</v>
      </c>
      <c r="J43" s="88">
        <f t="shared" si="2"/>
        <v>1.1985524521571196</v>
      </c>
      <c r="K43" s="25" t="s">
        <v>563</v>
      </c>
      <c r="L43" s="516"/>
    </row>
    <row r="44" spans="1:12" x14ac:dyDescent="0.25">
      <c r="A44" s="120">
        <v>25</v>
      </c>
      <c r="B44" s="56" t="s">
        <v>68</v>
      </c>
      <c r="C44" s="51">
        <v>64.3</v>
      </c>
      <c r="D44" s="65" t="s">
        <v>358</v>
      </c>
      <c r="E44" s="104">
        <v>4.0880000000000001</v>
      </c>
      <c r="F44" s="104">
        <v>4.1360000000000001</v>
      </c>
      <c r="G44" s="88">
        <f t="shared" si="0"/>
        <v>4.127040000000004E-2</v>
      </c>
      <c r="H44" s="103"/>
      <c r="I44" s="103">
        <f t="shared" si="1"/>
        <v>0.14099290048563193</v>
      </c>
      <c r="J44" s="88">
        <f t="shared" si="2"/>
        <v>0.18226330048563197</v>
      </c>
      <c r="K44" s="25" t="s">
        <v>563</v>
      </c>
      <c r="L44" s="516"/>
    </row>
    <row r="45" spans="1:12" x14ac:dyDescent="0.25">
      <c r="A45" s="120">
        <v>26</v>
      </c>
      <c r="B45" s="56" t="s">
        <v>69</v>
      </c>
      <c r="C45" s="51">
        <v>42.8</v>
      </c>
      <c r="D45" s="65" t="s">
        <v>358</v>
      </c>
      <c r="E45" s="104">
        <v>21.13</v>
      </c>
      <c r="F45" s="104">
        <v>22.158999999999999</v>
      </c>
      <c r="G45" s="88">
        <f t="shared" si="0"/>
        <v>0.88473419999999992</v>
      </c>
      <c r="H45" s="103"/>
      <c r="I45" s="103">
        <f t="shared" si="1"/>
        <v>9.3849084615630587E-2</v>
      </c>
      <c r="J45" s="88">
        <f t="shared" si="2"/>
        <v>0.97858328461563049</v>
      </c>
      <c r="K45" s="25" t="s">
        <v>563</v>
      </c>
      <c r="L45" s="516"/>
    </row>
    <row r="46" spans="1:12" x14ac:dyDescent="0.25">
      <c r="A46" s="120">
        <v>27</v>
      </c>
      <c r="B46" s="56" t="s">
        <v>70</v>
      </c>
      <c r="C46" s="51">
        <v>45.3</v>
      </c>
      <c r="D46" s="65" t="s">
        <v>358</v>
      </c>
      <c r="E46" s="104">
        <v>18.600000000000001</v>
      </c>
      <c r="F46" s="104">
        <v>19.436</v>
      </c>
      <c r="G46" s="88">
        <f t="shared" si="0"/>
        <v>0.71879279999999879</v>
      </c>
      <c r="H46" s="103"/>
      <c r="I46" s="103">
        <f t="shared" si="1"/>
        <v>9.9330923670281901E-2</v>
      </c>
      <c r="J46" s="88">
        <f t="shared" si="2"/>
        <v>0.81812372367028074</v>
      </c>
      <c r="K46" s="25" t="s">
        <v>563</v>
      </c>
      <c r="L46" s="516"/>
    </row>
    <row r="47" spans="1:12" x14ac:dyDescent="0.25">
      <c r="A47" s="120">
        <v>28</v>
      </c>
      <c r="B47" s="56" t="s">
        <v>71</v>
      </c>
      <c r="C47" s="51">
        <v>69.599999999999994</v>
      </c>
      <c r="D47" s="65" t="s">
        <v>358</v>
      </c>
      <c r="E47" s="104">
        <v>40.700000000000003</v>
      </c>
      <c r="F47" s="104">
        <v>42.069000000000003</v>
      </c>
      <c r="G47" s="88">
        <f t="shared" si="0"/>
        <v>1.1770661999999998</v>
      </c>
      <c r="H47" s="103"/>
      <c r="I47" s="103">
        <f t="shared" si="1"/>
        <v>0.15261439928149273</v>
      </c>
      <c r="J47" s="88">
        <f t="shared" si="2"/>
        <v>1.3296805992814926</v>
      </c>
      <c r="K47" s="25" t="s">
        <v>563</v>
      </c>
      <c r="L47" s="516"/>
    </row>
    <row r="48" spans="1:12" x14ac:dyDescent="0.25">
      <c r="A48" s="120">
        <v>29</v>
      </c>
      <c r="B48" s="56" t="s">
        <v>72</v>
      </c>
      <c r="C48" s="51">
        <v>63.3</v>
      </c>
      <c r="D48" s="65" t="s">
        <v>358</v>
      </c>
      <c r="E48" s="104">
        <v>16.004000000000001</v>
      </c>
      <c r="F48" s="104">
        <v>17.175000000000001</v>
      </c>
      <c r="G48" s="88">
        <f t="shared" si="0"/>
        <v>1.0068257999999994</v>
      </c>
      <c r="H48" s="103"/>
      <c r="I48" s="103">
        <f t="shared" si="1"/>
        <v>0.13880016486377139</v>
      </c>
      <c r="J48" s="88">
        <f t="shared" si="2"/>
        <v>1.1456259648637708</v>
      </c>
      <c r="K48" s="25" t="s">
        <v>563</v>
      </c>
      <c r="L48" s="516"/>
    </row>
    <row r="49" spans="1:12" x14ac:dyDescent="0.25">
      <c r="A49" s="120">
        <v>30</v>
      </c>
      <c r="B49" s="56" t="s">
        <v>73</v>
      </c>
      <c r="C49" s="51">
        <v>42.5</v>
      </c>
      <c r="D49" s="65" t="s">
        <v>358</v>
      </c>
      <c r="E49" s="104">
        <v>11.779</v>
      </c>
      <c r="F49" s="104">
        <v>12.111000000000001</v>
      </c>
      <c r="G49" s="88">
        <f t="shared" si="0"/>
        <v>0.28545360000000064</v>
      </c>
      <c r="H49" s="103"/>
      <c r="I49" s="103">
        <f t="shared" si="1"/>
        <v>9.3191263929072427E-2</v>
      </c>
      <c r="J49" s="88">
        <f t="shared" si="2"/>
        <v>0.37864486392907304</v>
      </c>
      <c r="K49" s="25" t="s">
        <v>563</v>
      </c>
      <c r="L49" s="516"/>
    </row>
    <row r="50" spans="1:12" x14ac:dyDescent="0.25">
      <c r="A50" s="120">
        <v>31</v>
      </c>
      <c r="B50" s="56" t="s">
        <v>74</v>
      </c>
      <c r="C50" s="51">
        <v>44.5</v>
      </c>
      <c r="D50" s="65" t="s">
        <v>358</v>
      </c>
      <c r="E50" s="104">
        <v>20.151</v>
      </c>
      <c r="F50" s="104">
        <v>20.619</v>
      </c>
      <c r="G50" s="88">
        <f t="shared" si="0"/>
        <v>0.40238639999999998</v>
      </c>
      <c r="H50" s="103"/>
      <c r="I50" s="103">
        <f t="shared" si="1"/>
        <v>9.7576735172793486E-2</v>
      </c>
      <c r="J50" s="88">
        <f t="shared" si="2"/>
        <v>0.49996313517279345</v>
      </c>
      <c r="K50" s="25" t="s">
        <v>563</v>
      </c>
      <c r="L50" s="516"/>
    </row>
    <row r="51" spans="1:12" x14ac:dyDescent="0.25">
      <c r="A51" s="120">
        <v>32</v>
      </c>
      <c r="B51" s="56" t="s">
        <v>75</v>
      </c>
      <c r="C51" s="51">
        <v>69.900000000000006</v>
      </c>
      <c r="D51" s="65" t="s">
        <v>358</v>
      </c>
      <c r="E51" s="104">
        <v>6.226</v>
      </c>
      <c r="F51" s="104">
        <v>6.9669999999999996</v>
      </c>
      <c r="G51" s="88">
        <f t="shared" si="0"/>
        <v>0.63711179999999967</v>
      </c>
      <c r="H51" s="103"/>
      <c r="I51" s="103">
        <f t="shared" si="1"/>
        <v>0.1532722199680509</v>
      </c>
      <c r="J51" s="88">
        <f t="shared" si="2"/>
        <v>0.79038401996805052</v>
      </c>
      <c r="K51" s="25" t="s">
        <v>563</v>
      </c>
      <c r="L51" s="516"/>
    </row>
    <row r="52" spans="1:12" x14ac:dyDescent="0.25">
      <c r="A52" s="120">
        <v>33</v>
      </c>
      <c r="B52" s="56" t="s">
        <v>76</v>
      </c>
      <c r="C52" s="51">
        <v>64.8</v>
      </c>
      <c r="D52" s="65" t="s">
        <v>358</v>
      </c>
      <c r="E52" s="104">
        <v>37.417000000000002</v>
      </c>
      <c r="F52" s="104">
        <v>39.024000000000001</v>
      </c>
      <c r="G52" s="88">
        <f t="shared" si="0"/>
        <v>1.3816985999999993</v>
      </c>
      <c r="H52" s="103"/>
      <c r="I52" s="103">
        <f t="shared" si="1"/>
        <v>0.14208926829656221</v>
      </c>
      <c r="J52" s="88">
        <f t="shared" si="2"/>
        <v>1.5237878682965615</v>
      </c>
      <c r="K52" s="25" t="s">
        <v>563</v>
      </c>
      <c r="L52" s="516"/>
    </row>
    <row r="53" spans="1:12" x14ac:dyDescent="0.25">
      <c r="A53" s="120">
        <v>34</v>
      </c>
      <c r="B53" s="56" t="s">
        <v>367</v>
      </c>
      <c r="C53" s="51">
        <v>42.7</v>
      </c>
      <c r="D53" s="65" t="s">
        <v>358</v>
      </c>
      <c r="E53" s="104">
        <v>8.2539999999999996</v>
      </c>
      <c r="F53" s="104">
        <v>8.5649999999999995</v>
      </c>
      <c r="G53" s="88">
        <f>(F53-E53)*0.8598</f>
        <v>0.26739779999999996</v>
      </c>
      <c r="H53" s="103"/>
      <c r="I53" s="103">
        <f t="shared" si="1"/>
        <v>9.3629811053444548E-2</v>
      </c>
      <c r="J53" s="88">
        <f t="shared" si="2"/>
        <v>0.3610276110534445</v>
      </c>
      <c r="K53" s="25" t="s">
        <v>563</v>
      </c>
      <c r="L53" s="516"/>
    </row>
    <row r="54" spans="1:12" x14ac:dyDescent="0.25">
      <c r="A54" s="120">
        <v>35</v>
      </c>
      <c r="B54" s="56" t="s">
        <v>78</v>
      </c>
      <c r="C54" s="51">
        <v>44.4</v>
      </c>
      <c r="D54" s="65" t="s">
        <v>358</v>
      </c>
      <c r="E54" s="104">
        <v>24.614000000000001</v>
      </c>
      <c r="F54" s="104">
        <v>24.984000000000002</v>
      </c>
      <c r="G54" s="88">
        <f>(F54-E54)*0.8598</f>
        <v>0.31812600000000085</v>
      </c>
      <c r="H54" s="103"/>
      <c r="I54" s="103">
        <f t="shared" si="1"/>
        <v>9.7357461610607432E-2</v>
      </c>
      <c r="J54" s="88">
        <f t="shared" si="2"/>
        <v>0.41548346161060828</v>
      </c>
      <c r="K54" s="25" t="s">
        <v>563</v>
      </c>
      <c r="L54" s="517"/>
    </row>
    <row r="55" spans="1:12" x14ac:dyDescent="0.25">
      <c r="A55" s="120">
        <v>36</v>
      </c>
      <c r="B55" s="56" t="s">
        <v>79</v>
      </c>
      <c r="C55" s="51">
        <v>69</v>
      </c>
      <c r="D55" s="65" t="s">
        <v>358</v>
      </c>
      <c r="E55" s="104">
        <v>20.088999999999999</v>
      </c>
      <c r="F55" s="104">
        <v>20.594999999999999</v>
      </c>
      <c r="G55" s="88">
        <f t="shared" si="0"/>
        <v>0.43505880000000019</v>
      </c>
      <c r="H55" s="103"/>
      <c r="I55" s="103">
        <f t="shared" si="1"/>
        <v>0.15129875790837641</v>
      </c>
      <c r="J55" s="88">
        <f t="shared" si="2"/>
        <v>0.58635755790837663</v>
      </c>
      <c r="K55" s="25" t="s">
        <v>563</v>
      </c>
      <c r="L55" s="516"/>
    </row>
    <row r="56" spans="1:12" x14ac:dyDescent="0.25">
      <c r="A56" s="120">
        <v>37</v>
      </c>
      <c r="B56" s="56" t="s">
        <v>80</v>
      </c>
      <c r="C56" s="51">
        <v>64.5</v>
      </c>
      <c r="D56" s="65" t="s">
        <v>358</v>
      </c>
      <c r="E56" s="104">
        <v>22.113</v>
      </c>
      <c r="F56" s="104">
        <v>22.254999999999999</v>
      </c>
      <c r="G56" s="88">
        <f t="shared" si="0"/>
        <v>0.12209159999999954</v>
      </c>
      <c r="H56" s="103"/>
      <c r="I56" s="103">
        <f t="shared" si="1"/>
        <v>0.14143144761000404</v>
      </c>
      <c r="J56" s="88">
        <f t="shared" si="2"/>
        <v>0.26352304761000356</v>
      </c>
      <c r="K56" s="25" t="s">
        <v>563</v>
      </c>
      <c r="L56" s="516"/>
    </row>
    <row r="57" spans="1:12" x14ac:dyDescent="0.25">
      <c r="A57" s="120">
        <v>38</v>
      </c>
      <c r="B57" s="56" t="s">
        <v>81</v>
      </c>
      <c r="C57" s="51">
        <v>42</v>
      </c>
      <c r="D57" s="65" t="s">
        <v>358</v>
      </c>
      <c r="E57" s="104">
        <v>33.393000000000001</v>
      </c>
      <c r="F57" s="104">
        <v>34.591999999999999</v>
      </c>
      <c r="G57" s="88">
        <f t="shared" si="0"/>
        <v>1.0309001999999983</v>
      </c>
      <c r="H57" s="103"/>
      <c r="I57" s="103">
        <f t="shared" si="1"/>
        <v>9.2094896118142172E-2</v>
      </c>
      <c r="J57" s="88">
        <f t="shared" si="2"/>
        <v>1.1229950961181405</v>
      </c>
      <c r="K57" s="25" t="s">
        <v>563</v>
      </c>
      <c r="L57" s="516"/>
    </row>
    <row r="58" spans="1:12" x14ac:dyDescent="0.25">
      <c r="A58" s="120">
        <v>39</v>
      </c>
      <c r="B58" s="56" t="s">
        <v>82</v>
      </c>
      <c r="C58" s="51">
        <v>44.4</v>
      </c>
      <c r="D58" s="65" t="s">
        <v>358</v>
      </c>
      <c r="E58" s="104">
        <v>6.7450000000000001</v>
      </c>
      <c r="F58" s="104">
        <v>6.7880000000000003</v>
      </c>
      <c r="G58" s="88">
        <f t="shared" si="0"/>
        <v>3.6971400000000126E-2</v>
      </c>
      <c r="H58" s="103"/>
      <c r="I58" s="103">
        <f t="shared" si="1"/>
        <v>9.7357461610607432E-2</v>
      </c>
      <c r="J58" s="88">
        <f t="shared" si="2"/>
        <v>0.13432886161060756</v>
      </c>
      <c r="K58" s="25" t="s">
        <v>563</v>
      </c>
      <c r="L58" s="516"/>
    </row>
    <row r="59" spans="1:12" x14ac:dyDescent="0.25">
      <c r="A59" s="120">
        <v>40</v>
      </c>
      <c r="B59" s="56" t="s">
        <v>83</v>
      </c>
      <c r="C59" s="51">
        <v>69.2</v>
      </c>
      <c r="D59" s="65" t="s">
        <v>358</v>
      </c>
      <c r="E59" s="104">
        <v>38.942999999999998</v>
      </c>
      <c r="F59" s="104">
        <v>40.567</v>
      </c>
      <c r="G59" s="88">
        <f t="shared" si="0"/>
        <v>1.3963152000000021</v>
      </c>
      <c r="H59" s="103"/>
      <c r="I59" s="103">
        <f t="shared" si="1"/>
        <v>0.15173730503274854</v>
      </c>
      <c r="J59" s="88">
        <f t="shared" si="2"/>
        <v>1.5480525050327507</v>
      </c>
      <c r="K59" s="25" t="s">
        <v>563</v>
      </c>
      <c r="L59" s="516"/>
    </row>
    <row r="60" spans="1:12" x14ac:dyDescent="0.25">
      <c r="A60" s="120">
        <v>41</v>
      </c>
      <c r="B60" s="56" t="s">
        <v>84</v>
      </c>
      <c r="C60" s="51">
        <v>64.7</v>
      </c>
      <c r="D60" s="65" t="s">
        <v>358</v>
      </c>
      <c r="E60" s="104">
        <v>35.777999999999999</v>
      </c>
      <c r="F60" s="104">
        <v>37.168999999999997</v>
      </c>
      <c r="G60" s="88">
        <f t="shared" si="0"/>
        <v>1.1959817999999984</v>
      </c>
      <c r="H60" s="103"/>
      <c r="I60" s="103">
        <f t="shared" si="1"/>
        <v>0.14186999473437617</v>
      </c>
      <c r="J60" s="88">
        <f t="shared" si="2"/>
        <v>1.3378517947343747</v>
      </c>
      <c r="K60" s="25" t="s">
        <v>563</v>
      </c>
      <c r="L60" s="516"/>
    </row>
    <row r="61" spans="1:12" x14ac:dyDescent="0.25">
      <c r="A61" s="120">
        <v>42</v>
      </c>
      <c r="B61" s="56" t="s">
        <v>85</v>
      </c>
      <c r="C61" s="51">
        <v>42.5</v>
      </c>
      <c r="D61" s="65" t="s">
        <v>358</v>
      </c>
      <c r="E61" s="104">
        <v>4.6029999999999998</v>
      </c>
      <c r="F61" s="104">
        <v>4.93</v>
      </c>
      <c r="G61" s="88">
        <f t="shared" si="0"/>
        <v>0.28115459999999998</v>
      </c>
      <c r="H61" s="103"/>
      <c r="I61" s="103">
        <f t="shared" si="1"/>
        <v>9.3191263929072427E-2</v>
      </c>
      <c r="J61" s="88">
        <f t="shared" si="2"/>
        <v>0.37434586392907243</v>
      </c>
      <c r="K61" s="25" t="s">
        <v>563</v>
      </c>
      <c r="L61" s="516"/>
    </row>
    <row r="62" spans="1:12" x14ac:dyDescent="0.25">
      <c r="A62" s="120">
        <v>43</v>
      </c>
      <c r="B62" s="56" t="s">
        <v>86</v>
      </c>
      <c r="C62" s="51">
        <v>44.5</v>
      </c>
      <c r="D62" s="65" t="s">
        <v>358</v>
      </c>
      <c r="E62" s="104">
        <v>31.888999999999999</v>
      </c>
      <c r="F62" s="104">
        <v>33.32</v>
      </c>
      <c r="G62" s="88">
        <f t="shared" si="0"/>
        <v>1.2303738000000009</v>
      </c>
      <c r="H62" s="103"/>
      <c r="I62" s="103">
        <f t="shared" si="1"/>
        <v>9.7576735172793486E-2</v>
      </c>
      <c r="J62" s="88">
        <f t="shared" si="2"/>
        <v>1.3279505351727943</v>
      </c>
      <c r="K62" s="25" t="s">
        <v>563</v>
      </c>
      <c r="L62" s="516"/>
    </row>
    <row r="63" spans="1:12" x14ac:dyDescent="0.25">
      <c r="A63" s="120">
        <v>44</v>
      </c>
      <c r="B63" s="56" t="s">
        <v>87</v>
      </c>
      <c r="C63" s="51">
        <v>69.599999999999994</v>
      </c>
      <c r="D63" s="65" t="s">
        <v>358</v>
      </c>
      <c r="E63" s="104">
        <v>25.576000000000001</v>
      </c>
      <c r="F63" s="104">
        <v>26.454000000000001</v>
      </c>
      <c r="G63" s="88">
        <f t="shared" si="0"/>
        <v>0.75490440000000014</v>
      </c>
      <c r="H63" s="103"/>
      <c r="I63" s="103">
        <f t="shared" si="1"/>
        <v>0.15261439928149273</v>
      </c>
      <c r="J63" s="88">
        <f t="shared" si="2"/>
        <v>0.90751879928149282</v>
      </c>
      <c r="K63" s="25" t="s">
        <v>563</v>
      </c>
      <c r="L63" s="516"/>
    </row>
    <row r="64" spans="1:12" x14ac:dyDescent="0.25">
      <c r="A64" s="120">
        <v>45</v>
      </c>
      <c r="B64" s="56" t="s">
        <v>88</v>
      </c>
      <c r="C64" s="51">
        <v>64.8</v>
      </c>
      <c r="D64" s="65" t="s">
        <v>358</v>
      </c>
      <c r="E64" s="104">
        <v>31.571999999999999</v>
      </c>
      <c r="F64" s="104">
        <v>33.072000000000003</v>
      </c>
      <c r="G64" s="88">
        <f t="shared" si="0"/>
        <v>1.2897000000000032</v>
      </c>
      <c r="H64" s="103"/>
      <c r="I64" s="103">
        <f t="shared" si="1"/>
        <v>0.14208926829656221</v>
      </c>
      <c r="J64" s="88">
        <f t="shared" si="2"/>
        <v>1.4317892682965654</v>
      </c>
      <c r="K64" s="25" t="s">
        <v>563</v>
      </c>
      <c r="L64" s="517"/>
    </row>
    <row r="65" spans="1:12" x14ac:dyDescent="0.25">
      <c r="A65" s="120">
        <v>46</v>
      </c>
      <c r="B65" s="56" t="s">
        <v>89</v>
      </c>
      <c r="C65" s="51">
        <v>42.6</v>
      </c>
      <c r="D65" s="65" t="s">
        <v>358</v>
      </c>
      <c r="E65" s="104">
        <v>11.582000000000001</v>
      </c>
      <c r="F65" s="104">
        <v>11.845000000000001</v>
      </c>
      <c r="G65" s="88">
        <f t="shared" si="0"/>
        <v>0.22612739999999992</v>
      </c>
      <c r="H65" s="103"/>
      <c r="I65" s="103">
        <f t="shared" si="1"/>
        <v>9.3410537491258494E-2</v>
      </c>
      <c r="J65" s="88">
        <f t="shared" si="2"/>
        <v>0.31953793749125842</v>
      </c>
      <c r="K65" s="25" t="s">
        <v>563</v>
      </c>
      <c r="L65" s="517"/>
    </row>
    <row r="66" spans="1:12" x14ac:dyDescent="0.25">
      <c r="A66" s="120">
        <v>47</v>
      </c>
      <c r="B66" s="56" t="s">
        <v>90</v>
      </c>
      <c r="C66" s="51">
        <v>44.2</v>
      </c>
      <c r="D66" s="65" t="s">
        <v>358</v>
      </c>
      <c r="E66" s="104">
        <v>16.670999999999999</v>
      </c>
      <c r="F66" s="104">
        <v>17.266999999999999</v>
      </c>
      <c r="G66" s="88">
        <f t="shared" si="0"/>
        <v>0.51244080000000003</v>
      </c>
      <c r="H66" s="103"/>
      <c r="I66" s="103">
        <f t="shared" si="1"/>
        <v>9.6918914486235339E-2</v>
      </c>
      <c r="J66" s="88">
        <f t="shared" si="2"/>
        <v>0.60935971448623538</v>
      </c>
      <c r="K66" s="25" t="s">
        <v>563</v>
      </c>
      <c r="L66" s="517"/>
    </row>
    <row r="67" spans="1:12" x14ac:dyDescent="0.25">
      <c r="A67" s="120">
        <v>48</v>
      </c>
      <c r="B67" s="56" t="s">
        <v>91</v>
      </c>
      <c r="C67" s="51">
        <v>69.2</v>
      </c>
      <c r="D67" s="65" t="s">
        <v>358</v>
      </c>
      <c r="E67" s="104">
        <v>38.329000000000001</v>
      </c>
      <c r="F67" s="104">
        <v>39.652999999999999</v>
      </c>
      <c r="G67" s="88">
        <f t="shared" si="0"/>
        <v>1.1383751999999983</v>
      </c>
      <c r="H67" s="103"/>
      <c r="I67" s="103">
        <f t="shared" si="1"/>
        <v>0.15173730503274854</v>
      </c>
      <c r="J67" s="88">
        <f t="shared" si="2"/>
        <v>1.2901125050327469</v>
      </c>
      <c r="K67" s="25" t="s">
        <v>563</v>
      </c>
      <c r="L67" s="517"/>
    </row>
    <row r="68" spans="1:12" x14ac:dyDescent="0.25">
      <c r="A68" s="120">
        <v>49</v>
      </c>
      <c r="B68" s="56" t="s">
        <v>92</v>
      </c>
      <c r="C68" s="51">
        <v>64.3</v>
      </c>
      <c r="D68" s="65" t="s">
        <v>358</v>
      </c>
      <c r="E68" s="104">
        <v>19.045999999999999</v>
      </c>
      <c r="F68" s="104">
        <v>19.103000000000002</v>
      </c>
      <c r="G68" s="88">
        <f t="shared" si="0"/>
        <v>4.9008600000001859E-2</v>
      </c>
      <c r="H68" s="103"/>
      <c r="I68" s="103">
        <f t="shared" si="1"/>
        <v>0.14099290048563193</v>
      </c>
      <c r="J68" s="88">
        <f t="shared" si="2"/>
        <v>0.1900015004856338</v>
      </c>
      <c r="K68" s="25" t="s">
        <v>563</v>
      </c>
      <c r="L68" s="516"/>
    </row>
    <row r="69" spans="1:12" x14ac:dyDescent="0.25">
      <c r="A69" s="120">
        <v>50</v>
      </c>
      <c r="B69" s="56" t="s">
        <v>93</v>
      </c>
      <c r="C69" s="51">
        <v>42.5</v>
      </c>
      <c r="D69" s="65" t="s">
        <v>358</v>
      </c>
      <c r="E69" s="104">
        <v>16.995999999999999</v>
      </c>
      <c r="F69" s="104">
        <v>17.696000000000002</v>
      </c>
      <c r="G69" s="88">
        <f t="shared" si="0"/>
        <v>0.6018600000000025</v>
      </c>
      <c r="H69" s="103"/>
      <c r="I69" s="103">
        <f t="shared" si="1"/>
        <v>9.3191263929072427E-2</v>
      </c>
      <c r="J69" s="88">
        <f t="shared" si="2"/>
        <v>0.6950512639290749</v>
      </c>
      <c r="K69" s="25" t="s">
        <v>563</v>
      </c>
      <c r="L69" s="516"/>
    </row>
    <row r="70" spans="1:12" x14ac:dyDescent="0.25">
      <c r="A70" s="120">
        <v>51</v>
      </c>
      <c r="B70" s="56" t="s">
        <v>94</v>
      </c>
      <c r="C70" s="51">
        <v>43.8</v>
      </c>
      <c r="D70" s="65" t="s">
        <v>358</v>
      </c>
      <c r="E70" s="104">
        <v>8.1229999999999993</v>
      </c>
      <c r="F70" s="104">
        <v>8.3740000000000006</v>
      </c>
      <c r="G70" s="88">
        <f t="shared" si="0"/>
        <v>0.21580980000000105</v>
      </c>
      <c r="H70" s="103"/>
      <c r="I70" s="103">
        <f t="shared" si="1"/>
        <v>9.604182023749111E-2</v>
      </c>
      <c r="J70" s="88">
        <f t="shared" si="2"/>
        <v>0.31185162023749213</v>
      </c>
      <c r="K70" s="25" t="s">
        <v>563</v>
      </c>
      <c r="L70" s="516"/>
    </row>
    <row r="71" spans="1:12" x14ac:dyDescent="0.25">
      <c r="A71" s="120">
        <v>52</v>
      </c>
      <c r="B71" s="56" t="s">
        <v>95</v>
      </c>
      <c r="C71" s="51">
        <v>69.3</v>
      </c>
      <c r="D71" s="65" t="s">
        <v>358</v>
      </c>
      <c r="E71" s="104">
        <v>31.87</v>
      </c>
      <c r="F71" s="104">
        <v>32.905000000000001</v>
      </c>
      <c r="G71" s="88">
        <f t="shared" si="0"/>
        <v>0.88989300000000016</v>
      </c>
      <c r="H71" s="103"/>
      <c r="I71" s="103">
        <f t="shared" si="1"/>
        <v>0.15195657859493458</v>
      </c>
      <c r="J71" s="88">
        <f t="shared" si="2"/>
        <v>1.0418495785949347</v>
      </c>
      <c r="K71" s="25" t="s">
        <v>563</v>
      </c>
      <c r="L71" s="516"/>
    </row>
    <row r="72" spans="1:12" x14ac:dyDescent="0.25">
      <c r="A72" s="120">
        <v>53</v>
      </c>
      <c r="B72" s="56" t="s">
        <v>96</v>
      </c>
      <c r="C72" s="51">
        <v>63.7</v>
      </c>
      <c r="D72" s="65" t="s">
        <v>358</v>
      </c>
      <c r="E72" s="104">
        <v>31.384</v>
      </c>
      <c r="F72" s="104">
        <v>33.142000000000003</v>
      </c>
      <c r="G72" s="88">
        <f t="shared" si="0"/>
        <v>1.5115284000000022</v>
      </c>
      <c r="H72" s="103"/>
      <c r="I72" s="103">
        <f t="shared" si="1"/>
        <v>0.13967725911251563</v>
      </c>
      <c r="J72" s="88">
        <f t="shared" si="2"/>
        <v>1.6512056591125179</v>
      </c>
      <c r="K72" s="25" t="s">
        <v>563</v>
      </c>
      <c r="L72" s="516"/>
    </row>
    <row r="73" spans="1:12" x14ac:dyDescent="0.25">
      <c r="A73" s="120">
        <v>54</v>
      </c>
      <c r="B73" s="56" t="s">
        <v>97</v>
      </c>
      <c r="C73" s="51">
        <v>42.4</v>
      </c>
      <c r="D73" s="65" t="s">
        <v>358</v>
      </c>
      <c r="E73" s="104">
        <v>29.734999999999999</v>
      </c>
      <c r="F73" s="104">
        <v>30.803000000000001</v>
      </c>
      <c r="G73" s="88">
        <f t="shared" si="0"/>
        <v>0.91826640000000126</v>
      </c>
      <c r="H73" s="103"/>
      <c r="I73" s="103">
        <f t="shared" si="1"/>
        <v>9.2971990366886373E-2</v>
      </c>
      <c r="J73" s="88">
        <f t="shared" si="2"/>
        <v>1.0112383903668876</v>
      </c>
      <c r="K73" s="25" t="s">
        <v>563</v>
      </c>
      <c r="L73" s="516"/>
    </row>
    <row r="74" spans="1:12" x14ac:dyDescent="0.25">
      <c r="A74" s="120">
        <v>55</v>
      </c>
      <c r="B74" s="56" t="s">
        <v>98</v>
      </c>
      <c r="C74" s="51">
        <v>44</v>
      </c>
      <c r="D74" s="65" t="s">
        <v>358</v>
      </c>
      <c r="E74" s="104">
        <v>30.481000000000002</v>
      </c>
      <c r="F74" s="104">
        <v>31.277000000000001</v>
      </c>
      <c r="G74" s="88">
        <f t="shared" si="0"/>
        <v>0.68440079999999948</v>
      </c>
      <c r="H74" s="103"/>
      <c r="I74" s="103">
        <f t="shared" si="1"/>
        <v>9.6480367361863217E-2</v>
      </c>
      <c r="J74" s="88">
        <f t="shared" si="2"/>
        <v>0.78088116736186275</v>
      </c>
      <c r="K74" s="25" t="s">
        <v>563</v>
      </c>
      <c r="L74" s="516"/>
    </row>
    <row r="75" spans="1:12" x14ac:dyDescent="0.25">
      <c r="A75" s="120">
        <v>56</v>
      </c>
      <c r="B75" s="56" t="s">
        <v>99</v>
      </c>
      <c r="C75" s="51">
        <v>69.5</v>
      </c>
      <c r="D75" s="65" t="s">
        <v>358</v>
      </c>
      <c r="E75" s="104">
        <v>23.297000000000001</v>
      </c>
      <c r="F75" s="104">
        <v>24.172999999999998</v>
      </c>
      <c r="G75" s="88">
        <f t="shared" si="0"/>
        <v>0.75318479999999799</v>
      </c>
      <c r="H75" s="103"/>
      <c r="I75" s="103">
        <f t="shared" si="1"/>
        <v>0.15239512571930669</v>
      </c>
      <c r="J75" s="88">
        <f t="shared" si="2"/>
        <v>0.90557992571930468</v>
      </c>
      <c r="K75" s="25" t="s">
        <v>563</v>
      </c>
      <c r="L75" s="516"/>
    </row>
    <row r="76" spans="1:12" x14ac:dyDescent="0.25">
      <c r="A76" s="120">
        <v>57</v>
      </c>
      <c r="B76" s="56" t="s">
        <v>100</v>
      </c>
      <c r="C76" s="51">
        <v>63.6</v>
      </c>
      <c r="D76" s="65" t="s">
        <v>358</v>
      </c>
      <c r="E76" s="104">
        <v>16.032</v>
      </c>
      <c r="F76" s="104">
        <v>16.632999999999999</v>
      </c>
      <c r="G76" s="88">
        <f t="shared" si="0"/>
        <v>0.51673979999999919</v>
      </c>
      <c r="H76" s="103"/>
      <c r="I76" s="103">
        <f t="shared" si="1"/>
        <v>0.13945798555032957</v>
      </c>
      <c r="J76" s="88">
        <f t="shared" si="2"/>
        <v>0.6561977855503287</v>
      </c>
      <c r="K76" s="25" t="s">
        <v>563</v>
      </c>
      <c r="L76" s="516"/>
    </row>
    <row r="77" spans="1:12" x14ac:dyDescent="0.25">
      <c r="A77" s="120">
        <v>58</v>
      </c>
      <c r="B77" s="56" t="s">
        <v>101</v>
      </c>
      <c r="C77" s="51">
        <v>42.6</v>
      </c>
      <c r="D77" s="65" t="s">
        <v>358</v>
      </c>
      <c r="E77" s="104">
        <v>26.722000000000001</v>
      </c>
      <c r="F77" s="104">
        <v>27.423999999999999</v>
      </c>
      <c r="G77" s="88">
        <f t="shared" si="0"/>
        <v>0.60357959999999844</v>
      </c>
      <c r="H77" s="103"/>
      <c r="I77" s="103">
        <f t="shared" si="1"/>
        <v>9.3410537491258494E-2</v>
      </c>
      <c r="J77" s="88">
        <f t="shared" si="2"/>
        <v>0.69699013749125693</v>
      </c>
      <c r="K77" s="25" t="s">
        <v>563</v>
      </c>
      <c r="L77" s="516"/>
    </row>
    <row r="78" spans="1:12" x14ac:dyDescent="0.25">
      <c r="A78" s="120">
        <v>59</v>
      </c>
      <c r="B78" s="56" t="s">
        <v>102</v>
      </c>
      <c r="C78" s="51">
        <v>43.9</v>
      </c>
      <c r="D78" s="65" t="s">
        <v>358</v>
      </c>
      <c r="E78" s="104">
        <v>31.974</v>
      </c>
      <c r="F78" s="104">
        <v>32.97</v>
      </c>
      <c r="G78" s="88">
        <f t="shared" si="0"/>
        <v>0.85636079999999881</v>
      </c>
      <c r="H78" s="103"/>
      <c r="I78" s="103">
        <f t="shared" si="1"/>
        <v>9.6261093799677164E-2</v>
      </c>
      <c r="J78" s="88">
        <f t="shared" si="2"/>
        <v>0.95262189379967599</v>
      </c>
      <c r="K78" s="25" t="s">
        <v>563</v>
      </c>
      <c r="L78" s="516"/>
    </row>
    <row r="79" spans="1:12" x14ac:dyDescent="0.25">
      <c r="A79" s="120">
        <v>60</v>
      </c>
      <c r="B79" s="56" t="s">
        <v>103</v>
      </c>
      <c r="C79" s="51">
        <v>68.900000000000006</v>
      </c>
      <c r="D79" s="65" t="s">
        <v>358</v>
      </c>
      <c r="E79" s="104">
        <v>7.0960000000000001</v>
      </c>
      <c r="F79" s="104">
        <v>7.8209999999999997</v>
      </c>
      <c r="G79" s="88">
        <f t="shared" si="0"/>
        <v>0.62335499999999966</v>
      </c>
      <c r="H79" s="103"/>
      <c r="I79" s="103">
        <f t="shared" si="1"/>
        <v>0.15107948434619037</v>
      </c>
      <c r="J79" s="88">
        <f t="shared" si="2"/>
        <v>0.77443448434619</v>
      </c>
      <c r="K79" s="25" t="s">
        <v>563</v>
      </c>
      <c r="L79" s="516"/>
    </row>
    <row r="80" spans="1:12" x14ac:dyDescent="0.25">
      <c r="A80" s="120">
        <v>61</v>
      </c>
      <c r="B80" s="56" t="s">
        <v>104</v>
      </c>
      <c r="C80" s="51">
        <v>63.7</v>
      </c>
      <c r="D80" s="65" t="s">
        <v>358</v>
      </c>
      <c r="E80" s="104">
        <v>50.863999999999997</v>
      </c>
      <c r="F80" s="104">
        <v>52.311</v>
      </c>
      <c r="G80" s="88">
        <f t="shared" si="0"/>
        <v>1.2441306000000023</v>
      </c>
      <c r="H80" s="103"/>
      <c r="I80" s="103">
        <f t="shared" si="1"/>
        <v>0.13967725911251563</v>
      </c>
      <c r="J80" s="88">
        <f t="shared" si="2"/>
        <v>1.383807859112518</v>
      </c>
      <c r="K80" s="25" t="s">
        <v>563</v>
      </c>
      <c r="L80" s="516"/>
    </row>
    <row r="81" spans="1:12" x14ac:dyDescent="0.25">
      <c r="A81" s="120">
        <v>62</v>
      </c>
      <c r="B81" s="56" t="s">
        <v>105</v>
      </c>
      <c r="C81" s="51">
        <v>42.8</v>
      </c>
      <c r="D81" s="65" t="s">
        <v>358</v>
      </c>
      <c r="E81" s="104">
        <v>35.921999999999997</v>
      </c>
      <c r="F81" s="104">
        <v>36.817</v>
      </c>
      <c r="G81" s="88">
        <f t="shared" si="0"/>
        <v>0.76952100000000268</v>
      </c>
      <c r="H81" s="103"/>
      <c r="I81" s="103">
        <f t="shared" si="1"/>
        <v>9.3849084615630587E-2</v>
      </c>
      <c r="J81" s="88">
        <f t="shared" si="2"/>
        <v>0.86337008461563325</v>
      </c>
      <c r="K81" s="25" t="s">
        <v>563</v>
      </c>
      <c r="L81" s="516"/>
    </row>
    <row r="82" spans="1:12" x14ac:dyDescent="0.25">
      <c r="A82" s="120">
        <v>63</v>
      </c>
      <c r="B82" s="56" t="s">
        <v>106</v>
      </c>
      <c r="C82" s="51">
        <v>44.3</v>
      </c>
      <c r="D82" s="65" t="s">
        <v>358</v>
      </c>
      <c r="E82" s="104">
        <v>26.414999999999999</v>
      </c>
      <c r="F82" s="104">
        <v>27.053000000000001</v>
      </c>
      <c r="G82" s="88">
        <f t="shared" si="0"/>
        <v>0.54855240000000149</v>
      </c>
      <c r="H82" s="103"/>
      <c r="I82" s="103">
        <f t="shared" si="1"/>
        <v>9.7138188048421378E-2</v>
      </c>
      <c r="J82" s="88">
        <f t="shared" si="2"/>
        <v>0.64569058804842283</v>
      </c>
      <c r="K82" s="25" t="s">
        <v>563</v>
      </c>
      <c r="L82" s="516"/>
    </row>
    <row r="83" spans="1:12" x14ac:dyDescent="0.25">
      <c r="A83" s="120">
        <v>64</v>
      </c>
      <c r="B83" s="56" t="s">
        <v>107</v>
      </c>
      <c r="C83" s="51">
        <v>69</v>
      </c>
      <c r="D83" s="65" t="s">
        <v>358</v>
      </c>
      <c r="E83" s="104">
        <v>30.556000000000001</v>
      </c>
      <c r="F83" s="104">
        <v>32.033000000000001</v>
      </c>
      <c r="G83" s="88">
        <f t="shared" si="0"/>
        <v>1.2699246000000002</v>
      </c>
      <c r="H83" s="103"/>
      <c r="I83" s="103">
        <f t="shared" si="1"/>
        <v>0.15129875790837641</v>
      </c>
      <c r="J83" s="88">
        <f t="shared" si="2"/>
        <v>1.4212233579083766</v>
      </c>
      <c r="K83" s="25" t="s">
        <v>563</v>
      </c>
      <c r="L83" s="516"/>
    </row>
    <row r="84" spans="1:12" x14ac:dyDescent="0.25">
      <c r="A84" s="120">
        <v>65</v>
      </c>
      <c r="B84" s="56" t="s">
        <v>109</v>
      </c>
      <c r="C84" s="51">
        <v>78</v>
      </c>
      <c r="D84" s="65" t="s">
        <v>358</v>
      </c>
      <c r="E84" s="104">
        <v>27.971</v>
      </c>
      <c r="F84" s="104">
        <v>28.957000000000001</v>
      </c>
      <c r="G84" s="88">
        <f>(F84-E84)*0.8598</f>
        <v>0.84776280000000059</v>
      </c>
      <c r="H84" s="103"/>
      <c r="I84" s="103">
        <f t="shared" si="1"/>
        <v>0.17103337850512118</v>
      </c>
      <c r="J84" s="88">
        <f t="shared" si="2"/>
        <v>1.0187961785051218</v>
      </c>
      <c r="K84" s="25" t="s">
        <v>563</v>
      </c>
      <c r="L84" s="516"/>
    </row>
    <row r="85" spans="1:12" x14ac:dyDescent="0.25">
      <c r="A85" s="120">
        <v>66</v>
      </c>
      <c r="B85" s="56" t="s">
        <v>108</v>
      </c>
      <c r="C85" s="51">
        <v>45.4</v>
      </c>
      <c r="D85" s="65" t="s">
        <v>358</v>
      </c>
      <c r="E85" s="104">
        <v>22.263999999999999</v>
      </c>
      <c r="F85" s="104">
        <v>22.263999999999999</v>
      </c>
      <c r="G85" s="88">
        <f t="shared" ref="G85:G150" si="3">(F85-E85)*0.8598</f>
        <v>0</v>
      </c>
      <c r="H85" s="103">
        <f t="shared" ref="H85:H98" si="4">C85*(G$11/E$18)</f>
        <v>0.48198337600568492</v>
      </c>
      <c r="I85" s="103">
        <f t="shared" ref="I85:I148" si="5">$G$12/$C$306*C85</f>
        <v>9.9550197232467955E-2</v>
      </c>
      <c r="J85" s="88">
        <f t="shared" ref="J85:J148" si="6">G85+I85+H85</f>
        <v>0.58153357323815291</v>
      </c>
      <c r="K85" s="25" t="s">
        <v>564</v>
      </c>
      <c r="L85" s="525"/>
    </row>
    <row r="86" spans="1:12" x14ac:dyDescent="0.25">
      <c r="A86" s="120">
        <v>67</v>
      </c>
      <c r="B86" s="56" t="s">
        <v>110</v>
      </c>
      <c r="C86" s="51">
        <v>73.599999999999994</v>
      </c>
      <c r="D86" s="65" t="s">
        <v>358</v>
      </c>
      <c r="E86" s="104">
        <v>33.848999999999997</v>
      </c>
      <c r="F86" s="104">
        <v>35.188000000000002</v>
      </c>
      <c r="G86" s="88">
        <f t="shared" si="3"/>
        <v>1.1512722000000049</v>
      </c>
      <c r="H86" s="103"/>
      <c r="I86" s="103">
        <f t="shared" si="5"/>
        <v>0.16138534176893485</v>
      </c>
      <c r="J86" s="88">
        <f t="shared" si="6"/>
        <v>1.3126575417689397</v>
      </c>
      <c r="K86" s="25" t="s">
        <v>563</v>
      </c>
      <c r="L86" s="516"/>
    </row>
    <row r="87" spans="1:12" x14ac:dyDescent="0.25">
      <c r="A87" s="120">
        <v>68</v>
      </c>
      <c r="B87" s="56" t="s">
        <v>111</v>
      </c>
      <c r="C87" s="51">
        <v>49.5</v>
      </c>
      <c r="D87" s="65" t="s">
        <v>358</v>
      </c>
      <c r="E87" s="104">
        <v>8.859</v>
      </c>
      <c r="F87" s="104">
        <v>8.859</v>
      </c>
      <c r="G87" s="88">
        <f t="shared" si="3"/>
        <v>0</v>
      </c>
      <c r="H87" s="103">
        <f t="shared" si="4"/>
        <v>0.52551050908108821</v>
      </c>
      <c r="I87" s="103">
        <f t="shared" si="5"/>
        <v>0.10854041328209613</v>
      </c>
      <c r="J87" s="88">
        <f t="shared" si="6"/>
        <v>0.63405092236318428</v>
      </c>
      <c r="K87" s="25" t="s">
        <v>564</v>
      </c>
      <c r="L87" s="516"/>
    </row>
    <row r="88" spans="1:12" x14ac:dyDescent="0.25">
      <c r="A88" s="120">
        <v>69</v>
      </c>
      <c r="B88" s="56" t="s">
        <v>112</v>
      </c>
      <c r="C88" s="51">
        <v>96.3</v>
      </c>
      <c r="D88" s="65" t="s">
        <v>358</v>
      </c>
      <c r="E88" s="104">
        <v>60.457000000000001</v>
      </c>
      <c r="F88" s="104">
        <v>62.585999999999999</v>
      </c>
      <c r="G88" s="88">
        <f t="shared" si="3"/>
        <v>1.8305141999999981</v>
      </c>
      <c r="H88" s="103"/>
      <c r="I88" s="103">
        <f t="shared" si="5"/>
        <v>0.21116044038516882</v>
      </c>
      <c r="J88" s="88">
        <f t="shared" si="6"/>
        <v>2.0416746403851671</v>
      </c>
      <c r="K88" s="25" t="s">
        <v>563</v>
      </c>
      <c r="L88" s="516"/>
    </row>
    <row r="89" spans="1:12" x14ac:dyDescent="0.25">
      <c r="A89" s="120">
        <v>70</v>
      </c>
      <c r="B89" s="56" t="s">
        <v>113</v>
      </c>
      <c r="C89" s="51">
        <v>77.900000000000006</v>
      </c>
      <c r="D89" s="65" t="s">
        <v>358</v>
      </c>
      <c r="E89" s="104">
        <v>12.884</v>
      </c>
      <c r="F89" s="104">
        <v>13.981999999999999</v>
      </c>
      <c r="G89" s="88">
        <f t="shared" si="3"/>
        <v>0.94406039999999913</v>
      </c>
      <c r="H89" s="103"/>
      <c r="I89" s="103">
        <f t="shared" si="5"/>
        <v>0.17081410494293514</v>
      </c>
      <c r="J89" s="88">
        <f t="shared" si="6"/>
        <v>1.1148745049429343</v>
      </c>
      <c r="K89" s="25" t="s">
        <v>563</v>
      </c>
      <c r="L89" s="516"/>
    </row>
    <row r="90" spans="1:12" x14ac:dyDescent="0.25">
      <c r="A90" s="120">
        <v>71</v>
      </c>
      <c r="B90" s="56" t="s">
        <v>114</v>
      </c>
      <c r="C90" s="51">
        <v>44.7</v>
      </c>
      <c r="D90" s="65" t="s">
        <v>358</v>
      </c>
      <c r="E90" s="104">
        <v>19.719000000000001</v>
      </c>
      <c r="F90" s="104">
        <v>20.331</v>
      </c>
      <c r="G90" s="88">
        <f t="shared" si="3"/>
        <v>0.5261975999999986</v>
      </c>
      <c r="H90" s="103"/>
      <c r="I90" s="103">
        <f t="shared" si="5"/>
        <v>9.8015282297165607E-2</v>
      </c>
      <c r="J90" s="88">
        <f t="shared" si="6"/>
        <v>0.62421288229716421</v>
      </c>
      <c r="K90" s="25" t="s">
        <v>563</v>
      </c>
      <c r="L90" s="516"/>
    </row>
    <row r="91" spans="1:12" x14ac:dyDescent="0.25">
      <c r="A91" s="120">
        <v>72</v>
      </c>
      <c r="B91" s="56" t="s">
        <v>115</v>
      </c>
      <c r="C91" s="51">
        <v>73.599999999999994</v>
      </c>
      <c r="D91" s="65" t="s">
        <v>358</v>
      </c>
      <c r="E91" s="104">
        <v>8.0860000000000003</v>
      </c>
      <c r="F91" s="104">
        <v>8.0860000000000003</v>
      </c>
      <c r="G91" s="88">
        <f t="shared" si="3"/>
        <v>0</v>
      </c>
      <c r="H91" s="103">
        <f t="shared" si="4"/>
        <v>0.78136512057309271</v>
      </c>
      <c r="I91" s="103">
        <f t="shared" si="5"/>
        <v>0.16138534176893485</v>
      </c>
      <c r="J91" s="88">
        <f t="shared" si="6"/>
        <v>0.94275046234202753</v>
      </c>
      <c r="K91" s="25" t="s">
        <v>564</v>
      </c>
      <c r="L91" s="516"/>
    </row>
    <row r="92" spans="1:12" x14ac:dyDescent="0.25">
      <c r="A92" s="120">
        <v>73</v>
      </c>
      <c r="B92" s="56" t="s">
        <v>116</v>
      </c>
      <c r="C92" s="51">
        <v>49.4</v>
      </c>
      <c r="D92" s="65" t="s">
        <v>358</v>
      </c>
      <c r="E92" s="104">
        <v>7.4249999999999998</v>
      </c>
      <c r="F92" s="104">
        <v>7.7190000000000003</v>
      </c>
      <c r="G92" s="88">
        <f t="shared" si="3"/>
        <v>0.25278120000000043</v>
      </c>
      <c r="H92" s="103"/>
      <c r="I92" s="103">
        <f t="shared" si="5"/>
        <v>0.10832113971991007</v>
      </c>
      <c r="J92" s="88">
        <f t="shared" si="6"/>
        <v>0.36110233971991051</v>
      </c>
      <c r="K92" s="25" t="s">
        <v>563</v>
      </c>
      <c r="L92" s="516"/>
    </row>
    <row r="93" spans="1:12" x14ac:dyDescent="0.25">
      <c r="A93" s="120">
        <v>74</v>
      </c>
      <c r="B93" s="56" t="s">
        <v>117</v>
      </c>
      <c r="C93" s="51">
        <v>96.1</v>
      </c>
      <c r="D93" s="65" t="s">
        <v>358</v>
      </c>
      <c r="E93" s="104">
        <v>41.031999999999996</v>
      </c>
      <c r="F93" s="104">
        <v>41.206000000000003</v>
      </c>
      <c r="G93" s="88">
        <f t="shared" si="3"/>
        <v>0.14960520000000568</v>
      </c>
      <c r="H93" s="103"/>
      <c r="I93" s="103">
        <f t="shared" si="5"/>
        <v>0.21072189326079671</v>
      </c>
      <c r="J93" s="88">
        <f t="shared" si="6"/>
        <v>0.36032709326080237</v>
      </c>
      <c r="K93" s="25" t="s">
        <v>563</v>
      </c>
      <c r="L93" s="516"/>
    </row>
    <row r="94" spans="1:12" x14ac:dyDescent="0.25">
      <c r="A94" s="120">
        <v>75</v>
      </c>
      <c r="B94" s="56" t="s">
        <v>118</v>
      </c>
      <c r="C94" s="51">
        <v>77.3</v>
      </c>
      <c r="D94" s="65" t="s">
        <v>358</v>
      </c>
      <c r="E94" s="104">
        <v>18.571000000000002</v>
      </c>
      <c r="F94" s="104">
        <v>18.736999999999998</v>
      </c>
      <c r="G94" s="88">
        <f t="shared" si="3"/>
        <v>0.14272679999999727</v>
      </c>
      <c r="H94" s="103"/>
      <c r="I94" s="103">
        <f t="shared" si="5"/>
        <v>0.16949846356981879</v>
      </c>
      <c r="J94" s="88">
        <f t="shared" si="6"/>
        <v>0.31222526356981606</v>
      </c>
      <c r="K94" s="25" t="s">
        <v>563</v>
      </c>
      <c r="L94" s="516"/>
    </row>
    <row r="95" spans="1:12" x14ac:dyDescent="0.25">
      <c r="A95" s="120">
        <v>76</v>
      </c>
      <c r="B95" s="56" t="s">
        <v>119</v>
      </c>
      <c r="C95" s="51">
        <v>45.1</v>
      </c>
      <c r="D95" s="65" t="s">
        <v>358</v>
      </c>
      <c r="E95" s="104">
        <v>13.622</v>
      </c>
      <c r="F95" s="104">
        <v>13.622</v>
      </c>
      <c r="G95" s="88">
        <f t="shared" si="3"/>
        <v>0</v>
      </c>
      <c r="H95" s="103">
        <f t="shared" si="4"/>
        <v>0.47879846382943597</v>
      </c>
      <c r="I95" s="103">
        <f t="shared" si="5"/>
        <v>9.8892376545909808E-2</v>
      </c>
      <c r="J95" s="88">
        <f t="shared" si="6"/>
        <v>0.57769084037534579</v>
      </c>
      <c r="K95" s="25" t="s">
        <v>564</v>
      </c>
      <c r="L95" s="516"/>
    </row>
    <row r="96" spans="1:12" x14ac:dyDescent="0.25">
      <c r="A96" s="120">
        <v>77</v>
      </c>
      <c r="B96" s="56" t="s">
        <v>120</v>
      </c>
      <c r="C96" s="51">
        <v>72.900000000000006</v>
      </c>
      <c r="D96" s="65" t="s">
        <v>358</v>
      </c>
      <c r="E96" s="104">
        <v>23.609000000000002</v>
      </c>
      <c r="F96" s="104">
        <v>24.574999999999999</v>
      </c>
      <c r="G96" s="88">
        <f t="shared" si="3"/>
        <v>0.83056679999999783</v>
      </c>
      <c r="H96" s="103"/>
      <c r="I96" s="103">
        <f t="shared" si="5"/>
        <v>0.15985042683363249</v>
      </c>
      <c r="J96" s="88">
        <f t="shared" si="6"/>
        <v>0.99041722683363032</v>
      </c>
      <c r="K96" s="25" t="s">
        <v>563</v>
      </c>
      <c r="L96" s="516"/>
    </row>
    <row r="97" spans="1:12" x14ac:dyDescent="0.25">
      <c r="A97" s="120">
        <v>78</v>
      </c>
      <c r="B97" s="56" t="s">
        <v>121</v>
      </c>
      <c r="C97" s="51">
        <v>48.6</v>
      </c>
      <c r="D97" s="65" t="s">
        <v>358</v>
      </c>
      <c r="E97" s="104">
        <v>4.46</v>
      </c>
      <c r="F97" s="104">
        <v>4.6900000000000004</v>
      </c>
      <c r="G97" s="88">
        <f t="shared" si="3"/>
        <v>0.19775400000000037</v>
      </c>
      <c r="H97" s="103"/>
      <c r="I97" s="103">
        <f t="shared" si="5"/>
        <v>0.10656695122242166</v>
      </c>
      <c r="J97" s="88">
        <f t="shared" si="6"/>
        <v>0.30432095122242203</v>
      </c>
      <c r="K97" s="25" t="s">
        <v>563</v>
      </c>
      <c r="L97" s="516"/>
    </row>
    <row r="98" spans="1:12" x14ac:dyDescent="0.25">
      <c r="A98" s="120">
        <v>79</v>
      </c>
      <c r="B98" s="56" t="s">
        <v>122</v>
      </c>
      <c r="C98" s="51">
        <v>96.9</v>
      </c>
      <c r="D98" s="65" t="s">
        <v>358</v>
      </c>
      <c r="E98" s="104">
        <v>29.74</v>
      </c>
      <c r="F98" s="104">
        <v>29.74</v>
      </c>
      <c r="G98" s="88">
        <f t="shared" si="3"/>
        <v>0</v>
      </c>
      <c r="H98" s="103">
        <f t="shared" si="4"/>
        <v>1.0287266329284335</v>
      </c>
      <c r="I98" s="103">
        <f t="shared" si="5"/>
        <v>0.21247608175828517</v>
      </c>
      <c r="J98" s="88">
        <f t="shared" si="6"/>
        <v>1.2412027146867186</v>
      </c>
      <c r="K98" s="25" t="s">
        <v>564</v>
      </c>
      <c r="L98" s="516"/>
    </row>
    <row r="99" spans="1:12" x14ac:dyDescent="0.25">
      <c r="A99" s="120">
        <v>80</v>
      </c>
      <c r="B99" s="56" t="s">
        <v>123</v>
      </c>
      <c r="C99" s="51">
        <v>77.8</v>
      </c>
      <c r="D99" s="65" t="s">
        <v>358</v>
      </c>
      <c r="E99" s="104">
        <v>31.655000000000001</v>
      </c>
      <c r="F99" s="104">
        <v>32.81</v>
      </c>
      <c r="G99" s="88">
        <f t="shared" si="3"/>
        <v>0.99306900000000098</v>
      </c>
      <c r="H99" s="103"/>
      <c r="I99" s="103">
        <f t="shared" si="5"/>
        <v>0.17059483138074905</v>
      </c>
      <c r="J99" s="88">
        <f t="shared" si="6"/>
        <v>1.1636638313807501</v>
      </c>
      <c r="K99" s="25" t="s">
        <v>563</v>
      </c>
      <c r="L99" s="516"/>
    </row>
    <row r="100" spans="1:12" x14ac:dyDescent="0.25">
      <c r="A100" s="120">
        <v>81</v>
      </c>
      <c r="B100" s="56" t="s">
        <v>124</v>
      </c>
      <c r="C100" s="51">
        <v>44.9</v>
      </c>
      <c r="D100" s="65" t="s">
        <v>358</v>
      </c>
      <c r="E100" s="104">
        <v>15.358000000000001</v>
      </c>
      <c r="F100" s="104">
        <v>16.370999999999999</v>
      </c>
      <c r="G100" s="88">
        <f t="shared" si="3"/>
        <v>0.87097739999999835</v>
      </c>
      <c r="H100" s="103"/>
      <c r="I100" s="103">
        <f t="shared" si="5"/>
        <v>9.84538294215377E-2</v>
      </c>
      <c r="J100" s="88">
        <f t="shared" si="6"/>
        <v>0.96943122942153603</v>
      </c>
      <c r="K100" s="25" t="s">
        <v>563</v>
      </c>
      <c r="L100" s="516"/>
    </row>
    <row r="101" spans="1:12" x14ac:dyDescent="0.25">
      <c r="A101" s="120">
        <v>82</v>
      </c>
      <c r="B101" s="56" t="s">
        <v>125</v>
      </c>
      <c r="C101" s="51">
        <v>73.2</v>
      </c>
      <c r="D101" s="65" t="s">
        <v>358</v>
      </c>
      <c r="E101" s="104">
        <v>34.664000000000001</v>
      </c>
      <c r="F101" s="104">
        <v>35.634999999999998</v>
      </c>
      <c r="G101" s="88">
        <f t="shared" si="3"/>
        <v>0.83486579999999699</v>
      </c>
      <c r="H101" s="103"/>
      <c r="I101" s="103">
        <f t="shared" si="5"/>
        <v>0.16050824752019063</v>
      </c>
      <c r="J101" s="88">
        <f t="shared" si="6"/>
        <v>0.99537404752018765</v>
      </c>
      <c r="K101" s="25" t="s">
        <v>563</v>
      </c>
      <c r="L101" s="516"/>
    </row>
    <row r="102" spans="1:12" x14ac:dyDescent="0.25">
      <c r="A102" s="120">
        <v>83</v>
      </c>
      <c r="B102" s="56" t="s">
        <v>126</v>
      </c>
      <c r="C102" s="51">
        <v>49.1</v>
      </c>
      <c r="D102" s="65" t="s">
        <v>358</v>
      </c>
      <c r="E102" s="104">
        <v>27.545999999999999</v>
      </c>
      <c r="F102" s="104">
        <v>28.407</v>
      </c>
      <c r="G102" s="88">
        <f t="shared" si="3"/>
        <v>0.74028780000000061</v>
      </c>
      <c r="H102" s="103"/>
      <c r="I102" s="103">
        <f t="shared" si="5"/>
        <v>0.10766331903335193</v>
      </c>
      <c r="J102" s="88">
        <f t="shared" si="6"/>
        <v>0.84795111903335252</v>
      </c>
      <c r="K102" s="25" t="s">
        <v>563</v>
      </c>
      <c r="L102" s="517"/>
    </row>
    <row r="103" spans="1:12" x14ac:dyDescent="0.25">
      <c r="A103" s="120">
        <v>84</v>
      </c>
      <c r="B103" s="56" t="s">
        <v>127</v>
      </c>
      <c r="C103" s="51">
        <v>97.4</v>
      </c>
      <c r="D103" s="65" t="s">
        <v>358</v>
      </c>
      <c r="E103" s="104">
        <v>27.882000000000001</v>
      </c>
      <c r="F103" s="104">
        <v>28.992999999999999</v>
      </c>
      <c r="G103" s="88">
        <f t="shared" si="3"/>
        <v>0.95523779999999747</v>
      </c>
      <c r="H103" s="103"/>
      <c r="I103" s="103">
        <f t="shared" si="5"/>
        <v>0.21357244956921542</v>
      </c>
      <c r="J103" s="88">
        <f t="shared" si="6"/>
        <v>1.168810249569213</v>
      </c>
      <c r="K103" s="25" t="s">
        <v>563</v>
      </c>
      <c r="L103" s="516"/>
    </row>
    <row r="104" spans="1:12" x14ac:dyDescent="0.25">
      <c r="A104" s="120">
        <v>85</v>
      </c>
      <c r="B104" s="57" t="s">
        <v>128</v>
      </c>
      <c r="C104" s="51">
        <v>77.5</v>
      </c>
      <c r="D104" s="65" t="s">
        <v>358</v>
      </c>
      <c r="E104" s="104">
        <v>11.153</v>
      </c>
      <c r="F104" s="104">
        <v>11.68</v>
      </c>
      <c r="G104" s="88">
        <f t="shared" si="3"/>
        <v>0.45311459999999937</v>
      </c>
      <c r="H104" s="103"/>
      <c r="I104" s="103">
        <f t="shared" si="5"/>
        <v>0.1699370106941909</v>
      </c>
      <c r="J104" s="88">
        <f t="shared" si="6"/>
        <v>0.62305161069419024</v>
      </c>
      <c r="K104" s="25" t="s">
        <v>563</v>
      </c>
      <c r="L104" s="516"/>
    </row>
    <row r="105" spans="1:12" x14ac:dyDescent="0.25">
      <c r="A105" s="120">
        <v>86</v>
      </c>
      <c r="B105" s="56" t="s">
        <v>129</v>
      </c>
      <c r="C105" s="51">
        <v>45.7</v>
      </c>
      <c r="D105" s="65" t="s">
        <v>358</v>
      </c>
      <c r="E105" s="104">
        <v>28.478999999999999</v>
      </c>
      <c r="F105" s="104">
        <v>29.247</v>
      </c>
      <c r="G105" s="88">
        <f t="shared" si="3"/>
        <v>0.66032640000000065</v>
      </c>
      <c r="H105" s="103"/>
      <c r="I105" s="103">
        <f t="shared" si="5"/>
        <v>0.10020801791902613</v>
      </c>
      <c r="J105" s="88">
        <f t="shared" si="6"/>
        <v>0.76053441791902676</v>
      </c>
      <c r="K105" s="25" t="s">
        <v>563</v>
      </c>
      <c r="L105" s="516"/>
    </row>
    <row r="106" spans="1:12" x14ac:dyDescent="0.25">
      <c r="A106" s="120">
        <v>87</v>
      </c>
      <c r="B106" s="56" t="s">
        <v>130</v>
      </c>
      <c r="C106" s="51">
        <v>74</v>
      </c>
      <c r="D106" s="65" t="s">
        <v>358</v>
      </c>
      <c r="E106" s="104">
        <v>27.09</v>
      </c>
      <c r="F106" s="104">
        <v>27.945</v>
      </c>
      <c r="G106" s="88">
        <f t="shared" si="3"/>
        <v>0.73512900000000037</v>
      </c>
      <c r="H106" s="103"/>
      <c r="I106" s="103">
        <f t="shared" si="5"/>
        <v>0.16226243601767906</v>
      </c>
      <c r="J106" s="88">
        <f t="shared" si="6"/>
        <v>0.89739143601767946</v>
      </c>
      <c r="K106" s="25" t="s">
        <v>563</v>
      </c>
      <c r="L106" s="516"/>
    </row>
    <row r="107" spans="1:12" x14ac:dyDescent="0.25">
      <c r="A107" s="120">
        <v>88</v>
      </c>
      <c r="B107" s="56" t="s">
        <v>131</v>
      </c>
      <c r="C107" s="51">
        <v>48.1</v>
      </c>
      <c r="D107" s="65" t="s">
        <v>358</v>
      </c>
      <c r="E107" s="104">
        <v>4.4379999999999997</v>
      </c>
      <c r="F107" s="104">
        <v>4.4379999999999997</v>
      </c>
      <c r="G107" s="88">
        <f t="shared" si="3"/>
        <v>0</v>
      </c>
      <c r="H107" s="103">
        <f t="shared" ref="H107:H168" si="7">C107*(G$11/E$18)</f>
        <v>0.51064758559192613</v>
      </c>
      <c r="I107" s="103">
        <f t="shared" si="5"/>
        <v>0.10547058341149139</v>
      </c>
      <c r="J107" s="88">
        <f t="shared" si="6"/>
        <v>0.61611816900341754</v>
      </c>
      <c r="K107" s="25" t="s">
        <v>564</v>
      </c>
      <c r="L107" s="516"/>
    </row>
    <row r="108" spans="1:12" x14ac:dyDescent="0.25">
      <c r="A108" s="120">
        <v>89</v>
      </c>
      <c r="B108" s="56" t="s">
        <v>132</v>
      </c>
      <c r="C108" s="51">
        <v>96.9</v>
      </c>
      <c r="D108" s="65" t="s">
        <v>358</v>
      </c>
      <c r="E108" s="104">
        <v>35.151000000000003</v>
      </c>
      <c r="F108" s="104">
        <v>35.151000000000003</v>
      </c>
      <c r="G108" s="88">
        <f t="shared" si="3"/>
        <v>0</v>
      </c>
      <c r="H108" s="103">
        <f t="shared" si="7"/>
        <v>1.0287266329284335</v>
      </c>
      <c r="I108" s="103">
        <f t="shared" si="5"/>
        <v>0.21247608175828517</v>
      </c>
      <c r="J108" s="88">
        <f t="shared" si="6"/>
        <v>1.2412027146867186</v>
      </c>
      <c r="K108" s="25" t="s">
        <v>564</v>
      </c>
      <c r="L108" s="516"/>
    </row>
    <row r="109" spans="1:12" x14ac:dyDescent="0.25">
      <c r="A109" s="120">
        <v>90</v>
      </c>
      <c r="B109" s="56" t="s">
        <v>133</v>
      </c>
      <c r="C109" s="51">
        <v>76.8</v>
      </c>
      <c r="D109" s="65" t="s">
        <v>358</v>
      </c>
      <c r="E109" s="104">
        <v>27.888999999999999</v>
      </c>
      <c r="F109" s="104">
        <v>27.888999999999999</v>
      </c>
      <c r="G109" s="88">
        <f t="shared" si="3"/>
        <v>0</v>
      </c>
      <c r="H109" s="103">
        <f t="shared" si="7"/>
        <v>0.815337517119749</v>
      </c>
      <c r="I109" s="103">
        <f t="shared" si="5"/>
        <v>0.16840209575888854</v>
      </c>
      <c r="J109" s="88">
        <f t="shared" si="6"/>
        <v>0.98373961287863754</v>
      </c>
      <c r="K109" s="25" t="s">
        <v>564</v>
      </c>
      <c r="L109" s="516"/>
    </row>
    <row r="110" spans="1:12" x14ac:dyDescent="0.25">
      <c r="A110" s="120">
        <v>91</v>
      </c>
      <c r="B110" s="56" t="s">
        <v>134</v>
      </c>
      <c r="C110" s="51">
        <v>45.3</v>
      </c>
      <c r="D110" s="65" t="s">
        <v>358</v>
      </c>
      <c r="E110" s="104">
        <v>20.669</v>
      </c>
      <c r="F110" s="104">
        <v>21.646000000000001</v>
      </c>
      <c r="G110" s="88">
        <f t="shared" si="3"/>
        <v>0.84002460000000023</v>
      </c>
      <c r="H110" s="103"/>
      <c r="I110" s="103">
        <f t="shared" si="5"/>
        <v>9.9330923670281901E-2</v>
      </c>
      <c r="J110" s="88">
        <f t="shared" si="6"/>
        <v>0.93935552367028219</v>
      </c>
      <c r="K110" s="25" t="s">
        <v>563</v>
      </c>
      <c r="L110" s="525"/>
    </row>
    <row r="111" spans="1:12" x14ac:dyDescent="0.25">
      <c r="A111" s="120">
        <v>92</v>
      </c>
      <c r="B111" s="56" t="s">
        <v>135</v>
      </c>
      <c r="C111" s="51">
        <v>73.099999999999994</v>
      </c>
      <c r="D111" s="65" t="s">
        <v>358</v>
      </c>
      <c r="E111" s="104">
        <v>34.244999999999997</v>
      </c>
      <c r="F111" s="104">
        <v>35.500999999999998</v>
      </c>
      <c r="G111" s="88">
        <f t="shared" si="3"/>
        <v>1.0799088000000001</v>
      </c>
      <c r="H111" s="103"/>
      <c r="I111" s="103">
        <f t="shared" si="5"/>
        <v>0.16028897395800457</v>
      </c>
      <c r="J111" s="88">
        <f t="shared" si="6"/>
        <v>1.2401977739580046</v>
      </c>
      <c r="K111" s="25" t="s">
        <v>563</v>
      </c>
      <c r="L111" s="525"/>
    </row>
    <row r="112" spans="1:12" x14ac:dyDescent="0.25">
      <c r="A112" s="120">
        <v>93</v>
      </c>
      <c r="B112" s="56" t="s">
        <v>136</v>
      </c>
      <c r="C112" s="51">
        <v>49.2</v>
      </c>
      <c r="D112" s="65" t="s">
        <v>358</v>
      </c>
      <c r="E112" s="104">
        <v>11.449</v>
      </c>
      <c r="F112" s="104">
        <v>11.715</v>
      </c>
      <c r="G112" s="88">
        <f t="shared" si="3"/>
        <v>0.22870680000000002</v>
      </c>
      <c r="H112" s="103"/>
      <c r="I112" s="103">
        <f t="shared" si="5"/>
        <v>0.10788259259553798</v>
      </c>
      <c r="J112" s="88">
        <f t="shared" si="6"/>
        <v>0.336589392595538</v>
      </c>
      <c r="K112" s="25" t="s">
        <v>563</v>
      </c>
      <c r="L112" s="516"/>
    </row>
    <row r="113" spans="1:12" x14ac:dyDescent="0.25">
      <c r="A113" s="120">
        <v>94</v>
      </c>
      <c r="B113" s="56" t="s">
        <v>137</v>
      </c>
      <c r="C113" s="51">
        <v>97.2</v>
      </c>
      <c r="D113" s="65" t="s">
        <v>358</v>
      </c>
      <c r="E113" s="104">
        <v>37.301000000000002</v>
      </c>
      <c r="F113" s="104">
        <v>38.595999999999997</v>
      </c>
      <c r="G113" s="88">
        <f t="shared" si="3"/>
        <v>1.1134409999999955</v>
      </c>
      <c r="H113" s="103"/>
      <c r="I113" s="103">
        <f t="shared" si="5"/>
        <v>0.21313390244484332</v>
      </c>
      <c r="J113" s="88">
        <f t="shared" si="6"/>
        <v>1.3265749024448388</v>
      </c>
      <c r="K113" s="25" t="s">
        <v>563</v>
      </c>
      <c r="L113" s="516"/>
    </row>
    <row r="114" spans="1:12" x14ac:dyDescent="0.25">
      <c r="A114" s="120">
        <v>95</v>
      </c>
      <c r="B114" s="56" t="s">
        <v>138</v>
      </c>
      <c r="C114" s="51">
        <v>76.099999999999994</v>
      </c>
      <c r="D114" s="65" t="s">
        <v>358</v>
      </c>
      <c r="E114" s="104">
        <v>18.216000000000001</v>
      </c>
      <c r="F114" s="104">
        <v>19.213000000000001</v>
      </c>
      <c r="G114" s="88">
        <f t="shared" si="3"/>
        <v>0.85722059999999989</v>
      </c>
      <c r="H114" s="103"/>
      <c r="I114" s="103">
        <f t="shared" si="5"/>
        <v>0.16686718082358615</v>
      </c>
      <c r="J114" s="88">
        <f t="shared" si="6"/>
        <v>1.024087780823586</v>
      </c>
      <c r="K114" s="25" t="s">
        <v>563</v>
      </c>
      <c r="L114" s="516"/>
    </row>
    <row r="115" spans="1:12" x14ac:dyDescent="0.25">
      <c r="A115" s="120">
        <v>96</v>
      </c>
      <c r="B115" s="56" t="s">
        <v>139</v>
      </c>
      <c r="C115" s="51">
        <v>45.1</v>
      </c>
      <c r="D115" s="65" t="s">
        <v>358</v>
      </c>
      <c r="E115" s="104">
        <v>5.46</v>
      </c>
      <c r="F115" s="104">
        <v>5.46</v>
      </c>
      <c r="G115" s="88">
        <f t="shared" si="3"/>
        <v>0</v>
      </c>
      <c r="H115" s="103">
        <f t="shared" si="7"/>
        <v>0.47879846382943597</v>
      </c>
      <c r="I115" s="103">
        <f t="shared" si="5"/>
        <v>9.8892376545909808E-2</v>
      </c>
      <c r="J115" s="88">
        <f t="shared" si="6"/>
        <v>0.57769084037534579</v>
      </c>
      <c r="K115" s="25" t="s">
        <v>564</v>
      </c>
      <c r="L115" s="516"/>
    </row>
    <row r="116" spans="1:12" x14ac:dyDescent="0.25">
      <c r="A116" s="120">
        <v>97</v>
      </c>
      <c r="B116" s="56" t="s">
        <v>140</v>
      </c>
      <c r="C116" s="51">
        <v>73.099999999999994</v>
      </c>
      <c r="D116" s="65" t="s">
        <v>358</v>
      </c>
      <c r="E116" s="104">
        <v>21.306999999999999</v>
      </c>
      <c r="F116" s="104">
        <v>21.308</v>
      </c>
      <c r="G116" s="88">
        <f t="shared" si="3"/>
        <v>8.5980000000105078E-4</v>
      </c>
      <c r="H116" s="103"/>
      <c r="I116" s="103">
        <f t="shared" si="5"/>
        <v>0.16028897395800457</v>
      </c>
      <c r="J116" s="88">
        <f t="shared" si="6"/>
        <v>0.16114877395800561</v>
      </c>
      <c r="K116" s="25" t="s">
        <v>563</v>
      </c>
      <c r="L116" s="516"/>
    </row>
    <row r="117" spans="1:12" x14ac:dyDescent="0.25">
      <c r="A117" s="120">
        <v>98</v>
      </c>
      <c r="B117" s="56" t="s">
        <v>141</v>
      </c>
      <c r="C117" s="51">
        <v>49.1</v>
      </c>
      <c r="D117" s="65" t="s">
        <v>358</v>
      </c>
      <c r="E117" s="104">
        <v>9.23</v>
      </c>
      <c r="F117" s="104">
        <v>9.23</v>
      </c>
      <c r="G117" s="88">
        <f t="shared" si="3"/>
        <v>0</v>
      </c>
      <c r="H117" s="103">
        <f t="shared" si="7"/>
        <v>0.52126395951275617</v>
      </c>
      <c r="I117" s="103">
        <f t="shared" si="5"/>
        <v>0.10766331903335193</v>
      </c>
      <c r="J117" s="88">
        <f t="shared" si="6"/>
        <v>0.62892727854610808</v>
      </c>
      <c r="K117" s="25" t="s">
        <v>564</v>
      </c>
      <c r="L117" s="516"/>
    </row>
    <row r="118" spans="1:12" x14ac:dyDescent="0.25">
      <c r="A118" s="120">
        <v>99</v>
      </c>
      <c r="B118" s="56" t="s">
        <v>142</v>
      </c>
      <c r="C118" s="51">
        <v>97.3</v>
      </c>
      <c r="D118" s="65" t="s">
        <v>358</v>
      </c>
      <c r="E118" s="104">
        <v>13.202</v>
      </c>
      <c r="F118" s="104">
        <v>13.202</v>
      </c>
      <c r="G118" s="88">
        <f t="shared" si="3"/>
        <v>0</v>
      </c>
      <c r="H118" s="103">
        <f t="shared" si="7"/>
        <v>1.0329731824967654</v>
      </c>
      <c r="I118" s="103">
        <f t="shared" si="5"/>
        <v>0.21335317600702935</v>
      </c>
      <c r="J118" s="88">
        <f t="shared" si="6"/>
        <v>1.2463263585037947</v>
      </c>
      <c r="K118" s="25" t="s">
        <v>564</v>
      </c>
      <c r="L118" s="516"/>
    </row>
    <row r="119" spans="1:12" x14ac:dyDescent="0.25">
      <c r="A119" s="120">
        <v>100</v>
      </c>
      <c r="B119" s="56" t="s">
        <v>143</v>
      </c>
      <c r="C119" s="51">
        <v>76.3</v>
      </c>
      <c r="D119" s="65" t="s">
        <v>358</v>
      </c>
      <c r="E119" s="104">
        <v>24.19</v>
      </c>
      <c r="F119" s="104">
        <v>24.869</v>
      </c>
      <c r="G119" s="88">
        <f>(F119-E119)*0.8598</f>
        <v>0.58380419999999866</v>
      </c>
      <c r="H119" s="103"/>
      <c r="I119" s="103">
        <f t="shared" si="5"/>
        <v>0.16730572794795825</v>
      </c>
      <c r="J119" s="88">
        <f t="shared" si="6"/>
        <v>0.75110992794795695</v>
      </c>
      <c r="K119" s="25" t="s">
        <v>563</v>
      </c>
      <c r="L119" s="516"/>
    </row>
    <row r="120" spans="1:12" x14ac:dyDescent="0.25">
      <c r="A120" s="120">
        <v>101</v>
      </c>
      <c r="B120" s="56" t="s">
        <v>144</v>
      </c>
      <c r="C120" s="51">
        <v>44.6</v>
      </c>
      <c r="D120" s="65" t="s">
        <v>358</v>
      </c>
      <c r="E120" s="104">
        <v>27.725000000000001</v>
      </c>
      <c r="F120" s="104">
        <v>29.251999999999999</v>
      </c>
      <c r="G120" s="88">
        <f t="shared" si="3"/>
        <v>1.3129145999999978</v>
      </c>
      <c r="H120" s="103"/>
      <c r="I120" s="103">
        <f t="shared" si="5"/>
        <v>9.7796008734979539E-2</v>
      </c>
      <c r="J120" s="88">
        <f t="shared" si="6"/>
        <v>1.4107106087349774</v>
      </c>
      <c r="K120" s="25" t="s">
        <v>563</v>
      </c>
      <c r="L120" s="517"/>
    </row>
    <row r="121" spans="1:12" x14ac:dyDescent="0.25">
      <c r="A121" s="120">
        <v>102</v>
      </c>
      <c r="B121" s="56" t="s">
        <v>145</v>
      </c>
      <c r="C121" s="51">
        <v>73.099999999999994</v>
      </c>
      <c r="D121" s="65" t="s">
        <v>358</v>
      </c>
      <c r="E121" s="104">
        <v>28.128</v>
      </c>
      <c r="F121" s="104">
        <v>29.157</v>
      </c>
      <c r="G121" s="88">
        <f t="shared" si="3"/>
        <v>0.88473419999999992</v>
      </c>
      <c r="H121" s="103"/>
      <c r="I121" s="103">
        <f t="shared" si="5"/>
        <v>0.16028897395800457</v>
      </c>
      <c r="J121" s="88">
        <f t="shared" si="6"/>
        <v>1.0450231739580045</v>
      </c>
      <c r="K121" s="25" t="s">
        <v>563</v>
      </c>
      <c r="L121" s="516"/>
    </row>
    <row r="122" spans="1:12" x14ac:dyDescent="0.25">
      <c r="A122" s="120">
        <v>103</v>
      </c>
      <c r="B122" s="56" t="s">
        <v>146</v>
      </c>
      <c r="C122" s="51">
        <v>49.5</v>
      </c>
      <c r="D122" s="65" t="s">
        <v>358</v>
      </c>
      <c r="E122" s="104">
        <v>5.008</v>
      </c>
      <c r="F122" s="104">
        <v>5.008</v>
      </c>
      <c r="G122" s="88">
        <f t="shared" si="3"/>
        <v>0</v>
      </c>
      <c r="H122" s="103">
        <f t="shared" si="7"/>
        <v>0.52551050908108821</v>
      </c>
      <c r="I122" s="103">
        <f t="shared" si="5"/>
        <v>0.10854041328209613</v>
      </c>
      <c r="J122" s="88">
        <f t="shared" si="6"/>
        <v>0.63405092236318428</v>
      </c>
      <c r="K122" s="25" t="s">
        <v>564</v>
      </c>
      <c r="L122" s="516"/>
    </row>
    <row r="123" spans="1:12" x14ac:dyDescent="0.25">
      <c r="A123" s="120">
        <v>104</v>
      </c>
      <c r="B123" s="56" t="s">
        <v>147</v>
      </c>
      <c r="C123" s="51">
        <v>97.7</v>
      </c>
      <c r="D123" s="65" t="s">
        <v>358</v>
      </c>
      <c r="E123" s="104">
        <v>23.411000000000001</v>
      </c>
      <c r="F123" s="104">
        <v>24.565000000000001</v>
      </c>
      <c r="G123" s="88">
        <f t="shared" si="3"/>
        <v>0.9922091999999999</v>
      </c>
      <c r="H123" s="103"/>
      <c r="I123" s="103">
        <f t="shared" si="5"/>
        <v>0.21423027025577357</v>
      </c>
      <c r="J123" s="88">
        <f t="shared" si="6"/>
        <v>1.2064394702557735</v>
      </c>
      <c r="K123" s="25" t="s">
        <v>563</v>
      </c>
      <c r="L123" s="516"/>
    </row>
    <row r="124" spans="1:12" x14ac:dyDescent="0.25">
      <c r="A124" s="120">
        <v>105</v>
      </c>
      <c r="B124" s="56" t="s">
        <v>148</v>
      </c>
      <c r="C124" s="51">
        <v>76.400000000000006</v>
      </c>
      <c r="D124" s="65" t="s">
        <v>358</v>
      </c>
      <c r="E124" s="104">
        <v>23.033999999999999</v>
      </c>
      <c r="F124" s="104">
        <v>23.033999999999999</v>
      </c>
      <c r="G124" s="88">
        <f t="shared" si="3"/>
        <v>0</v>
      </c>
      <c r="H124" s="103">
        <f t="shared" si="7"/>
        <v>0.81109096755141707</v>
      </c>
      <c r="I124" s="103">
        <f t="shared" si="5"/>
        <v>0.16752500151014435</v>
      </c>
      <c r="J124" s="88">
        <f t="shared" si="6"/>
        <v>0.97861596906156145</v>
      </c>
      <c r="K124" s="25" t="s">
        <v>564</v>
      </c>
      <c r="L124" s="516"/>
    </row>
    <row r="125" spans="1:12" x14ac:dyDescent="0.25">
      <c r="A125" s="120">
        <v>106</v>
      </c>
      <c r="B125" s="56" t="s">
        <v>149</v>
      </c>
      <c r="C125" s="51">
        <v>44.7</v>
      </c>
      <c r="D125" s="65" t="s">
        <v>358</v>
      </c>
      <c r="E125" s="104">
        <v>3.093</v>
      </c>
      <c r="F125" s="104">
        <v>3.093</v>
      </c>
      <c r="G125" s="88">
        <f t="shared" si="3"/>
        <v>0</v>
      </c>
      <c r="H125" s="103">
        <f t="shared" si="7"/>
        <v>0.47455191426110394</v>
      </c>
      <c r="I125" s="103">
        <f>$G$12/$C$306*C125</f>
        <v>9.8015282297165607E-2</v>
      </c>
      <c r="J125" s="88">
        <f t="shared" si="6"/>
        <v>0.57256719655826949</v>
      </c>
      <c r="K125" s="25" t="s">
        <v>564</v>
      </c>
      <c r="L125" s="516"/>
    </row>
    <row r="126" spans="1:12" x14ac:dyDescent="0.25">
      <c r="A126" s="120">
        <v>107</v>
      </c>
      <c r="B126" s="56" t="s">
        <v>150</v>
      </c>
      <c r="C126" s="51">
        <v>72.8</v>
      </c>
      <c r="D126" s="65" t="s">
        <v>358</v>
      </c>
      <c r="E126" s="104">
        <v>19.071999999999999</v>
      </c>
      <c r="F126" s="104">
        <v>19.739000000000001</v>
      </c>
      <c r="G126" s="88">
        <f t="shared" si="3"/>
        <v>0.5734866000000014</v>
      </c>
      <c r="H126" s="103"/>
      <c r="I126" s="103">
        <f t="shared" si="5"/>
        <v>0.15963115327144642</v>
      </c>
      <c r="J126" s="88">
        <f t="shared" si="6"/>
        <v>0.73311775327144779</v>
      </c>
      <c r="K126" s="25" t="s">
        <v>563</v>
      </c>
      <c r="L126" s="516"/>
    </row>
    <row r="127" spans="1:12" x14ac:dyDescent="0.25">
      <c r="A127" s="120">
        <v>108</v>
      </c>
      <c r="B127" s="56" t="s">
        <v>151</v>
      </c>
      <c r="C127" s="51">
        <v>49.4</v>
      </c>
      <c r="D127" s="65" t="s">
        <v>358</v>
      </c>
      <c r="E127" s="104">
        <v>4.3120000000000003</v>
      </c>
      <c r="F127" s="104">
        <v>4.5839999999999996</v>
      </c>
      <c r="G127" s="88">
        <f t="shared" si="3"/>
        <v>0.23386559999999945</v>
      </c>
      <c r="H127" s="103"/>
      <c r="I127" s="103">
        <f t="shared" si="5"/>
        <v>0.10832113971991007</v>
      </c>
      <c r="J127" s="88">
        <f t="shared" si="6"/>
        <v>0.34218673971990954</v>
      </c>
      <c r="K127" s="25" t="s">
        <v>563</v>
      </c>
      <c r="L127" s="516"/>
    </row>
    <row r="128" spans="1:12" x14ac:dyDescent="0.25">
      <c r="A128" s="120">
        <v>109</v>
      </c>
      <c r="B128" s="56" t="s">
        <v>152</v>
      </c>
      <c r="C128" s="51">
        <v>97.4</v>
      </c>
      <c r="D128" s="65" t="s">
        <v>358</v>
      </c>
      <c r="E128" s="104">
        <v>33.277000000000001</v>
      </c>
      <c r="F128" s="104">
        <v>34.121000000000002</v>
      </c>
      <c r="G128" s="88">
        <f t="shared" si="3"/>
        <v>0.72567120000000107</v>
      </c>
      <c r="H128" s="103"/>
      <c r="I128" s="103">
        <f t="shared" si="5"/>
        <v>0.21357244956921542</v>
      </c>
      <c r="J128" s="88">
        <f t="shared" si="6"/>
        <v>0.93924364956921647</v>
      </c>
      <c r="K128" s="25" t="s">
        <v>563</v>
      </c>
      <c r="L128" s="516"/>
    </row>
    <row r="129" spans="1:12" x14ac:dyDescent="0.25">
      <c r="A129" s="120">
        <v>110</v>
      </c>
      <c r="B129" s="56" t="s">
        <v>153</v>
      </c>
      <c r="C129" s="51">
        <v>77.400000000000006</v>
      </c>
      <c r="D129" s="65" t="s">
        <v>358</v>
      </c>
      <c r="E129" s="104">
        <v>19.768999999999998</v>
      </c>
      <c r="F129" s="104">
        <v>20.587</v>
      </c>
      <c r="G129" s="88">
        <f t="shared" si="3"/>
        <v>0.70331640000000117</v>
      </c>
      <c r="H129" s="103"/>
      <c r="I129" s="103">
        <f t="shared" si="5"/>
        <v>0.16971773713200486</v>
      </c>
      <c r="J129" s="88">
        <f t="shared" si="6"/>
        <v>0.87303413713200606</v>
      </c>
      <c r="K129" s="25" t="s">
        <v>563</v>
      </c>
      <c r="L129" s="516"/>
    </row>
    <row r="130" spans="1:12" x14ac:dyDescent="0.25">
      <c r="A130" s="120">
        <v>111</v>
      </c>
      <c r="B130" s="56" t="s">
        <v>154</v>
      </c>
      <c r="C130" s="51">
        <v>44.6</v>
      </c>
      <c r="D130" s="65" t="s">
        <v>358</v>
      </c>
      <c r="E130" s="104">
        <v>8.0960000000000001</v>
      </c>
      <c r="F130" s="104">
        <v>8.5749999999999993</v>
      </c>
      <c r="G130" s="88">
        <f t="shared" si="3"/>
        <v>0.41184419999999933</v>
      </c>
      <c r="H130" s="103"/>
      <c r="I130" s="103">
        <f t="shared" si="5"/>
        <v>9.7796008734979539E-2</v>
      </c>
      <c r="J130" s="88">
        <f t="shared" si="6"/>
        <v>0.50964020873497884</v>
      </c>
      <c r="K130" s="25" t="s">
        <v>563</v>
      </c>
      <c r="L130" s="516"/>
    </row>
    <row r="131" spans="1:12" x14ac:dyDescent="0.25">
      <c r="A131" s="120">
        <v>112</v>
      </c>
      <c r="B131" s="56" t="s">
        <v>155</v>
      </c>
      <c r="C131" s="51">
        <v>72.8</v>
      </c>
      <c r="D131" s="65" t="s">
        <v>358</v>
      </c>
      <c r="E131" s="104">
        <v>37.502000000000002</v>
      </c>
      <c r="F131" s="104">
        <v>37.881999999999998</v>
      </c>
      <c r="G131" s="88">
        <f t="shared" si="3"/>
        <v>0.32672399999999607</v>
      </c>
      <c r="H131" s="103"/>
      <c r="I131" s="103">
        <f t="shared" si="5"/>
        <v>0.15963115327144642</v>
      </c>
      <c r="J131" s="88">
        <f t="shared" si="6"/>
        <v>0.48635515327144252</v>
      </c>
      <c r="K131" s="25" t="s">
        <v>563</v>
      </c>
      <c r="L131" s="516"/>
    </row>
    <row r="132" spans="1:12" x14ac:dyDescent="0.25">
      <c r="A132" s="120">
        <v>113</v>
      </c>
      <c r="B132" s="56" t="s">
        <v>156</v>
      </c>
      <c r="C132" s="51">
        <v>48.7</v>
      </c>
      <c r="D132" s="65" t="s">
        <v>358</v>
      </c>
      <c r="E132" s="104">
        <v>14.031000000000001</v>
      </c>
      <c r="F132" s="104">
        <v>14.106999999999999</v>
      </c>
      <c r="G132" s="88">
        <f t="shared" si="3"/>
        <v>6.5344799999998912E-2</v>
      </c>
      <c r="H132" s="103"/>
      <c r="I132" s="103">
        <f t="shared" si="5"/>
        <v>0.10678622478460771</v>
      </c>
      <c r="J132" s="88">
        <f t="shared" si="6"/>
        <v>0.17213102478460662</v>
      </c>
      <c r="K132" s="25" t="s">
        <v>563</v>
      </c>
      <c r="L132" s="516"/>
    </row>
    <row r="133" spans="1:12" x14ac:dyDescent="0.25">
      <c r="A133" s="120">
        <v>114</v>
      </c>
      <c r="B133" s="56" t="s">
        <v>157</v>
      </c>
      <c r="C133" s="51">
        <v>96.9</v>
      </c>
      <c r="D133" s="65" t="s">
        <v>358</v>
      </c>
      <c r="E133" s="104">
        <v>44.774999999999999</v>
      </c>
      <c r="F133" s="104">
        <v>46.716000000000001</v>
      </c>
      <c r="G133" s="88">
        <f t="shared" si="3"/>
        <v>1.6688718000000022</v>
      </c>
      <c r="H133" s="103"/>
      <c r="I133" s="103">
        <f t="shared" si="5"/>
        <v>0.21247608175828517</v>
      </c>
      <c r="J133" s="88">
        <f t="shared" si="6"/>
        <v>1.8813478817582874</v>
      </c>
      <c r="K133" s="25" t="s">
        <v>563</v>
      </c>
      <c r="L133" s="516"/>
    </row>
    <row r="134" spans="1:12" x14ac:dyDescent="0.25">
      <c r="A134" s="120">
        <v>115</v>
      </c>
      <c r="B134" s="56" t="s">
        <v>158</v>
      </c>
      <c r="C134" s="51">
        <v>77.099999999999994</v>
      </c>
      <c r="D134" s="65" t="s">
        <v>358</v>
      </c>
      <c r="E134" s="104">
        <v>23.635999999999999</v>
      </c>
      <c r="F134" s="104">
        <v>24.773</v>
      </c>
      <c r="G134" s="88">
        <f t="shared" si="3"/>
        <v>0.97759260000000037</v>
      </c>
      <c r="H134" s="103"/>
      <c r="I134" s="103">
        <f t="shared" si="5"/>
        <v>0.16905991644544668</v>
      </c>
      <c r="J134" s="88">
        <f t="shared" si="6"/>
        <v>1.1466525164454471</v>
      </c>
      <c r="K134" s="25" t="s">
        <v>563</v>
      </c>
      <c r="L134" s="516"/>
    </row>
    <row r="135" spans="1:12" x14ac:dyDescent="0.25">
      <c r="A135" s="120">
        <v>116</v>
      </c>
      <c r="B135" s="56" t="s">
        <v>159</v>
      </c>
      <c r="C135" s="51">
        <v>45.3</v>
      </c>
      <c r="D135" s="65" t="s">
        <v>358</v>
      </c>
      <c r="E135" s="104">
        <v>18.887</v>
      </c>
      <c r="F135" s="104">
        <v>19.736999999999998</v>
      </c>
      <c r="G135" s="88">
        <f t="shared" si="3"/>
        <v>0.7308299999999982</v>
      </c>
      <c r="H135" s="103"/>
      <c r="I135" s="103">
        <f t="shared" si="5"/>
        <v>9.9330923670281901E-2</v>
      </c>
      <c r="J135" s="88">
        <f t="shared" si="6"/>
        <v>0.83016092367028005</v>
      </c>
      <c r="K135" s="25" t="s">
        <v>563</v>
      </c>
      <c r="L135" s="516"/>
    </row>
    <row r="136" spans="1:12" x14ac:dyDescent="0.25">
      <c r="A136" s="120">
        <v>117</v>
      </c>
      <c r="B136" s="56" t="s">
        <v>160</v>
      </c>
      <c r="C136" s="51">
        <v>74.099999999999994</v>
      </c>
      <c r="D136" s="65" t="s">
        <v>358</v>
      </c>
      <c r="E136" s="104">
        <v>21.783999999999999</v>
      </c>
      <c r="F136" s="104">
        <v>22.731999999999999</v>
      </c>
      <c r="G136" s="88">
        <f t="shared" si="3"/>
        <v>0.81509040000000033</v>
      </c>
      <c r="H136" s="103"/>
      <c r="I136" s="103">
        <f t="shared" si="5"/>
        <v>0.1624817095798651</v>
      </c>
      <c r="J136" s="88">
        <f t="shared" si="6"/>
        <v>0.9775721095798654</v>
      </c>
      <c r="K136" s="25" t="s">
        <v>563</v>
      </c>
      <c r="L136" s="516"/>
    </row>
    <row r="137" spans="1:12" x14ac:dyDescent="0.25">
      <c r="A137" s="120">
        <v>118</v>
      </c>
      <c r="B137" s="56" t="s">
        <v>161</v>
      </c>
      <c r="C137" s="51">
        <v>48.8</v>
      </c>
      <c r="D137" s="65" t="s">
        <v>358</v>
      </c>
      <c r="E137" s="104">
        <v>5.0789999999999997</v>
      </c>
      <c r="F137" s="104">
        <v>5.2720000000000002</v>
      </c>
      <c r="G137" s="88">
        <f t="shared" si="3"/>
        <v>0.16594140000000043</v>
      </c>
      <c r="H137" s="103"/>
      <c r="I137" s="103">
        <f t="shared" si="5"/>
        <v>0.10700549834679375</v>
      </c>
      <c r="J137" s="88">
        <f t="shared" si="6"/>
        <v>0.2729468983467942</v>
      </c>
      <c r="K137" s="25" t="s">
        <v>563</v>
      </c>
      <c r="L137" s="516"/>
    </row>
    <row r="138" spans="1:12" x14ac:dyDescent="0.25">
      <c r="A138" s="120">
        <v>119</v>
      </c>
      <c r="B138" s="56" t="s">
        <v>162</v>
      </c>
      <c r="C138" s="51">
        <v>98.1</v>
      </c>
      <c r="D138" s="65" t="s">
        <v>358</v>
      </c>
      <c r="E138" s="104">
        <v>21.885999999999999</v>
      </c>
      <c r="F138" s="104">
        <v>22.439</v>
      </c>
      <c r="G138" s="88">
        <f t="shared" si="3"/>
        <v>0.47546940000000071</v>
      </c>
      <c r="H138" s="103"/>
      <c r="I138" s="103">
        <f t="shared" si="5"/>
        <v>0.21510736450451776</v>
      </c>
      <c r="J138" s="88">
        <f t="shared" si="6"/>
        <v>0.69057676450451844</v>
      </c>
      <c r="K138" s="25" t="s">
        <v>563</v>
      </c>
      <c r="L138" s="516"/>
    </row>
    <row r="139" spans="1:12" x14ac:dyDescent="0.25">
      <c r="A139" s="120">
        <v>120</v>
      </c>
      <c r="B139" s="56" t="s">
        <v>163</v>
      </c>
      <c r="C139" s="51">
        <v>76.8</v>
      </c>
      <c r="D139" s="65" t="s">
        <v>358</v>
      </c>
      <c r="E139" s="104">
        <v>30.135000000000002</v>
      </c>
      <c r="F139" s="104">
        <v>31.462</v>
      </c>
      <c r="G139" s="88">
        <f t="shared" si="3"/>
        <v>1.1409545999999984</v>
      </c>
      <c r="H139" s="103"/>
      <c r="I139" s="103">
        <f t="shared" si="5"/>
        <v>0.16840209575888854</v>
      </c>
      <c r="J139" s="88">
        <f t="shared" si="6"/>
        <v>1.3093566957588869</v>
      </c>
      <c r="K139" s="25" t="s">
        <v>563</v>
      </c>
      <c r="L139" s="516"/>
    </row>
    <row r="140" spans="1:12" x14ac:dyDescent="0.25">
      <c r="A140" s="120">
        <v>121</v>
      </c>
      <c r="B140" s="56" t="s">
        <v>164</v>
      </c>
      <c r="C140" s="51">
        <v>44.9</v>
      </c>
      <c r="D140" s="65" t="s">
        <v>358</v>
      </c>
      <c r="E140" s="104">
        <v>14.629</v>
      </c>
      <c r="F140" s="104">
        <v>15.375</v>
      </c>
      <c r="G140" s="88">
        <f t="shared" si="3"/>
        <v>0.64141080000000039</v>
      </c>
      <c r="H140" s="103"/>
      <c r="I140" s="103">
        <f t="shared" si="5"/>
        <v>9.84538294215377E-2</v>
      </c>
      <c r="J140" s="88">
        <f t="shared" si="6"/>
        <v>0.73986462942153808</v>
      </c>
      <c r="K140" s="25" t="s">
        <v>563</v>
      </c>
      <c r="L140" s="516"/>
    </row>
    <row r="141" spans="1:12" x14ac:dyDescent="0.25">
      <c r="A141" s="120">
        <v>122</v>
      </c>
      <c r="B141" s="56" t="s">
        <v>165</v>
      </c>
      <c r="C141" s="51">
        <v>73.400000000000006</v>
      </c>
      <c r="D141" s="65" t="s">
        <v>358</v>
      </c>
      <c r="E141" s="104">
        <v>28.672999999999998</v>
      </c>
      <c r="F141" s="104">
        <v>29.452999999999999</v>
      </c>
      <c r="G141" s="88">
        <f t="shared" si="3"/>
        <v>0.67064400000000102</v>
      </c>
      <c r="H141" s="103"/>
      <c r="I141" s="103">
        <f t="shared" si="5"/>
        <v>0.16094679464456277</v>
      </c>
      <c r="J141" s="88">
        <f t="shared" si="6"/>
        <v>0.83159079464456376</v>
      </c>
      <c r="K141" s="25" t="s">
        <v>563</v>
      </c>
      <c r="L141" s="516"/>
    </row>
    <row r="142" spans="1:12" x14ac:dyDescent="0.25">
      <c r="A142" s="120">
        <v>123</v>
      </c>
      <c r="B142" s="56" t="s">
        <v>166</v>
      </c>
      <c r="C142" s="51">
        <v>48.7</v>
      </c>
      <c r="D142" s="65" t="s">
        <v>358</v>
      </c>
      <c r="E142" s="104">
        <v>16.54</v>
      </c>
      <c r="F142" s="104">
        <v>16.995999999999999</v>
      </c>
      <c r="G142" s="88">
        <f t="shared" si="3"/>
        <v>0.39206879999999961</v>
      </c>
      <c r="H142" s="103"/>
      <c r="I142" s="103">
        <f t="shared" si="5"/>
        <v>0.10678622478460771</v>
      </c>
      <c r="J142" s="88">
        <f t="shared" si="6"/>
        <v>0.4988550247846073</v>
      </c>
      <c r="K142" s="25" t="s">
        <v>563</v>
      </c>
      <c r="L142" s="525"/>
    </row>
    <row r="143" spans="1:12" x14ac:dyDescent="0.25">
      <c r="A143" s="120">
        <v>124</v>
      </c>
      <c r="B143" s="56" t="s">
        <v>167</v>
      </c>
      <c r="C143" s="51">
        <v>98</v>
      </c>
      <c r="D143" s="65" t="s">
        <v>358</v>
      </c>
      <c r="E143" s="104">
        <v>21.245999999999999</v>
      </c>
      <c r="F143" s="104">
        <v>22.059000000000001</v>
      </c>
      <c r="G143" s="88">
        <f t="shared" si="3"/>
        <v>0.69901740000000201</v>
      </c>
      <c r="H143" s="103"/>
      <c r="I143" s="103">
        <f t="shared" si="5"/>
        <v>0.21488809094233172</v>
      </c>
      <c r="J143" s="88">
        <f t="shared" si="6"/>
        <v>0.91390549094233375</v>
      </c>
      <c r="K143" s="25" t="s">
        <v>563</v>
      </c>
      <c r="L143" s="525"/>
    </row>
    <row r="144" spans="1:12" x14ac:dyDescent="0.25">
      <c r="A144" s="120">
        <v>125</v>
      </c>
      <c r="B144" s="56" t="s">
        <v>168</v>
      </c>
      <c r="C144" s="51">
        <v>76.599999999999994</v>
      </c>
      <c r="D144" s="65" t="s">
        <v>358</v>
      </c>
      <c r="E144" s="104">
        <v>24.445</v>
      </c>
      <c r="F144" s="104">
        <v>24.445</v>
      </c>
      <c r="G144" s="88">
        <f t="shared" si="3"/>
        <v>0</v>
      </c>
      <c r="H144" s="103">
        <f t="shared" si="7"/>
        <v>0.81321424233558293</v>
      </c>
      <c r="I144" s="103">
        <f t="shared" si="5"/>
        <v>0.16796354863451643</v>
      </c>
      <c r="J144" s="88">
        <f t="shared" si="6"/>
        <v>0.98117779097009938</v>
      </c>
      <c r="K144" s="25" t="s">
        <v>564</v>
      </c>
      <c r="L144" s="516"/>
    </row>
    <row r="145" spans="1:12" x14ac:dyDescent="0.25">
      <c r="A145" s="120">
        <v>126</v>
      </c>
      <c r="B145" s="56" t="s">
        <v>568</v>
      </c>
      <c r="C145" s="51">
        <v>44.8</v>
      </c>
      <c r="D145" s="65" t="s">
        <v>569</v>
      </c>
      <c r="E145" s="104">
        <v>2.1999999999999999E-2</v>
      </c>
      <c r="F145" s="104">
        <v>0.04</v>
      </c>
      <c r="G145" s="88">
        <f>F145-E145</f>
        <v>1.8000000000000002E-2</v>
      </c>
      <c r="H145" s="103"/>
      <c r="I145" s="103">
        <f t="shared" si="5"/>
        <v>9.8234555859351647E-2</v>
      </c>
      <c r="J145" s="88">
        <f t="shared" si="6"/>
        <v>0.11623455585935165</v>
      </c>
      <c r="K145" s="25" t="s">
        <v>563</v>
      </c>
      <c r="L145" s="525"/>
    </row>
    <row r="146" spans="1:12" x14ac:dyDescent="0.25">
      <c r="A146" s="120">
        <v>127</v>
      </c>
      <c r="B146" s="56" t="s">
        <v>170</v>
      </c>
      <c r="C146" s="51">
        <v>73.400000000000006</v>
      </c>
      <c r="D146" s="65" t="s">
        <v>359</v>
      </c>
      <c r="E146" s="129">
        <v>23794</v>
      </c>
      <c r="F146" s="129">
        <v>25439</v>
      </c>
      <c r="G146" s="88">
        <f>(F146-E146)*0.00086-1.0865</f>
        <v>0.32820000000000005</v>
      </c>
      <c r="H146" s="103"/>
      <c r="I146" s="103">
        <f t="shared" si="5"/>
        <v>0.16094679464456277</v>
      </c>
      <c r="J146" s="88">
        <f t="shared" si="6"/>
        <v>0.48914679464456279</v>
      </c>
      <c r="K146" s="25" t="s">
        <v>563</v>
      </c>
      <c r="L146" s="516"/>
    </row>
    <row r="147" spans="1:12" x14ac:dyDescent="0.25">
      <c r="A147" s="120">
        <v>128</v>
      </c>
      <c r="B147" s="56" t="s">
        <v>171</v>
      </c>
      <c r="C147" s="51">
        <v>49.2</v>
      </c>
      <c r="D147" s="65" t="s">
        <v>358</v>
      </c>
      <c r="E147" s="104">
        <v>14.477</v>
      </c>
      <c r="F147" s="104">
        <v>14.477</v>
      </c>
      <c r="G147" s="88">
        <f t="shared" si="3"/>
        <v>0</v>
      </c>
      <c r="H147" s="103">
        <f t="shared" si="7"/>
        <v>0.52232559690483926</v>
      </c>
      <c r="I147" s="103">
        <f t="shared" si="5"/>
        <v>0.10788259259553798</v>
      </c>
      <c r="J147" s="88">
        <f t="shared" si="6"/>
        <v>0.63020818950037727</v>
      </c>
      <c r="K147" s="25" t="s">
        <v>564</v>
      </c>
      <c r="L147" s="516"/>
    </row>
    <row r="148" spans="1:12" x14ac:dyDescent="0.25">
      <c r="A148" s="120">
        <v>129</v>
      </c>
      <c r="B148" s="56" t="s">
        <v>172</v>
      </c>
      <c r="C148" s="51">
        <v>97.8</v>
      </c>
      <c r="D148" s="65" t="s">
        <v>359</v>
      </c>
      <c r="E148" s="129">
        <v>10909</v>
      </c>
      <c r="F148" s="129">
        <v>10909</v>
      </c>
      <c r="G148" s="88">
        <f>(F148-E148)*0.00086</f>
        <v>0</v>
      </c>
      <c r="H148" s="103">
        <f t="shared" si="7"/>
        <v>1.0382813694571804</v>
      </c>
      <c r="I148" s="103">
        <f t="shared" si="5"/>
        <v>0.21444954381795961</v>
      </c>
      <c r="J148" s="88">
        <f t="shared" si="6"/>
        <v>1.2527309132751401</v>
      </c>
      <c r="K148" s="25" t="s">
        <v>564</v>
      </c>
      <c r="L148" s="516"/>
    </row>
    <row r="149" spans="1:12" x14ac:dyDescent="0.25">
      <c r="A149" s="120">
        <v>130</v>
      </c>
      <c r="B149" s="56" t="s">
        <v>173</v>
      </c>
      <c r="C149" s="51">
        <v>76.3</v>
      </c>
      <c r="D149" s="65" t="s">
        <v>358</v>
      </c>
      <c r="E149" s="104">
        <v>19.509</v>
      </c>
      <c r="F149" s="104">
        <v>20.015999999999998</v>
      </c>
      <c r="G149" s="88">
        <f t="shared" si="3"/>
        <v>0.43591859999999821</v>
      </c>
      <c r="H149" s="103"/>
      <c r="I149" s="103">
        <f t="shared" ref="I149:I212" si="8">$G$12/$C$306*C149</f>
        <v>0.16730572794795825</v>
      </c>
      <c r="J149" s="88">
        <f t="shared" ref="J149:J212" si="9">G149+I149+H149</f>
        <v>0.60322432794795644</v>
      </c>
      <c r="K149" s="25" t="s">
        <v>563</v>
      </c>
      <c r="L149" s="516"/>
    </row>
    <row r="150" spans="1:12" x14ac:dyDescent="0.25">
      <c r="A150" s="120">
        <v>131</v>
      </c>
      <c r="B150" s="56" t="s">
        <v>174</v>
      </c>
      <c r="C150" s="51">
        <v>44.2</v>
      </c>
      <c r="D150" s="65" t="s">
        <v>358</v>
      </c>
      <c r="E150" s="104">
        <v>17.951000000000001</v>
      </c>
      <c r="F150" s="104">
        <v>18.196000000000002</v>
      </c>
      <c r="G150" s="88">
        <f t="shared" si="3"/>
        <v>0.21065100000000087</v>
      </c>
      <c r="H150" s="103"/>
      <c r="I150" s="103">
        <f t="shared" si="8"/>
        <v>9.6918914486235339E-2</v>
      </c>
      <c r="J150" s="88">
        <f t="shared" si="9"/>
        <v>0.30756991448623622</v>
      </c>
      <c r="K150" s="25" t="s">
        <v>563</v>
      </c>
      <c r="L150" s="516"/>
    </row>
    <row r="151" spans="1:12" x14ac:dyDescent="0.25">
      <c r="A151" s="120">
        <v>132</v>
      </c>
      <c r="B151" s="56" t="s">
        <v>175</v>
      </c>
      <c r="C151" s="51">
        <v>73.3</v>
      </c>
      <c r="D151" s="65" t="s">
        <v>358</v>
      </c>
      <c r="E151" s="104">
        <v>11.705</v>
      </c>
      <c r="F151" s="104">
        <v>11.952999999999999</v>
      </c>
      <c r="G151" s="88">
        <f t="shared" ref="G151:G214" si="10">(F151-E151)*0.8598</f>
        <v>0.21323039999999943</v>
      </c>
      <c r="H151" s="103"/>
      <c r="I151" s="103">
        <f t="shared" si="8"/>
        <v>0.16072752108237667</v>
      </c>
      <c r="J151" s="88">
        <f t="shared" si="9"/>
        <v>0.37395792108237613</v>
      </c>
      <c r="K151" s="25" t="s">
        <v>563</v>
      </c>
      <c r="L151" s="516"/>
    </row>
    <row r="152" spans="1:12" x14ac:dyDescent="0.25">
      <c r="A152" s="120">
        <v>133</v>
      </c>
      <c r="B152" s="56" t="s">
        <v>176</v>
      </c>
      <c r="C152" s="51">
        <v>49.5</v>
      </c>
      <c r="D152" s="65" t="s">
        <v>358</v>
      </c>
      <c r="E152" s="104">
        <v>8.9030000000000005</v>
      </c>
      <c r="F152" s="104">
        <v>9.2089999999999996</v>
      </c>
      <c r="G152" s="88">
        <f t="shared" si="10"/>
        <v>0.2630987999999993</v>
      </c>
      <c r="H152" s="103"/>
      <c r="I152" s="103">
        <f t="shared" si="8"/>
        <v>0.10854041328209613</v>
      </c>
      <c r="J152" s="88">
        <f t="shared" si="9"/>
        <v>0.37163921328209543</v>
      </c>
      <c r="K152" s="215" t="s">
        <v>563</v>
      </c>
      <c r="L152" s="516"/>
    </row>
    <row r="153" spans="1:12" x14ac:dyDescent="0.25">
      <c r="A153" s="120">
        <v>134</v>
      </c>
      <c r="B153" s="56" t="s">
        <v>177</v>
      </c>
      <c r="C153" s="51">
        <v>97.2</v>
      </c>
      <c r="D153" s="65" t="s">
        <v>358</v>
      </c>
      <c r="E153" s="104">
        <v>27.97</v>
      </c>
      <c r="F153" s="104">
        <v>28.785</v>
      </c>
      <c r="G153" s="88">
        <f t="shared" si="10"/>
        <v>0.70073700000000105</v>
      </c>
      <c r="H153" s="103"/>
      <c r="I153" s="103">
        <f t="shared" si="8"/>
        <v>0.21313390244484332</v>
      </c>
      <c r="J153" s="88">
        <f t="shared" si="9"/>
        <v>0.91387090244484437</v>
      </c>
      <c r="K153" s="215" t="s">
        <v>563</v>
      </c>
      <c r="L153" s="516"/>
    </row>
    <row r="154" spans="1:12" x14ac:dyDescent="0.25">
      <c r="A154" s="120">
        <v>135</v>
      </c>
      <c r="B154" s="56" t="s">
        <v>178</v>
      </c>
      <c r="C154" s="51">
        <v>76.7</v>
      </c>
      <c r="D154" s="65" t="s">
        <v>358</v>
      </c>
      <c r="E154" s="104">
        <v>25.666</v>
      </c>
      <c r="F154" s="104">
        <v>25.931999999999999</v>
      </c>
      <c r="G154" s="88">
        <f t="shared" si="10"/>
        <v>0.22870679999999849</v>
      </c>
      <c r="H154" s="103"/>
      <c r="I154" s="103">
        <f t="shared" si="8"/>
        <v>0.1681828221967025</v>
      </c>
      <c r="J154" s="88">
        <f t="shared" si="9"/>
        <v>0.39688962219670099</v>
      </c>
      <c r="K154" s="215" t="s">
        <v>563</v>
      </c>
      <c r="L154" s="516"/>
    </row>
    <row r="155" spans="1:12" x14ac:dyDescent="0.25">
      <c r="A155" s="120">
        <v>136</v>
      </c>
      <c r="B155" s="56" t="s">
        <v>179</v>
      </c>
      <c r="C155" s="51">
        <v>44.4</v>
      </c>
      <c r="D155" s="65" t="s">
        <v>358</v>
      </c>
      <c r="E155" s="104">
        <v>10.161</v>
      </c>
      <c r="F155" s="104">
        <v>10.563000000000001</v>
      </c>
      <c r="G155" s="88">
        <f t="shared" si="10"/>
        <v>0.34563960000000088</v>
      </c>
      <c r="H155" s="103"/>
      <c r="I155" s="103">
        <f t="shared" si="8"/>
        <v>9.7357461610607432E-2</v>
      </c>
      <c r="J155" s="88">
        <f t="shared" si="9"/>
        <v>0.44299706161060831</v>
      </c>
      <c r="K155" s="25" t="s">
        <v>563</v>
      </c>
      <c r="L155" s="516"/>
    </row>
    <row r="156" spans="1:12" x14ac:dyDescent="0.25">
      <c r="A156" s="120">
        <v>137</v>
      </c>
      <c r="B156" s="56" t="s">
        <v>180</v>
      </c>
      <c r="C156" s="51">
        <v>71.599999999999994</v>
      </c>
      <c r="D156" s="65" t="s">
        <v>358</v>
      </c>
      <c r="E156" s="104">
        <v>37.972999999999999</v>
      </c>
      <c r="F156" s="104">
        <v>39.341000000000001</v>
      </c>
      <c r="G156" s="88">
        <f t="shared" si="10"/>
        <v>1.1762064000000019</v>
      </c>
      <c r="H156" s="103"/>
      <c r="I156" s="103">
        <f t="shared" si="8"/>
        <v>0.15699987052521377</v>
      </c>
      <c r="J156" s="88">
        <f t="shared" si="9"/>
        <v>1.3332062705252157</v>
      </c>
      <c r="K156" s="25" t="s">
        <v>563</v>
      </c>
      <c r="L156" s="516"/>
    </row>
    <row r="157" spans="1:12" x14ac:dyDescent="0.25">
      <c r="A157" s="120">
        <v>138</v>
      </c>
      <c r="B157" s="56" t="s">
        <v>181</v>
      </c>
      <c r="C157" s="51">
        <v>49.1</v>
      </c>
      <c r="D157" s="65" t="s">
        <v>358</v>
      </c>
      <c r="E157" s="104">
        <v>3.948</v>
      </c>
      <c r="F157" s="104">
        <v>3.948</v>
      </c>
      <c r="G157" s="88">
        <f t="shared" si="10"/>
        <v>0</v>
      </c>
      <c r="H157" s="103">
        <f t="shared" si="7"/>
        <v>0.52126395951275617</v>
      </c>
      <c r="I157" s="103">
        <f t="shared" si="8"/>
        <v>0.10766331903335193</v>
      </c>
      <c r="J157" s="88">
        <f t="shared" si="9"/>
        <v>0.62892727854610808</v>
      </c>
      <c r="K157" s="25" t="s">
        <v>564</v>
      </c>
      <c r="L157" s="516"/>
    </row>
    <row r="158" spans="1:12" x14ac:dyDescent="0.25">
      <c r="A158" s="120">
        <v>139</v>
      </c>
      <c r="B158" s="56" t="s">
        <v>182</v>
      </c>
      <c r="C158" s="51">
        <v>97.3</v>
      </c>
      <c r="D158" s="65" t="s">
        <v>358</v>
      </c>
      <c r="E158" s="104">
        <v>28.082000000000001</v>
      </c>
      <c r="F158" s="104">
        <v>28.082000000000001</v>
      </c>
      <c r="G158" s="88">
        <f t="shared" si="10"/>
        <v>0</v>
      </c>
      <c r="H158" s="103">
        <f t="shared" si="7"/>
        <v>1.0329731824967654</v>
      </c>
      <c r="I158" s="103">
        <f t="shared" si="8"/>
        <v>0.21335317600702935</v>
      </c>
      <c r="J158" s="88">
        <f t="shared" si="9"/>
        <v>1.2463263585037947</v>
      </c>
      <c r="K158" s="25" t="s">
        <v>564</v>
      </c>
      <c r="L158" s="516"/>
    </row>
    <row r="159" spans="1:12" x14ac:dyDescent="0.25">
      <c r="A159" s="120">
        <v>140</v>
      </c>
      <c r="B159" s="56" t="s">
        <v>183</v>
      </c>
      <c r="C159" s="51">
        <v>77</v>
      </c>
      <c r="D159" s="65" t="s">
        <v>358</v>
      </c>
      <c r="E159" s="104">
        <v>41.994</v>
      </c>
      <c r="F159" s="104">
        <v>43.442999999999998</v>
      </c>
      <c r="G159" s="88">
        <f t="shared" si="10"/>
        <v>1.2458501999999982</v>
      </c>
      <c r="H159" s="103"/>
      <c r="I159" s="103">
        <f t="shared" si="8"/>
        <v>0.16884064288326064</v>
      </c>
      <c r="J159" s="88">
        <f t="shared" si="9"/>
        <v>1.414690842883259</v>
      </c>
      <c r="K159" s="25" t="s">
        <v>563</v>
      </c>
      <c r="L159" s="516"/>
    </row>
    <row r="160" spans="1:12" x14ac:dyDescent="0.25">
      <c r="A160" s="120">
        <v>141</v>
      </c>
      <c r="B160" s="56" t="s">
        <v>184</v>
      </c>
      <c r="C160" s="51">
        <v>44.6</v>
      </c>
      <c r="D160" s="65" t="s">
        <v>358</v>
      </c>
      <c r="E160" s="104">
        <v>14.211</v>
      </c>
      <c r="F160" s="104">
        <v>14.423999999999999</v>
      </c>
      <c r="G160" s="88">
        <f t="shared" si="10"/>
        <v>0.18313739999999931</v>
      </c>
      <c r="H160" s="103"/>
      <c r="I160" s="103">
        <f t="shared" si="8"/>
        <v>9.7796008734979539E-2</v>
      </c>
      <c r="J160" s="88">
        <f t="shared" si="9"/>
        <v>0.28093340873497885</v>
      </c>
      <c r="K160" s="25" t="s">
        <v>563</v>
      </c>
      <c r="L160" s="516"/>
    </row>
    <row r="161" spans="1:12" x14ac:dyDescent="0.25">
      <c r="A161" s="120">
        <v>142</v>
      </c>
      <c r="B161" s="56" t="s">
        <v>185</v>
      </c>
      <c r="C161" s="51">
        <v>72.5</v>
      </c>
      <c r="D161" s="65" t="s">
        <v>358</v>
      </c>
      <c r="E161" s="104">
        <v>13.319000000000001</v>
      </c>
      <c r="F161" s="104">
        <v>13.36</v>
      </c>
      <c r="G161" s="88">
        <f t="shared" si="10"/>
        <v>3.5251799999998792E-2</v>
      </c>
      <c r="H161" s="103"/>
      <c r="I161" s="103">
        <f t="shared" si="8"/>
        <v>0.15897333258488827</v>
      </c>
      <c r="J161" s="88">
        <f t="shared" si="9"/>
        <v>0.19422513258488705</v>
      </c>
      <c r="K161" s="25" t="s">
        <v>563</v>
      </c>
      <c r="L161" s="516"/>
    </row>
    <row r="162" spans="1:12" x14ac:dyDescent="0.25">
      <c r="A162" s="120">
        <v>143</v>
      </c>
      <c r="B162" s="56" t="s">
        <v>186</v>
      </c>
      <c r="C162" s="51">
        <v>49</v>
      </c>
      <c r="D162" s="65" t="s">
        <v>359</v>
      </c>
      <c r="E162" s="129">
        <v>22186</v>
      </c>
      <c r="F162" s="129">
        <v>22955</v>
      </c>
      <c r="G162" s="88">
        <f>(F162-E162)*0.00086</f>
        <v>0.66134000000000004</v>
      </c>
      <c r="H162" s="103"/>
      <c r="I162" s="103">
        <f t="shared" si="8"/>
        <v>0.10744404547116586</v>
      </c>
      <c r="J162" s="88">
        <f t="shared" si="9"/>
        <v>0.76878404547116586</v>
      </c>
      <c r="K162" s="25" t="s">
        <v>563</v>
      </c>
      <c r="L162" s="516"/>
    </row>
    <row r="163" spans="1:12" x14ac:dyDescent="0.25">
      <c r="A163" s="120">
        <v>144</v>
      </c>
      <c r="B163" s="56" t="s">
        <v>187</v>
      </c>
      <c r="C163" s="51">
        <v>96.9</v>
      </c>
      <c r="D163" s="65" t="s">
        <v>358</v>
      </c>
      <c r="E163" s="104">
        <v>51.953000000000003</v>
      </c>
      <c r="F163" s="104">
        <v>54.21</v>
      </c>
      <c r="G163" s="88">
        <f t="shared" si="10"/>
        <v>1.9405685999999982</v>
      </c>
      <c r="H163" s="103"/>
      <c r="I163" s="103">
        <f t="shared" si="8"/>
        <v>0.21247608175828517</v>
      </c>
      <c r="J163" s="88">
        <f t="shared" si="9"/>
        <v>2.1530446817582836</v>
      </c>
      <c r="K163" s="25" t="s">
        <v>563</v>
      </c>
      <c r="L163" s="516"/>
    </row>
    <row r="164" spans="1:12" x14ac:dyDescent="0.25">
      <c r="A164" s="120">
        <v>145</v>
      </c>
      <c r="B164" s="56" t="s">
        <v>190</v>
      </c>
      <c r="C164" s="51">
        <v>108.8</v>
      </c>
      <c r="D164" s="65" t="s">
        <v>358</v>
      </c>
      <c r="E164" s="104">
        <v>39.664000000000001</v>
      </c>
      <c r="F164" s="104">
        <v>40.558999999999997</v>
      </c>
      <c r="G164" s="88">
        <f t="shared" si="10"/>
        <v>0.76952099999999657</v>
      </c>
      <c r="H164" s="103"/>
      <c r="I164" s="103">
        <f t="shared" si="8"/>
        <v>0.23856963565842543</v>
      </c>
      <c r="J164" s="88">
        <f t="shared" si="9"/>
        <v>1.0080906356584221</v>
      </c>
      <c r="K164" s="25" t="s">
        <v>563</v>
      </c>
      <c r="L164" s="516"/>
    </row>
    <row r="165" spans="1:12" x14ac:dyDescent="0.25">
      <c r="A165" s="120">
        <v>146</v>
      </c>
      <c r="B165" s="56" t="s">
        <v>189</v>
      </c>
      <c r="C165" s="51">
        <v>43.6</v>
      </c>
      <c r="D165" s="65" t="s">
        <v>358</v>
      </c>
      <c r="E165" s="104">
        <v>24.53</v>
      </c>
      <c r="F165" s="104">
        <v>25.003</v>
      </c>
      <c r="G165" s="88">
        <f t="shared" si="10"/>
        <v>0.40668539999999914</v>
      </c>
      <c r="H165" s="103"/>
      <c r="I165" s="103">
        <f t="shared" si="8"/>
        <v>9.5603273113119017E-2</v>
      </c>
      <c r="J165" s="88">
        <f t="shared" si="9"/>
        <v>0.5022886731131182</v>
      </c>
      <c r="K165" s="25" t="s">
        <v>563</v>
      </c>
      <c r="L165" s="516"/>
    </row>
    <row r="166" spans="1:12" x14ac:dyDescent="0.25">
      <c r="A166" s="120">
        <v>147</v>
      </c>
      <c r="B166" s="56" t="s">
        <v>188</v>
      </c>
      <c r="C166" s="51">
        <v>66.099999999999994</v>
      </c>
      <c r="D166" s="65" t="s">
        <v>358</v>
      </c>
      <c r="E166" s="104">
        <v>45.895000000000003</v>
      </c>
      <c r="F166" s="104">
        <v>46.994999999999997</v>
      </c>
      <c r="G166" s="88">
        <f t="shared" si="10"/>
        <v>0.94577999999999507</v>
      </c>
      <c r="H166" s="103"/>
      <c r="I166" s="103">
        <f t="shared" si="8"/>
        <v>0.14493982460498087</v>
      </c>
      <c r="J166" s="88">
        <f t="shared" si="9"/>
        <v>1.0907198246049759</v>
      </c>
      <c r="K166" s="25" t="s">
        <v>563</v>
      </c>
      <c r="L166" s="516"/>
    </row>
    <row r="167" spans="1:12" x14ac:dyDescent="0.25">
      <c r="A167" s="120">
        <v>148</v>
      </c>
      <c r="B167" s="56" t="s">
        <v>191</v>
      </c>
      <c r="C167" s="51">
        <v>107</v>
      </c>
      <c r="D167" s="65" t="s">
        <v>358</v>
      </c>
      <c r="E167" s="104">
        <v>27.634</v>
      </c>
      <c r="F167" s="104">
        <v>28.754999999999999</v>
      </c>
      <c r="G167" s="88">
        <f t="shared" si="10"/>
        <v>0.96383579999999891</v>
      </c>
      <c r="H167" s="103"/>
      <c r="I167" s="103">
        <f t="shared" si="8"/>
        <v>0.23462271153907649</v>
      </c>
      <c r="J167" s="88">
        <f t="shared" si="9"/>
        <v>1.1984585115390753</v>
      </c>
      <c r="K167" s="25" t="s">
        <v>563</v>
      </c>
      <c r="L167" s="516"/>
    </row>
    <row r="168" spans="1:12" x14ac:dyDescent="0.25">
      <c r="A168" s="120">
        <v>149</v>
      </c>
      <c r="B168" s="56" t="s">
        <v>192</v>
      </c>
      <c r="C168" s="51">
        <v>43.9</v>
      </c>
      <c r="D168" s="65" t="s">
        <v>358</v>
      </c>
      <c r="E168" s="104">
        <v>4.4989999999999997</v>
      </c>
      <c r="F168" s="104">
        <v>4.4989999999999997</v>
      </c>
      <c r="G168" s="88">
        <f t="shared" si="10"/>
        <v>0</v>
      </c>
      <c r="H168" s="103">
        <f t="shared" si="7"/>
        <v>0.46605881512443986</v>
      </c>
      <c r="I168" s="103">
        <f t="shared" si="8"/>
        <v>9.6261093799677164E-2</v>
      </c>
      <c r="J168" s="88">
        <f t="shared" si="9"/>
        <v>0.56231990892411698</v>
      </c>
      <c r="K168" s="25" t="s">
        <v>564</v>
      </c>
      <c r="L168" s="516"/>
    </row>
    <row r="169" spans="1:12" x14ac:dyDescent="0.25">
      <c r="A169" s="120">
        <v>150</v>
      </c>
      <c r="B169" s="56" t="s">
        <v>193</v>
      </c>
      <c r="C169" s="51">
        <v>65.599999999999994</v>
      </c>
      <c r="D169" s="65" t="s">
        <v>358</v>
      </c>
      <c r="E169" s="104">
        <v>18.7</v>
      </c>
      <c r="F169" s="104">
        <v>19.768999999999998</v>
      </c>
      <c r="G169" s="88">
        <f t="shared" si="10"/>
        <v>0.91912619999999923</v>
      </c>
      <c r="H169" s="103"/>
      <c r="I169" s="103">
        <f t="shared" si="8"/>
        <v>0.14384345679405061</v>
      </c>
      <c r="J169" s="88">
        <f t="shared" si="9"/>
        <v>1.0629696567940499</v>
      </c>
      <c r="K169" s="25" t="s">
        <v>563</v>
      </c>
      <c r="L169" s="516"/>
    </row>
    <row r="170" spans="1:12" x14ac:dyDescent="0.25">
      <c r="A170" s="120">
        <v>151</v>
      </c>
      <c r="B170" s="56" t="s">
        <v>194</v>
      </c>
      <c r="C170" s="51">
        <v>108.7</v>
      </c>
      <c r="D170" s="65" t="s">
        <v>358</v>
      </c>
      <c r="E170" s="104">
        <v>42.145000000000003</v>
      </c>
      <c r="F170" s="104">
        <v>43.377000000000002</v>
      </c>
      <c r="G170" s="88">
        <f t="shared" si="10"/>
        <v>1.0592735999999994</v>
      </c>
      <c r="H170" s="103"/>
      <c r="I170" s="103">
        <f t="shared" si="8"/>
        <v>0.23835036209623939</v>
      </c>
      <c r="J170" s="88">
        <f t="shared" si="9"/>
        <v>1.2976239620962389</v>
      </c>
      <c r="K170" s="25" t="s">
        <v>563</v>
      </c>
      <c r="L170" s="516"/>
    </row>
    <row r="171" spans="1:12" x14ac:dyDescent="0.25">
      <c r="A171" s="120">
        <v>152</v>
      </c>
      <c r="B171" s="56" t="s">
        <v>195</v>
      </c>
      <c r="C171" s="51">
        <v>43.5</v>
      </c>
      <c r="D171" s="65" t="s">
        <v>358</v>
      </c>
      <c r="E171" s="104">
        <v>13.052</v>
      </c>
      <c r="F171" s="104">
        <v>13.696</v>
      </c>
      <c r="G171" s="88">
        <f t="shared" si="10"/>
        <v>0.55371120000000007</v>
      </c>
      <c r="H171" s="103"/>
      <c r="I171" s="103">
        <f t="shared" si="8"/>
        <v>9.5383999550932963E-2</v>
      </c>
      <c r="J171" s="88">
        <f t="shared" si="9"/>
        <v>0.64909519955093309</v>
      </c>
      <c r="K171" s="25" t="s">
        <v>563</v>
      </c>
      <c r="L171" s="516"/>
    </row>
    <row r="172" spans="1:12" x14ac:dyDescent="0.25">
      <c r="A172" s="120">
        <v>153</v>
      </c>
      <c r="B172" s="56" t="s">
        <v>196</v>
      </c>
      <c r="C172" s="51">
        <v>65.8</v>
      </c>
      <c r="D172" s="65" t="s">
        <v>358</v>
      </c>
      <c r="E172" s="104">
        <v>14.339</v>
      </c>
      <c r="F172" s="104">
        <v>14.375</v>
      </c>
      <c r="G172" s="88">
        <f t="shared" si="10"/>
        <v>3.0952799999999645E-2</v>
      </c>
      <c r="H172" s="103"/>
      <c r="I172" s="103">
        <f t="shared" si="8"/>
        <v>0.14428200391842272</v>
      </c>
      <c r="J172" s="88">
        <f t="shared" si="9"/>
        <v>0.17523480391842236</v>
      </c>
      <c r="K172" s="25" t="s">
        <v>563</v>
      </c>
      <c r="L172" s="516"/>
    </row>
    <row r="173" spans="1:12" x14ac:dyDescent="0.25">
      <c r="A173" s="120">
        <v>154</v>
      </c>
      <c r="B173" s="56" t="s">
        <v>197</v>
      </c>
      <c r="C173" s="51">
        <v>108.7</v>
      </c>
      <c r="D173" s="65" t="s">
        <v>358</v>
      </c>
      <c r="E173" s="104">
        <v>57.234999999999999</v>
      </c>
      <c r="F173" s="104">
        <v>59.228000000000002</v>
      </c>
      <c r="G173" s="88">
        <f t="shared" si="10"/>
        <v>1.7135814000000018</v>
      </c>
      <c r="H173" s="103"/>
      <c r="I173" s="103">
        <f t="shared" si="8"/>
        <v>0.23835036209623939</v>
      </c>
      <c r="J173" s="88">
        <f t="shared" si="9"/>
        <v>1.9519317620962413</v>
      </c>
      <c r="K173" s="25" t="s">
        <v>563</v>
      </c>
      <c r="L173" s="516"/>
    </row>
    <row r="174" spans="1:12" x14ac:dyDescent="0.25">
      <c r="A174" s="120">
        <v>155</v>
      </c>
      <c r="B174" s="56" t="s">
        <v>198</v>
      </c>
      <c r="C174" s="51">
        <v>43.5</v>
      </c>
      <c r="D174" s="65" t="s">
        <v>358</v>
      </c>
      <c r="E174" s="104">
        <v>29.335999999999999</v>
      </c>
      <c r="F174" s="104">
        <v>30.420999999999999</v>
      </c>
      <c r="G174" s="88">
        <f t="shared" si="10"/>
        <v>0.93288300000000079</v>
      </c>
      <c r="H174" s="103"/>
      <c r="I174" s="103">
        <f t="shared" si="8"/>
        <v>9.5383999550932963E-2</v>
      </c>
      <c r="J174" s="88">
        <f t="shared" si="9"/>
        <v>1.0282669995509337</v>
      </c>
      <c r="K174" s="25" t="s">
        <v>563</v>
      </c>
      <c r="L174" s="516"/>
    </row>
    <row r="175" spans="1:12" x14ac:dyDescent="0.25">
      <c r="A175" s="120">
        <v>156</v>
      </c>
      <c r="B175" s="56" t="s">
        <v>199</v>
      </c>
      <c r="C175" s="51">
        <v>66.099999999999994</v>
      </c>
      <c r="D175" s="65" t="s">
        <v>358</v>
      </c>
      <c r="E175" s="104">
        <v>4.5339999999999998</v>
      </c>
      <c r="F175" s="104">
        <v>4.5339999999999998</v>
      </c>
      <c r="G175" s="88">
        <f t="shared" si="10"/>
        <v>0</v>
      </c>
      <c r="H175" s="103">
        <f t="shared" ref="H175:H214" si="11">C175*(G$11/E$18)</f>
        <v>0.70174231616686722</v>
      </c>
      <c r="I175" s="103">
        <f t="shared" si="8"/>
        <v>0.14493982460498087</v>
      </c>
      <c r="J175" s="88">
        <f t="shared" si="9"/>
        <v>0.84668214077184811</v>
      </c>
      <c r="K175" s="25" t="s">
        <v>564</v>
      </c>
      <c r="L175" s="516"/>
    </row>
    <row r="176" spans="1:12" x14ac:dyDescent="0.25">
      <c r="A176" s="120">
        <v>157</v>
      </c>
      <c r="B176" s="56" t="s">
        <v>200</v>
      </c>
      <c r="C176" s="51">
        <v>108.8</v>
      </c>
      <c r="D176" s="65" t="s">
        <v>358</v>
      </c>
      <c r="E176" s="104">
        <v>17.408999999999999</v>
      </c>
      <c r="F176" s="104">
        <v>17.408999999999999</v>
      </c>
      <c r="G176" s="88">
        <f t="shared" si="10"/>
        <v>0</v>
      </c>
      <c r="H176" s="103">
        <f t="shared" si="11"/>
        <v>1.155061482586311</v>
      </c>
      <c r="I176" s="103">
        <f t="shared" si="8"/>
        <v>0.23856963565842543</v>
      </c>
      <c r="J176" s="88">
        <f t="shared" si="9"/>
        <v>1.3936311182447365</v>
      </c>
      <c r="K176" s="25" t="s">
        <v>564</v>
      </c>
      <c r="L176" s="516"/>
    </row>
    <row r="177" spans="1:12" x14ac:dyDescent="0.25">
      <c r="A177" s="120">
        <v>158</v>
      </c>
      <c r="B177" s="56" t="s">
        <v>201</v>
      </c>
      <c r="C177" s="51">
        <v>43.1</v>
      </c>
      <c r="D177" s="65" t="s">
        <v>358</v>
      </c>
      <c r="E177" s="104">
        <v>15.773999999999999</v>
      </c>
      <c r="F177" s="104">
        <v>16.420999999999999</v>
      </c>
      <c r="G177" s="88">
        <f t="shared" si="10"/>
        <v>0.55629060000000019</v>
      </c>
      <c r="H177" s="103"/>
      <c r="I177" s="103">
        <f t="shared" si="8"/>
        <v>9.4506905302188748E-2</v>
      </c>
      <c r="J177" s="88">
        <f t="shared" si="9"/>
        <v>0.65079750530218894</v>
      </c>
      <c r="K177" s="25" t="s">
        <v>563</v>
      </c>
      <c r="L177" s="516"/>
    </row>
    <row r="178" spans="1:12" x14ac:dyDescent="0.25">
      <c r="A178" s="120">
        <v>159</v>
      </c>
      <c r="B178" s="56" t="s">
        <v>202</v>
      </c>
      <c r="C178" s="51">
        <v>66.099999999999994</v>
      </c>
      <c r="D178" s="65" t="s">
        <v>358</v>
      </c>
      <c r="E178" s="104">
        <v>36.411999999999999</v>
      </c>
      <c r="F178" s="104">
        <v>37.460999999999999</v>
      </c>
      <c r="G178" s="88">
        <f t="shared" si="10"/>
        <v>0.90193019999999957</v>
      </c>
      <c r="H178" s="103"/>
      <c r="I178" s="103">
        <f t="shared" si="8"/>
        <v>0.14493982460498087</v>
      </c>
      <c r="J178" s="88">
        <f t="shared" si="9"/>
        <v>1.0468700246049805</v>
      </c>
      <c r="K178" s="25" t="s">
        <v>563</v>
      </c>
      <c r="L178" s="516"/>
    </row>
    <row r="179" spans="1:12" x14ac:dyDescent="0.25">
      <c r="A179" s="120">
        <v>160</v>
      </c>
      <c r="B179" s="56" t="s">
        <v>203</v>
      </c>
      <c r="C179" s="51">
        <v>109.1</v>
      </c>
      <c r="D179" s="65" t="s">
        <v>358</v>
      </c>
      <c r="E179" s="104">
        <v>32.774999999999999</v>
      </c>
      <c r="F179" s="104">
        <v>33.905999999999999</v>
      </c>
      <c r="G179" s="88">
        <f t="shared" si="10"/>
        <v>0.97243380000000024</v>
      </c>
      <c r="H179" s="103"/>
      <c r="I179" s="103">
        <f t="shared" si="8"/>
        <v>0.23922745634498357</v>
      </c>
      <c r="J179" s="88">
        <f t="shared" si="9"/>
        <v>1.2116612563449838</v>
      </c>
      <c r="K179" s="25" t="s">
        <v>563</v>
      </c>
      <c r="L179" s="516"/>
    </row>
    <row r="180" spans="1:12" x14ac:dyDescent="0.25">
      <c r="A180" s="120">
        <v>161</v>
      </c>
      <c r="B180" s="56" t="s">
        <v>204</v>
      </c>
      <c r="C180" s="51">
        <v>43.1</v>
      </c>
      <c r="D180" s="65" t="s">
        <v>358</v>
      </c>
      <c r="E180" s="104">
        <v>18.956</v>
      </c>
      <c r="F180" s="104">
        <v>18.956</v>
      </c>
      <c r="G180" s="88">
        <f t="shared" si="10"/>
        <v>0</v>
      </c>
      <c r="H180" s="103">
        <f t="shared" si="11"/>
        <v>0.45756571598777585</v>
      </c>
      <c r="I180" s="103">
        <f t="shared" si="8"/>
        <v>9.4506905302188748E-2</v>
      </c>
      <c r="J180" s="88">
        <f t="shared" si="9"/>
        <v>0.55207262128996459</v>
      </c>
      <c r="K180" s="25" t="s">
        <v>564</v>
      </c>
      <c r="L180" s="516"/>
    </row>
    <row r="181" spans="1:12" x14ac:dyDescent="0.25">
      <c r="A181" s="120">
        <v>162</v>
      </c>
      <c r="B181" s="56" t="s">
        <v>205</v>
      </c>
      <c r="C181" s="51">
        <v>65.8</v>
      </c>
      <c r="D181" s="65" t="s">
        <v>358</v>
      </c>
      <c r="E181" s="104">
        <v>15.003</v>
      </c>
      <c r="F181" s="104">
        <v>15.586</v>
      </c>
      <c r="G181" s="88">
        <f t="shared" si="10"/>
        <v>0.50126340000000014</v>
      </c>
      <c r="H181" s="103"/>
      <c r="I181" s="103">
        <f t="shared" si="8"/>
        <v>0.14428200391842272</v>
      </c>
      <c r="J181" s="88">
        <f t="shared" si="9"/>
        <v>0.64554540391842286</v>
      </c>
      <c r="K181" s="25" t="s">
        <v>563</v>
      </c>
      <c r="L181" s="516"/>
    </row>
    <row r="182" spans="1:12" x14ac:dyDescent="0.25">
      <c r="A182" s="120">
        <v>163</v>
      </c>
      <c r="B182" s="56" t="s">
        <v>206</v>
      </c>
      <c r="C182" s="51">
        <v>109.9</v>
      </c>
      <c r="D182" s="65" t="s">
        <v>358</v>
      </c>
      <c r="E182" s="104">
        <v>30.411999999999999</v>
      </c>
      <c r="F182" s="104">
        <v>31.186</v>
      </c>
      <c r="G182" s="88">
        <f t="shared" si="10"/>
        <v>0.66548520000000078</v>
      </c>
      <c r="H182" s="103"/>
      <c r="I182" s="103">
        <f t="shared" si="8"/>
        <v>0.24098164484247203</v>
      </c>
      <c r="J182" s="88">
        <f t="shared" si="9"/>
        <v>0.90646684484247286</v>
      </c>
      <c r="K182" s="25" t="s">
        <v>563</v>
      </c>
      <c r="L182" s="516"/>
    </row>
    <row r="183" spans="1:12" x14ac:dyDescent="0.25">
      <c r="A183" s="120">
        <v>164</v>
      </c>
      <c r="B183" s="56" t="s">
        <v>207</v>
      </c>
      <c r="C183" s="51">
        <v>43.8</v>
      </c>
      <c r="D183" s="65" t="s">
        <v>358</v>
      </c>
      <c r="E183" s="104">
        <v>19.402000000000001</v>
      </c>
      <c r="F183" s="104">
        <v>20.215</v>
      </c>
      <c r="G183" s="88">
        <f t="shared" si="10"/>
        <v>0.69901739999999901</v>
      </c>
      <c r="H183" s="103"/>
      <c r="I183" s="103">
        <f t="shared" si="8"/>
        <v>9.604182023749111E-2</v>
      </c>
      <c r="J183" s="88">
        <f t="shared" si="9"/>
        <v>0.79505922023749009</v>
      </c>
      <c r="K183" s="25" t="s">
        <v>563</v>
      </c>
      <c r="L183" s="516"/>
    </row>
    <row r="184" spans="1:12" x14ac:dyDescent="0.25">
      <c r="A184" s="120">
        <v>165</v>
      </c>
      <c r="B184" s="56" t="s">
        <v>208</v>
      </c>
      <c r="C184" s="51">
        <v>65.900000000000006</v>
      </c>
      <c r="D184" s="65" t="s">
        <v>358</v>
      </c>
      <c r="E184" s="104">
        <v>5.45</v>
      </c>
      <c r="F184" s="104">
        <v>5.5389999999999997</v>
      </c>
      <c r="G184" s="88">
        <f t="shared" si="10"/>
        <v>7.6522199999999596E-2</v>
      </c>
      <c r="H184" s="103"/>
      <c r="I184" s="103">
        <f t="shared" si="8"/>
        <v>0.14450127748060879</v>
      </c>
      <c r="J184" s="88">
        <f t="shared" si="9"/>
        <v>0.22102347748060838</v>
      </c>
      <c r="K184" s="25" t="s">
        <v>563</v>
      </c>
      <c r="L184" s="516"/>
    </row>
    <row r="185" spans="1:12" x14ac:dyDescent="0.25">
      <c r="A185" s="120">
        <v>166</v>
      </c>
      <c r="B185" s="56" t="s">
        <v>209</v>
      </c>
      <c r="C185" s="51">
        <v>109.5</v>
      </c>
      <c r="D185" s="65" t="s">
        <v>358</v>
      </c>
      <c r="E185" s="104">
        <v>51.915999999999997</v>
      </c>
      <c r="F185" s="104">
        <v>53.070999999999998</v>
      </c>
      <c r="G185" s="88">
        <f t="shared" si="10"/>
        <v>0.99306900000000098</v>
      </c>
      <c r="H185" s="103"/>
      <c r="I185" s="103">
        <f t="shared" si="8"/>
        <v>0.24010455059372779</v>
      </c>
      <c r="J185" s="88">
        <f t="shared" si="9"/>
        <v>1.2331735505937287</v>
      </c>
      <c r="K185" s="25" t="s">
        <v>563</v>
      </c>
      <c r="L185" s="516"/>
    </row>
    <row r="186" spans="1:12" x14ac:dyDescent="0.25">
      <c r="A186" s="120">
        <v>167</v>
      </c>
      <c r="B186" s="56" t="s">
        <v>210</v>
      </c>
      <c r="C186" s="51">
        <v>43.1</v>
      </c>
      <c r="D186" s="65" t="s">
        <v>358</v>
      </c>
      <c r="E186" s="104">
        <v>6.4370000000000003</v>
      </c>
      <c r="F186" s="104">
        <v>6.4729999999999999</v>
      </c>
      <c r="G186" s="88">
        <f t="shared" si="10"/>
        <v>3.0952799999999645E-2</v>
      </c>
      <c r="H186" s="103"/>
      <c r="I186" s="103">
        <f t="shared" si="8"/>
        <v>9.4506905302188748E-2</v>
      </c>
      <c r="J186" s="88">
        <f t="shared" si="9"/>
        <v>0.12545970530218839</v>
      </c>
      <c r="K186" s="25" t="s">
        <v>563</v>
      </c>
      <c r="L186" s="516"/>
    </row>
    <row r="187" spans="1:12" x14ac:dyDescent="0.25">
      <c r="A187" s="120">
        <v>168</v>
      </c>
      <c r="B187" s="56" t="s">
        <v>211</v>
      </c>
      <c r="C187" s="51">
        <v>66</v>
      </c>
      <c r="D187" s="65" t="s">
        <v>358</v>
      </c>
      <c r="E187" s="104">
        <v>26.626000000000001</v>
      </c>
      <c r="F187" s="104">
        <v>26.986999999999998</v>
      </c>
      <c r="G187" s="88">
        <f t="shared" si="10"/>
        <v>0.31038779999999749</v>
      </c>
      <c r="H187" s="103"/>
      <c r="I187" s="103">
        <f t="shared" si="8"/>
        <v>0.14472055104279483</v>
      </c>
      <c r="J187" s="88">
        <f t="shared" si="9"/>
        <v>0.45510835104279235</v>
      </c>
      <c r="K187" s="25" t="s">
        <v>563</v>
      </c>
      <c r="L187" s="516"/>
    </row>
    <row r="188" spans="1:12" x14ac:dyDescent="0.25">
      <c r="A188" s="120">
        <v>169</v>
      </c>
      <c r="B188" s="56" t="s">
        <v>212</v>
      </c>
      <c r="C188" s="51">
        <v>109.6</v>
      </c>
      <c r="D188" s="65" t="s">
        <v>358</v>
      </c>
      <c r="E188" s="104">
        <v>21.731999999999999</v>
      </c>
      <c r="F188" s="104">
        <v>22.344999999999999</v>
      </c>
      <c r="G188" s="88">
        <f t="shared" si="10"/>
        <v>0.52705739999999957</v>
      </c>
      <c r="H188" s="103"/>
      <c r="I188" s="103">
        <f t="shared" si="8"/>
        <v>0.24032382415591383</v>
      </c>
      <c r="J188" s="88">
        <f t="shared" si="9"/>
        <v>0.76738122415591337</v>
      </c>
      <c r="K188" s="25" t="s">
        <v>563</v>
      </c>
      <c r="L188" s="516"/>
    </row>
    <row r="189" spans="1:12" x14ac:dyDescent="0.25">
      <c r="A189" s="120">
        <v>170</v>
      </c>
      <c r="B189" s="56" t="s">
        <v>213</v>
      </c>
      <c r="C189" s="51">
        <v>43</v>
      </c>
      <c r="D189" s="65" t="s">
        <v>358</v>
      </c>
      <c r="E189" s="104">
        <v>29.873999999999999</v>
      </c>
      <c r="F189" s="104">
        <v>30.998999999999999</v>
      </c>
      <c r="G189" s="88">
        <f t="shared" si="10"/>
        <v>0.967275</v>
      </c>
      <c r="H189" s="103"/>
      <c r="I189" s="103">
        <f t="shared" si="8"/>
        <v>9.4287631740002695E-2</v>
      </c>
      <c r="J189" s="88">
        <f t="shared" si="9"/>
        <v>1.0615626317400026</v>
      </c>
      <c r="K189" s="25" t="s">
        <v>563</v>
      </c>
      <c r="L189" s="516"/>
    </row>
    <row r="190" spans="1:12" x14ac:dyDescent="0.25">
      <c r="A190" s="120">
        <v>171</v>
      </c>
      <c r="B190" s="56" t="s">
        <v>214</v>
      </c>
      <c r="C190" s="51">
        <v>65.900000000000006</v>
      </c>
      <c r="D190" s="65" t="s">
        <v>358</v>
      </c>
      <c r="E190" s="104">
        <v>30.634</v>
      </c>
      <c r="F190" s="104">
        <v>31.538</v>
      </c>
      <c r="G190" s="88">
        <f t="shared" si="10"/>
        <v>0.77725919999999993</v>
      </c>
      <c r="H190" s="103"/>
      <c r="I190" s="103">
        <f t="shared" si="8"/>
        <v>0.14450127748060879</v>
      </c>
      <c r="J190" s="88">
        <f t="shared" si="9"/>
        <v>0.92176047748060874</v>
      </c>
      <c r="K190" s="25" t="s">
        <v>563</v>
      </c>
      <c r="L190" s="516"/>
    </row>
    <row r="191" spans="1:12" x14ac:dyDescent="0.25">
      <c r="A191" s="120">
        <v>172</v>
      </c>
      <c r="B191" s="56" t="s">
        <v>215</v>
      </c>
      <c r="C191" s="51">
        <v>110</v>
      </c>
      <c r="D191" s="65" t="s">
        <v>359</v>
      </c>
      <c r="E191" s="129">
        <v>35731</v>
      </c>
      <c r="F191" s="129">
        <v>37106</v>
      </c>
      <c r="G191" s="88">
        <f>(F191-E191)*0.00086</f>
        <v>1.1824999999999999</v>
      </c>
      <c r="H191" s="103"/>
      <c r="I191" s="103">
        <f t="shared" si="8"/>
        <v>0.24120091840465807</v>
      </c>
      <c r="J191" s="88">
        <f t="shared" si="9"/>
        <v>1.4237009184046578</v>
      </c>
      <c r="K191" s="25" t="s">
        <v>563</v>
      </c>
      <c r="L191" s="516"/>
    </row>
    <row r="192" spans="1:12" x14ac:dyDescent="0.25">
      <c r="A192" s="120">
        <v>173</v>
      </c>
      <c r="B192" s="56" t="s">
        <v>216</v>
      </c>
      <c r="C192" s="51">
        <v>42.8</v>
      </c>
      <c r="D192" s="65" t="s">
        <v>359</v>
      </c>
      <c r="E192" s="129">
        <v>3802</v>
      </c>
      <c r="F192" s="129">
        <v>3864</v>
      </c>
      <c r="G192" s="88">
        <f t="shared" ref="G192:G207" si="12">(F192-E192)*0.00086</f>
        <v>5.3319999999999999E-2</v>
      </c>
      <c r="H192" s="103"/>
      <c r="I192" s="103">
        <f t="shared" si="8"/>
        <v>9.3849084615630587E-2</v>
      </c>
      <c r="J192" s="88">
        <f t="shared" si="9"/>
        <v>0.14716908461563058</v>
      </c>
      <c r="K192" s="25" t="s">
        <v>563</v>
      </c>
      <c r="L192" s="516"/>
    </row>
    <row r="193" spans="1:12" x14ac:dyDescent="0.25">
      <c r="A193" s="120">
        <v>174</v>
      </c>
      <c r="B193" s="56" t="s">
        <v>217</v>
      </c>
      <c r="C193" s="51">
        <v>66.099999999999994</v>
      </c>
      <c r="D193" s="65" t="s">
        <v>359</v>
      </c>
      <c r="E193" s="129">
        <v>9676</v>
      </c>
      <c r="F193" s="129">
        <v>9676</v>
      </c>
      <c r="G193" s="88">
        <f t="shared" si="12"/>
        <v>0</v>
      </c>
      <c r="H193" s="103">
        <f t="shared" si="11"/>
        <v>0.70174231616686722</v>
      </c>
      <c r="I193" s="103">
        <f t="shared" si="8"/>
        <v>0.14493982460498087</v>
      </c>
      <c r="J193" s="88">
        <f t="shared" si="9"/>
        <v>0.84668214077184811</v>
      </c>
      <c r="K193" s="25" t="s">
        <v>564</v>
      </c>
      <c r="L193" s="518"/>
    </row>
    <row r="194" spans="1:12" x14ac:dyDescent="0.25">
      <c r="A194" s="120">
        <v>175</v>
      </c>
      <c r="B194" s="56" t="s">
        <v>218</v>
      </c>
      <c r="C194" s="51">
        <v>109.9</v>
      </c>
      <c r="D194" s="65" t="s">
        <v>359</v>
      </c>
      <c r="E194" s="129">
        <v>40439</v>
      </c>
      <c r="F194" s="129">
        <v>40642</v>
      </c>
      <c r="G194" s="88">
        <f t="shared" si="12"/>
        <v>0.17457999999999999</v>
      </c>
      <c r="H194" s="103"/>
      <c r="I194" s="103">
        <f t="shared" si="8"/>
        <v>0.24098164484247203</v>
      </c>
      <c r="J194" s="88">
        <f t="shared" si="9"/>
        <v>0.41556164484247204</v>
      </c>
      <c r="K194" s="25" t="s">
        <v>563</v>
      </c>
      <c r="L194" s="519"/>
    </row>
    <row r="195" spans="1:12" x14ac:dyDescent="0.25">
      <c r="A195" s="120">
        <v>176</v>
      </c>
      <c r="B195" s="56" t="s">
        <v>219</v>
      </c>
      <c r="C195" s="51">
        <v>43.1</v>
      </c>
      <c r="D195" s="65" t="s">
        <v>359</v>
      </c>
      <c r="E195" s="129">
        <v>5905</v>
      </c>
      <c r="F195" s="129">
        <v>5905</v>
      </c>
      <c r="G195" s="88">
        <f t="shared" si="12"/>
        <v>0</v>
      </c>
      <c r="H195" s="103">
        <f t="shared" si="11"/>
        <v>0.45756571598777585</v>
      </c>
      <c r="I195" s="103">
        <f t="shared" si="8"/>
        <v>9.4506905302188748E-2</v>
      </c>
      <c r="J195" s="88">
        <f t="shared" si="9"/>
        <v>0.55207262128996459</v>
      </c>
      <c r="K195" s="215" t="s">
        <v>564</v>
      </c>
      <c r="L195" s="519"/>
    </row>
    <row r="196" spans="1:12" x14ac:dyDescent="0.25">
      <c r="A196" s="120">
        <v>177</v>
      </c>
      <c r="B196" s="56" t="s">
        <v>220</v>
      </c>
      <c r="C196" s="51">
        <v>65.8</v>
      </c>
      <c r="D196" s="65" t="s">
        <v>359</v>
      </c>
      <c r="E196" s="129">
        <v>7966</v>
      </c>
      <c r="F196" s="129">
        <v>8520</v>
      </c>
      <c r="G196" s="88">
        <f t="shared" si="12"/>
        <v>0.47643999999999997</v>
      </c>
      <c r="H196" s="103"/>
      <c r="I196" s="103">
        <f t="shared" si="8"/>
        <v>0.14428200391842272</v>
      </c>
      <c r="J196" s="88">
        <f t="shared" si="9"/>
        <v>0.62072200391842269</v>
      </c>
      <c r="K196" s="215" t="s">
        <v>563</v>
      </c>
      <c r="L196" s="519"/>
    </row>
    <row r="197" spans="1:12" x14ac:dyDescent="0.25">
      <c r="A197" s="120">
        <v>178</v>
      </c>
      <c r="B197" s="56" t="s">
        <v>221</v>
      </c>
      <c r="C197" s="51">
        <v>108</v>
      </c>
      <c r="D197" s="65" t="s">
        <v>359</v>
      </c>
      <c r="E197" s="129">
        <v>36246</v>
      </c>
      <c r="F197" s="129">
        <v>37283</v>
      </c>
      <c r="G197" s="88">
        <f t="shared" si="12"/>
        <v>0.89181999999999995</v>
      </c>
      <c r="H197" s="103"/>
      <c r="I197" s="103">
        <f t="shared" si="8"/>
        <v>0.236815447160937</v>
      </c>
      <c r="J197" s="88">
        <f t="shared" si="9"/>
        <v>1.128635447160937</v>
      </c>
      <c r="K197" s="215" t="s">
        <v>563</v>
      </c>
      <c r="L197" s="519"/>
    </row>
    <row r="198" spans="1:12" x14ac:dyDescent="0.25">
      <c r="A198" s="120">
        <v>179</v>
      </c>
      <c r="B198" s="56" t="s">
        <v>222</v>
      </c>
      <c r="C198" s="51">
        <v>43</v>
      </c>
      <c r="D198" s="65" t="s">
        <v>359</v>
      </c>
      <c r="E198" s="129">
        <v>5602</v>
      </c>
      <c r="F198" s="129">
        <v>5813</v>
      </c>
      <c r="G198" s="88">
        <f t="shared" si="12"/>
        <v>0.18145999999999998</v>
      </c>
      <c r="H198" s="103"/>
      <c r="I198" s="103">
        <f t="shared" si="8"/>
        <v>9.4287631740002695E-2</v>
      </c>
      <c r="J198" s="88">
        <f t="shared" si="9"/>
        <v>0.27574763174000266</v>
      </c>
      <c r="K198" s="215" t="s">
        <v>563</v>
      </c>
      <c r="L198" s="519"/>
    </row>
    <row r="199" spans="1:12" x14ac:dyDescent="0.25">
      <c r="A199" s="120">
        <v>180</v>
      </c>
      <c r="B199" s="116" t="s">
        <v>223</v>
      </c>
      <c r="C199" s="51">
        <v>66.3</v>
      </c>
      <c r="D199" s="65" t="s">
        <v>359</v>
      </c>
      <c r="E199" s="129">
        <v>28499</v>
      </c>
      <c r="F199" s="129">
        <v>28499</v>
      </c>
      <c r="G199" s="88">
        <f t="shared" si="12"/>
        <v>0</v>
      </c>
      <c r="H199" s="103">
        <f t="shared" si="11"/>
        <v>0.70386559095103329</v>
      </c>
      <c r="I199" s="103">
        <f t="shared" si="8"/>
        <v>0.145378371729353</v>
      </c>
      <c r="J199" s="88">
        <f t="shared" si="9"/>
        <v>0.84924396268038627</v>
      </c>
      <c r="K199" s="215" t="s">
        <v>564</v>
      </c>
      <c r="L199" s="519"/>
    </row>
    <row r="200" spans="1:12" x14ac:dyDescent="0.25">
      <c r="A200" s="120">
        <v>181</v>
      </c>
      <c r="B200" s="56" t="s">
        <v>224</v>
      </c>
      <c r="C200" s="51">
        <v>110.9</v>
      </c>
      <c r="D200" s="65" t="s">
        <v>359</v>
      </c>
      <c r="E200" s="129">
        <v>10347</v>
      </c>
      <c r="F200" s="129">
        <v>11046</v>
      </c>
      <c r="G200" s="88">
        <f t="shared" si="12"/>
        <v>0.60114000000000001</v>
      </c>
      <c r="H200" s="103"/>
      <c r="I200" s="103">
        <f t="shared" si="8"/>
        <v>0.24317438046433254</v>
      </c>
      <c r="J200" s="88">
        <f t="shared" si="9"/>
        <v>0.84431438046433249</v>
      </c>
      <c r="K200" s="215" t="s">
        <v>563</v>
      </c>
      <c r="L200" s="519"/>
    </row>
    <row r="201" spans="1:12" x14ac:dyDescent="0.25">
      <c r="A201" s="120">
        <v>182</v>
      </c>
      <c r="B201" s="56" t="s">
        <v>225</v>
      </c>
      <c r="C201" s="51">
        <v>42.6</v>
      </c>
      <c r="D201" s="65" t="s">
        <v>359</v>
      </c>
      <c r="E201" s="129">
        <v>24785</v>
      </c>
      <c r="F201" s="129">
        <v>24785</v>
      </c>
      <c r="G201" s="88">
        <f t="shared" si="12"/>
        <v>0</v>
      </c>
      <c r="H201" s="103">
        <f t="shared" si="11"/>
        <v>0.45225752902736077</v>
      </c>
      <c r="I201" s="103">
        <f t="shared" si="8"/>
        <v>9.3410537491258494E-2</v>
      </c>
      <c r="J201" s="88">
        <f t="shared" si="9"/>
        <v>0.54566806651861932</v>
      </c>
      <c r="K201" s="215" t="s">
        <v>564</v>
      </c>
      <c r="L201" s="519"/>
    </row>
    <row r="202" spans="1:12" x14ac:dyDescent="0.25">
      <c r="A202" s="120">
        <v>183</v>
      </c>
      <c r="B202" s="56" t="s">
        <v>226</v>
      </c>
      <c r="C202" s="51">
        <v>65.3</v>
      </c>
      <c r="D202" s="65" t="s">
        <v>359</v>
      </c>
      <c r="E202" s="129">
        <v>20187</v>
      </c>
      <c r="F202" s="129">
        <v>20434</v>
      </c>
      <c r="G202" s="88">
        <f t="shared" si="12"/>
        <v>0.21242</v>
      </c>
      <c r="H202" s="103"/>
      <c r="I202" s="103">
        <f t="shared" si="8"/>
        <v>0.14318563610749246</v>
      </c>
      <c r="J202" s="88">
        <f t="shared" si="9"/>
        <v>0.35560563610749246</v>
      </c>
      <c r="K202" s="215" t="s">
        <v>563</v>
      </c>
      <c r="L202" s="519"/>
    </row>
    <row r="203" spans="1:12" x14ac:dyDescent="0.25">
      <c r="A203" s="120">
        <v>184</v>
      </c>
      <c r="B203" s="56" t="s">
        <v>227</v>
      </c>
      <c r="C203" s="51">
        <v>110</v>
      </c>
      <c r="D203" s="65" t="s">
        <v>359</v>
      </c>
      <c r="E203" s="129">
        <v>50511</v>
      </c>
      <c r="F203" s="129">
        <v>52625</v>
      </c>
      <c r="G203" s="88">
        <f t="shared" si="12"/>
        <v>1.8180399999999999</v>
      </c>
      <c r="H203" s="103"/>
      <c r="I203" s="103">
        <f t="shared" si="8"/>
        <v>0.24120091840465807</v>
      </c>
      <c r="J203" s="88">
        <f t="shared" si="9"/>
        <v>2.0592409184046581</v>
      </c>
      <c r="K203" s="215" t="s">
        <v>563</v>
      </c>
      <c r="L203" s="518"/>
    </row>
    <row r="204" spans="1:12" x14ac:dyDescent="0.25">
      <c r="A204" s="120">
        <v>185</v>
      </c>
      <c r="B204" s="56" t="s">
        <v>228</v>
      </c>
      <c r="C204" s="51">
        <v>42.6</v>
      </c>
      <c r="D204" s="65" t="s">
        <v>359</v>
      </c>
      <c r="E204" s="129">
        <v>13295</v>
      </c>
      <c r="F204" s="129">
        <v>13656</v>
      </c>
      <c r="G204" s="88">
        <f t="shared" si="12"/>
        <v>0.31046000000000001</v>
      </c>
      <c r="H204" s="103"/>
      <c r="I204" s="103">
        <f t="shared" si="8"/>
        <v>9.3410537491258494E-2</v>
      </c>
      <c r="J204" s="88">
        <f t="shared" si="9"/>
        <v>0.40387053749125851</v>
      </c>
      <c r="K204" s="215" t="s">
        <v>563</v>
      </c>
      <c r="L204" s="516"/>
    </row>
    <row r="205" spans="1:12" x14ac:dyDescent="0.25">
      <c r="A205" s="120">
        <v>186</v>
      </c>
      <c r="B205" s="56" t="s">
        <v>229</v>
      </c>
      <c r="C205" s="51">
        <v>65.3</v>
      </c>
      <c r="D205" s="65" t="s">
        <v>359</v>
      </c>
      <c r="E205" s="129">
        <v>31850</v>
      </c>
      <c r="F205" s="129">
        <v>32651</v>
      </c>
      <c r="G205" s="88">
        <f t="shared" si="12"/>
        <v>0.68886000000000003</v>
      </c>
      <c r="H205" s="103"/>
      <c r="I205" s="103">
        <f t="shared" si="8"/>
        <v>0.14318563610749246</v>
      </c>
      <c r="J205" s="88">
        <f t="shared" si="9"/>
        <v>0.83204563610749249</v>
      </c>
      <c r="K205" s="215" t="s">
        <v>563</v>
      </c>
      <c r="L205" s="516"/>
    </row>
    <row r="206" spans="1:12" x14ac:dyDescent="0.25">
      <c r="A206" s="120">
        <v>187</v>
      </c>
      <c r="B206" s="56" t="s">
        <v>230</v>
      </c>
      <c r="C206" s="51">
        <v>109.9</v>
      </c>
      <c r="D206" s="65" t="s">
        <v>359</v>
      </c>
      <c r="E206" s="129">
        <v>44589</v>
      </c>
      <c r="F206" s="129">
        <v>45790</v>
      </c>
      <c r="G206" s="88">
        <f t="shared" si="12"/>
        <v>1.0328599999999999</v>
      </c>
      <c r="H206" s="103"/>
      <c r="I206" s="103">
        <f t="shared" si="8"/>
        <v>0.24098164484247203</v>
      </c>
      <c r="J206" s="88">
        <f t="shared" si="9"/>
        <v>1.2738416448424719</v>
      </c>
      <c r="K206" s="215" t="s">
        <v>563</v>
      </c>
      <c r="L206" s="516"/>
    </row>
    <row r="207" spans="1:12" x14ac:dyDescent="0.25">
      <c r="A207" s="120">
        <v>188</v>
      </c>
      <c r="B207" s="56" t="s">
        <v>231</v>
      </c>
      <c r="C207" s="51">
        <v>42.8</v>
      </c>
      <c r="D207" s="65" t="s">
        <v>359</v>
      </c>
      <c r="E207" s="129">
        <v>18291</v>
      </c>
      <c r="F207" s="129">
        <v>18563</v>
      </c>
      <c r="G207" s="88">
        <f t="shared" si="12"/>
        <v>0.23391999999999999</v>
      </c>
      <c r="H207" s="103"/>
      <c r="I207" s="103">
        <f t="shared" si="8"/>
        <v>9.3849084615630587E-2</v>
      </c>
      <c r="J207" s="88">
        <f t="shared" si="9"/>
        <v>0.32776908461563059</v>
      </c>
      <c r="K207" s="25" t="s">
        <v>563</v>
      </c>
      <c r="L207" s="516"/>
    </row>
    <row r="208" spans="1:12" x14ac:dyDescent="0.25">
      <c r="A208" s="120">
        <v>189</v>
      </c>
      <c r="B208" s="56" t="s">
        <v>232</v>
      </c>
      <c r="C208" s="51">
        <v>65.5</v>
      </c>
      <c r="D208" s="65" t="s">
        <v>359</v>
      </c>
      <c r="E208" s="129">
        <v>4510</v>
      </c>
      <c r="F208" s="129">
        <v>4510</v>
      </c>
      <c r="G208" s="88">
        <f>(F208-E208)*0.00086</f>
        <v>0</v>
      </c>
      <c r="H208" s="103">
        <f t="shared" si="11"/>
        <v>0.69537249181436922</v>
      </c>
      <c r="I208" s="103">
        <f t="shared" si="8"/>
        <v>0.14362418323186457</v>
      </c>
      <c r="J208" s="88">
        <f t="shared" si="9"/>
        <v>0.83899667504623376</v>
      </c>
      <c r="K208" s="215" t="s">
        <v>564</v>
      </c>
      <c r="L208" s="516"/>
    </row>
    <row r="209" spans="1:12" x14ac:dyDescent="0.25">
      <c r="A209" s="120">
        <v>190</v>
      </c>
      <c r="B209" s="58" t="s">
        <v>233</v>
      </c>
      <c r="C209" s="51">
        <v>109.5</v>
      </c>
      <c r="D209" s="65" t="s">
        <v>359</v>
      </c>
      <c r="E209" s="129">
        <v>35957</v>
      </c>
      <c r="F209" s="129">
        <v>35957</v>
      </c>
      <c r="G209" s="88">
        <f>(F209-E209)*0.00086</f>
        <v>0</v>
      </c>
      <c r="H209" s="103">
        <f t="shared" si="11"/>
        <v>1.1624929443308922</v>
      </c>
      <c r="I209" s="103">
        <f t="shared" si="8"/>
        <v>0.24010455059372779</v>
      </c>
      <c r="J209" s="88">
        <f t="shared" si="9"/>
        <v>1.40259749492462</v>
      </c>
      <c r="K209" s="215" t="s">
        <v>564</v>
      </c>
      <c r="L209" s="516"/>
    </row>
    <row r="210" spans="1:12" x14ac:dyDescent="0.25">
      <c r="A210" s="120">
        <v>191</v>
      </c>
      <c r="B210" s="56" t="s">
        <v>234</v>
      </c>
      <c r="C210" s="51">
        <v>43</v>
      </c>
      <c r="D210" s="65" t="s">
        <v>359</v>
      </c>
      <c r="E210" s="129">
        <v>20121</v>
      </c>
      <c r="F210" s="129">
        <v>20121</v>
      </c>
      <c r="G210" s="88">
        <f>(F210-E210)*0.00086</f>
        <v>0</v>
      </c>
      <c r="H210" s="103">
        <f t="shared" si="11"/>
        <v>0.45650407859569281</v>
      </c>
      <c r="I210" s="103">
        <f t="shared" si="8"/>
        <v>9.4287631740002695E-2</v>
      </c>
      <c r="J210" s="88">
        <f t="shared" si="9"/>
        <v>0.55079171033569552</v>
      </c>
      <c r="K210" s="215" t="s">
        <v>564</v>
      </c>
      <c r="L210" s="516"/>
    </row>
    <row r="211" spans="1:12" x14ac:dyDescent="0.25">
      <c r="A211" s="120">
        <v>192</v>
      </c>
      <c r="B211" s="56" t="s">
        <v>235</v>
      </c>
      <c r="C211" s="51">
        <v>65.3</v>
      </c>
      <c r="D211" s="65" t="s">
        <v>359</v>
      </c>
      <c r="E211" s="129">
        <v>35191</v>
      </c>
      <c r="F211" s="129">
        <v>35191</v>
      </c>
      <c r="G211" s="88">
        <f>(F211-E211)*0.00086</f>
        <v>0</v>
      </c>
      <c r="H211" s="103">
        <f t="shared" si="11"/>
        <v>0.69324921703020326</v>
      </c>
      <c r="I211" s="103">
        <f t="shared" si="8"/>
        <v>0.14318563610749246</v>
      </c>
      <c r="J211" s="88">
        <f t="shared" si="9"/>
        <v>0.83643485313769572</v>
      </c>
      <c r="K211" s="215" t="s">
        <v>564</v>
      </c>
      <c r="L211" s="516"/>
    </row>
    <row r="212" spans="1:12" x14ac:dyDescent="0.25">
      <c r="A212" s="120">
        <v>196</v>
      </c>
      <c r="B212" s="56" t="s">
        <v>236</v>
      </c>
      <c r="C212" s="51">
        <v>52.8</v>
      </c>
      <c r="D212" s="65" t="s">
        <v>358</v>
      </c>
      <c r="E212" s="104">
        <v>15.555</v>
      </c>
      <c r="F212" s="104">
        <v>15.555</v>
      </c>
      <c r="G212" s="88">
        <f t="shared" si="10"/>
        <v>0</v>
      </c>
      <c r="H212" s="103">
        <f t="shared" si="11"/>
        <v>0.56054454301982737</v>
      </c>
      <c r="I212" s="103">
        <f t="shared" si="8"/>
        <v>0.11577644083423587</v>
      </c>
      <c r="J212" s="88">
        <f t="shared" si="9"/>
        <v>0.67632098385406325</v>
      </c>
      <c r="K212" s="215" t="s">
        <v>564</v>
      </c>
      <c r="L212" s="516"/>
    </row>
    <row r="213" spans="1:12" x14ac:dyDescent="0.25">
      <c r="A213" s="120">
        <v>197</v>
      </c>
      <c r="B213" s="56" t="s">
        <v>237</v>
      </c>
      <c r="C213" s="51">
        <v>51.2</v>
      </c>
      <c r="D213" s="65" t="s">
        <v>358</v>
      </c>
      <c r="E213" s="104">
        <v>26.027000000000001</v>
      </c>
      <c r="F213" s="104">
        <v>26.027000000000001</v>
      </c>
      <c r="G213" s="88">
        <f t="shared" si="10"/>
        <v>0</v>
      </c>
      <c r="H213" s="103">
        <f t="shared" si="11"/>
        <v>0.54355834474649933</v>
      </c>
      <c r="I213" s="103">
        <f t="shared" ref="I213:I276" si="13">$G$12/$C$306*C213</f>
        <v>0.11226806383925902</v>
      </c>
      <c r="J213" s="88">
        <f t="shared" ref="J213:J276" si="14">G213+I213+H213</f>
        <v>0.65582640858575836</v>
      </c>
      <c r="K213" s="215" t="s">
        <v>564</v>
      </c>
      <c r="L213" s="516"/>
    </row>
    <row r="214" spans="1:12" x14ac:dyDescent="0.25">
      <c r="A214" s="120">
        <v>198</v>
      </c>
      <c r="B214" s="56" t="s">
        <v>238</v>
      </c>
      <c r="C214" s="51">
        <v>113.6</v>
      </c>
      <c r="D214" s="65" t="s">
        <v>358</v>
      </c>
      <c r="E214" s="104">
        <v>79.162000000000006</v>
      </c>
      <c r="F214" s="104">
        <v>79.162000000000006</v>
      </c>
      <c r="G214" s="88">
        <f t="shared" si="10"/>
        <v>0</v>
      </c>
      <c r="H214" s="103">
        <f t="shared" si="11"/>
        <v>1.2060200774062952</v>
      </c>
      <c r="I214" s="103">
        <f t="shared" si="13"/>
        <v>0.24909476664335595</v>
      </c>
      <c r="J214" s="88">
        <f t="shared" si="14"/>
        <v>1.4551148440496511</v>
      </c>
      <c r="K214" s="215" t="s">
        <v>564</v>
      </c>
      <c r="L214" s="516"/>
    </row>
    <row r="215" spans="1:12" x14ac:dyDescent="0.25">
      <c r="A215" s="120">
        <v>199</v>
      </c>
      <c r="B215" s="56" t="s">
        <v>239</v>
      </c>
      <c r="C215" s="51">
        <v>106.7</v>
      </c>
      <c r="D215" s="65" t="s">
        <v>358</v>
      </c>
      <c r="E215" s="104">
        <v>45.319000000000003</v>
      </c>
      <c r="F215" s="104">
        <v>46.561</v>
      </c>
      <c r="G215" s="88">
        <f t="shared" ref="G215:G278" si="15">(F215-E215)*0.8598</f>
        <v>1.0678715999999977</v>
      </c>
      <c r="H215" s="103"/>
      <c r="I215" s="103">
        <f t="shared" si="13"/>
        <v>0.23396489085251831</v>
      </c>
      <c r="J215" s="88">
        <f t="shared" si="14"/>
        <v>1.301836490852516</v>
      </c>
      <c r="K215" s="215" t="s">
        <v>563</v>
      </c>
      <c r="L215" s="516"/>
    </row>
    <row r="216" spans="1:12" x14ac:dyDescent="0.25">
      <c r="A216" s="120">
        <v>200</v>
      </c>
      <c r="B216" s="56" t="s">
        <v>240</v>
      </c>
      <c r="C216" s="51">
        <v>92.7</v>
      </c>
      <c r="D216" s="65" t="s">
        <v>358</v>
      </c>
      <c r="E216" s="104">
        <v>20.588000000000001</v>
      </c>
      <c r="F216" s="104">
        <v>21.44</v>
      </c>
      <c r="G216" s="88">
        <f t="shared" si="15"/>
        <v>0.73254960000000025</v>
      </c>
      <c r="H216" s="103"/>
      <c r="I216" s="103">
        <f t="shared" si="13"/>
        <v>0.20326659214647094</v>
      </c>
      <c r="J216" s="88">
        <f t="shared" si="14"/>
        <v>0.93581619214647116</v>
      </c>
      <c r="K216" s="215" t="s">
        <v>563</v>
      </c>
      <c r="L216" s="516"/>
    </row>
    <row r="217" spans="1:12" x14ac:dyDescent="0.25">
      <c r="A217" s="120">
        <v>201</v>
      </c>
      <c r="B217" s="56" t="s">
        <v>241</v>
      </c>
      <c r="C217" s="51">
        <v>81.8</v>
      </c>
      <c r="D217" s="65" t="s">
        <v>358</v>
      </c>
      <c r="E217" s="104">
        <v>42.927</v>
      </c>
      <c r="F217" s="104">
        <v>44.250999999999998</v>
      </c>
      <c r="G217" s="88">
        <f t="shared" si="15"/>
        <v>1.1383751999999983</v>
      </c>
      <c r="H217" s="103"/>
      <c r="I217" s="103">
        <f t="shared" si="13"/>
        <v>0.17936577386819116</v>
      </c>
      <c r="J217" s="88">
        <f t="shared" si="14"/>
        <v>1.3177409738681893</v>
      </c>
      <c r="K217" s="215" t="s">
        <v>563</v>
      </c>
      <c r="L217" s="516"/>
    </row>
    <row r="218" spans="1:12" x14ac:dyDescent="0.25">
      <c r="A218" s="120">
        <v>202</v>
      </c>
      <c r="B218" s="56" t="s">
        <v>242</v>
      </c>
      <c r="C218" s="51">
        <v>52.3</v>
      </c>
      <c r="D218" s="65" t="s">
        <v>358</v>
      </c>
      <c r="E218" s="104">
        <v>13.21</v>
      </c>
      <c r="F218" s="104">
        <v>14.103</v>
      </c>
      <c r="G218" s="88">
        <f t="shared" si="15"/>
        <v>0.76780139999999908</v>
      </c>
      <c r="H218" s="103"/>
      <c r="I218" s="103">
        <f t="shared" si="13"/>
        <v>0.1146800730233056</v>
      </c>
      <c r="J218" s="88">
        <f t="shared" si="14"/>
        <v>0.88248147302330471</v>
      </c>
      <c r="K218" s="215" t="s">
        <v>563</v>
      </c>
      <c r="L218" s="516"/>
    </row>
    <row r="219" spans="1:12" x14ac:dyDescent="0.25">
      <c r="A219" s="120">
        <v>203</v>
      </c>
      <c r="B219" s="56" t="s">
        <v>243</v>
      </c>
      <c r="C219" s="51">
        <v>51.3</v>
      </c>
      <c r="D219" s="65" t="s">
        <v>358</v>
      </c>
      <c r="E219" s="104">
        <v>21.393999999999998</v>
      </c>
      <c r="F219" s="104">
        <v>22.18</v>
      </c>
      <c r="G219" s="88">
        <f t="shared" si="15"/>
        <v>0.67580280000000115</v>
      </c>
      <c r="H219" s="103"/>
      <c r="I219" s="103">
        <f t="shared" si="13"/>
        <v>0.11248733740144506</v>
      </c>
      <c r="J219" s="88">
        <f t="shared" si="14"/>
        <v>0.78829013740144616</v>
      </c>
      <c r="K219" s="215" t="s">
        <v>563</v>
      </c>
      <c r="L219" s="516"/>
    </row>
    <row r="220" spans="1:12" x14ac:dyDescent="0.25">
      <c r="A220" s="120">
        <v>204</v>
      </c>
      <c r="B220" s="56" t="s">
        <v>244</v>
      </c>
      <c r="C220" s="51">
        <v>113.7</v>
      </c>
      <c r="D220" s="65" t="s">
        <v>358</v>
      </c>
      <c r="E220" s="104">
        <v>80.853999999999999</v>
      </c>
      <c r="F220" s="104">
        <v>83.201999999999998</v>
      </c>
      <c r="G220" s="88">
        <f t="shared" si="15"/>
        <v>2.0188103999999991</v>
      </c>
      <c r="H220" s="103"/>
      <c r="I220" s="103">
        <f t="shared" si="13"/>
        <v>0.24931404020554201</v>
      </c>
      <c r="J220" s="88">
        <f t="shared" si="14"/>
        <v>2.2681244402055412</v>
      </c>
      <c r="K220" s="215" t="s">
        <v>563</v>
      </c>
      <c r="L220" s="516"/>
    </row>
    <row r="221" spans="1:12" x14ac:dyDescent="0.25">
      <c r="A221" s="120">
        <v>205</v>
      </c>
      <c r="B221" s="56" t="s">
        <v>245</v>
      </c>
      <c r="C221" s="51">
        <v>107</v>
      </c>
      <c r="D221" s="65" t="s">
        <v>358</v>
      </c>
      <c r="E221" s="104">
        <v>28.231000000000002</v>
      </c>
      <c r="F221" s="104">
        <v>29.169</v>
      </c>
      <c r="G221" s="88">
        <f t="shared" si="15"/>
        <v>0.806492399999999</v>
      </c>
      <c r="H221" s="103"/>
      <c r="I221" s="103">
        <f t="shared" si="13"/>
        <v>0.23462271153907649</v>
      </c>
      <c r="J221" s="88">
        <f t="shared" si="14"/>
        <v>1.0411151115390755</v>
      </c>
      <c r="K221" s="215" t="s">
        <v>563</v>
      </c>
      <c r="L221" s="516"/>
    </row>
    <row r="222" spans="1:12" x14ac:dyDescent="0.25">
      <c r="A222" s="120">
        <v>206</v>
      </c>
      <c r="B222" s="56" t="s">
        <v>246</v>
      </c>
      <c r="C222" s="51">
        <v>92.7</v>
      </c>
      <c r="D222" s="65" t="s">
        <v>358</v>
      </c>
      <c r="E222" s="104">
        <v>32.902999999999999</v>
      </c>
      <c r="F222" s="104">
        <v>34.287999999999997</v>
      </c>
      <c r="G222" s="88">
        <f t="shared" si="15"/>
        <v>1.1908229999999984</v>
      </c>
      <c r="H222" s="103"/>
      <c r="I222" s="103">
        <f t="shared" si="13"/>
        <v>0.20326659214647094</v>
      </c>
      <c r="J222" s="88">
        <f t="shared" si="14"/>
        <v>1.3940895921464693</v>
      </c>
      <c r="K222" s="215" t="s">
        <v>563</v>
      </c>
      <c r="L222" s="516"/>
    </row>
    <row r="223" spans="1:12" x14ac:dyDescent="0.25">
      <c r="A223" s="120">
        <v>207</v>
      </c>
      <c r="B223" s="56" t="s">
        <v>247</v>
      </c>
      <c r="C223" s="51">
        <v>81</v>
      </c>
      <c r="D223" s="65" t="s">
        <v>358</v>
      </c>
      <c r="E223" s="104">
        <v>39.500999999999998</v>
      </c>
      <c r="F223" s="104">
        <v>40.948</v>
      </c>
      <c r="G223" s="88">
        <f t="shared" si="15"/>
        <v>1.2441306000000023</v>
      </c>
      <c r="H223" s="103"/>
      <c r="I223" s="103">
        <f t="shared" si="13"/>
        <v>0.17761158537070276</v>
      </c>
      <c r="J223" s="88">
        <f t="shared" si="14"/>
        <v>1.4217421853707051</v>
      </c>
      <c r="K223" s="215" t="s">
        <v>563</v>
      </c>
      <c r="L223" s="516"/>
    </row>
    <row r="224" spans="1:12" x14ac:dyDescent="0.25">
      <c r="A224" s="120">
        <v>208</v>
      </c>
      <c r="B224" s="56" t="s">
        <v>248</v>
      </c>
      <c r="C224" s="51">
        <v>53.2</v>
      </c>
      <c r="D224" s="65" t="s">
        <v>358</v>
      </c>
      <c r="E224" s="104">
        <v>13.87</v>
      </c>
      <c r="F224" s="104">
        <v>14.388999999999999</v>
      </c>
      <c r="G224" s="88">
        <f t="shared" si="15"/>
        <v>0.44623620000000014</v>
      </c>
      <c r="H224" s="103"/>
      <c r="I224" s="103">
        <f t="shared" si="13"/>
        <v>0.11665353508298008</v>
      </c>
      <c r="J224" s="88">
        <f t="shared" si="14"/>
        <v>0.56288973508298024</v>
      </c>
      <c r="K224" s="215" t="s">
        <v>563</v>
      </c>
      <c r="L224" s="516"/>
    </row>
    <row r="225" spans="1:12" x14ac:dyDescent="0.25">
      <c r="A225" s="120">
        <v>209</v>
      </c>
      <c r="B225" s="56" t="s">
        <v>249</v>
      </c>
      <c r="C225" s="51">
        <v>51.1</v>
      </c>
      <c r="D225" s="65" t="s">
        <v>358</v>
      </c>
      <c r="E225" s="104">
        <v>38.762999999999998</v>
      </c>
      <c r="F225" s="104">
        <v>39.972999999999999</v>
      </c>
      <c r="G225" s="88">
        <f t="shared" si="15"/>
        <v>1.0403580000000008</v>
      </c>
      <c r="H225" s="103"/>
      <c r="I225" s="103">
        <f t="shared" si="13"/>
        <v>0.11204879027707297</v>
      </c>
      <c r="J225" s="88">
        <f t="shared" si="14"/>
        <v>1.1524067902770738</v>
      </c>
      <c r="K225" s="215" t="s">
        <v>563</v>
      </c>
      <c r="L225" s="516"/>
    </row>
    <row r="226" spans="1:12" x14ac:dyDescent="0.25">
      <c r="A226" s="120">
        <v>210</v>
      </c>
      <c r="B226" s="56" t="s">
        <v>250</v>
      </c>
      <c r="C226" s="51">
        <v>113.8</v>
      </c>
      <c r="D226" s="65" t="s">
        <v>358</v>
      </c>
      <c r="E226" s="104">
        <v>48.622</v>
      </c>
      <c r="F226" s="104">
        <v>49.848999999999997</v>
      </c>
      <c r="G226" s="88">
        <f>(F226-E226)*0.8598</f>
        <v>1.0549745999999973</v>
      </c>
      <c r="H226" s="103"/>
      <c r="I226" s="103">
        <f t="shared" si="13"/>
        <v>0.24953331376772805</v>
      </c>
      <c r="J226" s="88">
        <f t="shared" si="14"/>
        <v>1.3045079137677253</v>
      </c>
      <c r="K226" s="215" t="s">
        <v>563</v>
      </c>
      <c r="L226" s="516"/>
    </row>
    <row r="227" spans="1:12" x14ac:dyDescent="0.25">
      <c r="A227" s="120">
        <v>211</v>
      </c>
      <c r="B227" s="56" t="s">
        <v>251</v>
      </c>
      <c r="C227" s="51">
        <v>106.9</v>
      </c>
      <c r="D227" s="65" t="s">
        <v>358</v>
      </c>
      <c r="E227" s="104">
        <v>8.923</v>
      </c>
      <c r="F227" s="104">
        <v>8.9260000000000002</v>
      </c>
      <c r="G227" s="88">
        <f t="shared" si="15"/>
        <v>2.5794000000000979E-3</v>
      </c>
      <c r="H227" s="103"/>
      <c r="I227" s="103">
        <f t="shared" si="13"/>
        <v>0.23440343797689045</v>
      </c>
      <c r="J227" s="88">
        <f t="shared" si="14"/>
        <v>0.23698283797689054</v>
      </c>
      <c r="K227" s="25" t="s">
        <v>563</v>
      </c>
      <c r="L227" s="516"/>
    </row>
    <row r="228" spans="1:12" x14ac:dyDescent="0.25">
      <c r="A228" s="120">
        <v>212</v>
      </c>
      <c r="B228" s="56" t="s">
        <v>252</v>
      </c>
      <c r="C228" s="51">
        <v>93.2</v>
      </c>
      <c r="D228" s="65" t="s">
        <v>358</v>
      </c>
      <c r="E228" s="104">
        <v>31.651</v>
      </c>
      <c r="F228" s="104">
        <v>32.659999999999997</v>
      </c>
      <c r="G228" s="88">
        <f t="shared" si="15"/>
        <v>0.86753819999999726</v>
      </c>
      <c r="H228" s="103"/>
      <c r="I228" s="103">
        <f t="shared" si="13"/>
        <v>0.2043629599574012</v>
      </c>
      <c r="J228" s="88">
        <f t="shared" si="14"/>
        <v>1.0719011599573984</v>
      </c>
      <c r="K228" s="25" t="s">
        <v>563</v>
      </c>
      <c r="L228" s="516"/>
    </row>
    <row r="229" spans="1:12" x14ac:dyDescent="0.25">
      <c r="A229" s="120">
        <v>213</v>
      </c>
      <c r="B229" s="56" t="s">
        <v>253</v>
      </c>
      <c r="C229" s="51">
        <v>80.7</v>
      </c>
      <c r="D229" s="65" t="s">
        <v>358</v>
      </c>
      <c r="E229" s="104">
        <v>8.2370000000000001</v>
      </c>
      <c r="F229" s="104">
        <v>8.2609999999999992</v>
      </c>
      <c r="G229" s="88">
        <f t="shared" si="15"/>
        <v>2.0635199999999253E-2</v>
      </c>
      <c r="H229" s="103"/>
      <c r="I229" s="103">
        <f t="shared" si="13"/>
        <v>0.17695376468414462</v>
      </c>
      <c r="J229" s="88">
        <f t="shared" si="14"/>
        <v>0.19758896468414386</v>
      </c>
      <c r="K229" s="25" t="s">
        <v>563</v>
      </c>
      <c r="L229" s="516"/>
    </row>
    <row r="230" spans="1:12" x14ac:dyDescent="0.25">
      <c r="A230" s="120">
        <v>214</v>
      </c>
      <c r="B230" s="56" t="s">
        <v>254</v>
      </c>
      <c r="C230" s="51">
        <v>52.5</v>
      </c>
      <c r="D230" s="65" t="s">
        <v>358</v>
      </c>
      <c r="E230" s="104">
        <v>25.228000000000002</v>
      </c>
      <c r="F230" s="104">
        <v>26.606999999999999</v>
      </c>
      <c r="G230" s="88">
        <f t="shared" si="15"/>
        <v>1.1856641999999982</v>
      </c>
      <c r="H230" s="103"/>
      <c r="I230" s="103">
        <f t="shared" si="13"/>
        <v>0.11511862014767771</v>
      </c>
      <c r="J230" s="88">
        <f t="shared" si="14"/>
        <v>1.3007828201476759</v>
      </c>
      <c r="K230" s="25" t="s">
        <v>563</v>
      </c>
      <c r="L230" s="516"/>
    </row>
    <row r="231" spans="1:12" x14ac:dyDescent="0.25">
      <c r="A231" s="120">
        <v>215</v>
      </c>
      <c r="B231" s="56" t="s">
        <v>255</v>
      </c>
      <c r="C231" s="51">
        <v>51</v>
      </c>
      <c r="D231" s="65" t="s">
        <v>358</v>
      </c>
      <c r="E231" s="104">
        <v>0.88</v>
      </c>
      <c r="F231" s="104">
        <v>0.93300000000000005</v>
      </c>
      <c r="G231" s="88">
        <f t="shared" si="15"/>
        <v>4.5569400000000038E-2</v>
      </c>
      <c r="H231" s="103"/>
      <c r="I231" s="103">
        <f t="shared" si="13"/>
        <v>0.11182951671488692</v>
      </c>
      <c r="J231" s="88">
        <f t="shared" si="14"/>
        <v>0.15739891671488696</v>
      </c>
      <c r="K231" s="443" t="s">
        <v>563</v>
      </c>
      <c r="L231" s="516"/>
    </row>
    <row r="232" spans="1:12" x14ac:dyDescent="0.25">
      <c r="A232" s="120">
        <v>216</v>
      </c>
      <c r="B232" s="56" t="s">
        <v>256</v>
      </c>
      <c r="C232" s="51">
        <v>113.9</v>
      </c>
      <c r="D232" s="65" t="s">
        <v>358</v>
      </c>
      <c r="E232" s="104">
        <v>92.123000000000005</v>
      </c>
      <c r="F232" s="104">
        <v>95.007999999999996</v>
      </c>
      <c r="G232" s="88">
        <f t="shared" si="15"/>
        <v>2.4805229999999923</v>
      </c>
      <c r="H232" s="103"/>
      <c r="I232" s="103">
        <f t="shared" si="13"/>
        <v>0.24975258732991412</v>
      </c>
      <c r="J232" s="88">
        <f t="shared" si="14"/>
        <v>2.7302755873299063</v>
      </c>
      <c r="K232" s="25" t="s">
        <v>563</v>
      </c>
      <c r="L232" s="516"/>
    </row>
    <row r="233" spans="1:12" x14ac:dyDescent="0.25">
      <c r="A233" s="120">
        <v>217</v>
      </c>
      <c r="B233" s="56" t="s">
        <v>257</v>
      </c>
      <c r="C233" s="51">
        <v>106.5</v>
      </c>
      <c r="D233" s="65" t="s">
        <v>358</v>
      </c>
      <c r="E233" s="104">
        <v>19.327999999999999</v>
      </c>
      <c r="F233" s="104">
        <v>19.669</v>
      </c>
      <c r="G233" s="88">
        <f t="shared" si="15"/>
        <v>0.29319180000000095</v>
      </c>
      <c r="H233" s="103"/>
      <c r="I233" s="103">
        <f t="shared" si="13"/>
        <v>0.23352634372814621</v>
      </c>
      <c r="J233" s="88">
        <f t="shared" si="14"/>
        <v>0.52671814372814718</v>
      </c>
      <c r="K233" s="25" t="s">
        <v>563</v>
      </c>
      <c r="L233" s="516"/>
    </row>
    <row r="234" spans="1:12" x14ac:dyDescent="0.25">
      <c r="A234" s="120">
        <v>218</v>
      </c>
      <c r="B234" s="56" t="s">
        <v>258</v>
      </c>
      <c r="C234" s="51">
        <v>92.6</v>
      </c>
      <c r="D234" s="65" t="s">
        <v>358</v>
      </c>
      <c r="E234" s="104">
        <v>32.573999999999998</v>
      </c>
      <c r="F234" s="104">
        <v>33.895000000000003</v>
      </c>
      <c r="G234" s="88">
        <f t="shared" si="15"/>
        <v>1.1357958000000044</v>
      </c>
      <c r="H234" s="103"/>
      <c r="I234" s="103">
        <f t="shared" si="13"/>
        <v>0.20304731858428487</v>
      </c>
      <c r="J234" s="88">
        <f t="shared" si="14"/>
        <v>1.3388431185842893</v>
      </c>
      <c r="K234" s="25" t="s">
        <v>563</v>
      </c>
      <c r="L234" s="516"/>
    </row>
    <row r="235" spans="1:12" x14ac:dyDescent="0.25">
      <c r="A235" s="120">
        <v>219</v>
      </c>
      <c r="B235" s="56" t="s">
        <v>259</v>
      </c>
      <c r="C235" s="51">
        <v>81.400000000000006</v>
      </c>
      <c r="D235" s="65" t="s">
        <v>358</v>
      </c>
      <c r="E235" s="104">
        <v>29.631</v>
      </c>
      <c r="F235" s="104">
        <v>30.690999999999999</v>
      </c>
      <c r="G235" s="88">
        <f t="shared" si="15"/>
        <v>0.91138799999999887</v>
      </c>
      <c r="H235" s="103"/>
      <c r="I235" s="103">
        <f t="shared" si="13"/>
        <v>0.17848867961944698</v>
      </c>
      <c r="J235" s="88">
        <f t="shared" si="14"/>
        <v>1.0898766796194459</v>
      </c>
      <c r="K235" s="25" t="s">
        <v>563</v>
      </c>
      <c r="L235" s="516"/>
    </row>
    <row r="236" spans="1:12" x14ac:dyDescent="0.25">
      <c r="A236" s="120">
        <v>220</v>
      </c>
      <c r="B236" s="56" t="s">
        <v>260</v>
      </c>
      <c r="C236" s="51">
        <v>52.9</v>
      </c>
      <c r="D236" s="65" t="s">
        <v>358</v>
      </c>
      <c r="E236" s="104">
        <v>12.945</v>
      </c>
      <c r="F236" s="104">
        <v>12.945</v>
      </c>
      <c r="G236" s="88">
        <f t="shared" si="15"/>
        <v>0</v>
      </c>
      <c r="H236" s="103">
        <f t="shared" ref="H236" si="16">C236*(G$11/E$18)</f>
        <v>0.56160618041191046</v>
      </c>
      <c r="I236" s="103">
        <f t="shared" si="13"/>
        <v>0.11599571439642192</v>
      </c>
      <c r="J236" s="88">
        <f t="shared" si="14"/>
        <v>0.67760189480833244</v>
      </c>
      <c r="K236" s="25" t="s">
        <v>564</v>
      </c>
      <c r="L236" s="516"/>
    </row>
    <row r="237" spans="1:12" x14ac:dyDescent="0.25">
      <c r="A237" s="120">
        <v>221</v>
      </c>
      <c r="B237" s="56" t="s">
        <v>261</v>
      </c>
      <c r="C237" s="51">
        <v>51.4</v>
      </c>
      <c r="D237" s="65" t="s">
        <v>358</v>
      </c>
      <c r="E237" s="104">
        <v>26.728999999999999</v>
      </c>
      <c r="F237" s="104">
        <v>27.428000000000001</v>
      </c>
      <c r="G237" s="88">
        <f t="shared" si="15"/>
        <v>0.60100020000000143</v>
      </c>
      <c r="H237" s="103"/>
      <c r="I237" s="103">
        <f t="shared" si="13"/>
        <v>0.11270661096363113</v>
      </c>
      <c r="J237" s="88">
        <f t="shared" si="14"/>
        <v>0.71370681096363253</v>
      </c>
      <c r="K237" s="25" t="s">
        <v>563</v>
      </c>
      <c r="L237" s="516"/>
    </row>
    <row r="238" spans="1:12" x14ac:dyDescent="0.25">
      <c r="A238" s="120">
        <v>222</v>
      </c>
      <c r="B238" s="56" t="s">
        <v>262</v>
      </c>
      <c r="C238" s="51">
        <v>115</v>
      </c>
      <c r="D238" s="65" t="s">
        <v>358</v>
      </c>
      <c r="E238" s="104">
        <v>10.565</v>
      </c>
      <c r="F238" s="104">
        <v>10.573</v>
      </c>
      <c r="G238" s="88">
        <f t="shared" si="15"/>
        <v>6.87840000000077E-3</v>
      </c>
      <c r="H238" s="103"/>
      <c r="I238" s="103">
        <f t="shared" si="13"/>
        <v>0.25216459651396073</v>
      </c>
      <c r="J238" s="88">
        <f t="shared" si="14"/>
        <v>0.25904299651396151</v>
      </c>
      <c r="K238" s="215" t="s">
        <v>563</v>
      </c>
      <c r="L238" s="516"/>
    </row>
    <row r="239" spans="1:12" x14ac:dyDescent="0.25">
      <c r="A239" s="120">
        <v>223</v>
      </c>
      <c r="B239" s="56" t="s">
        <v>263</v>
      </c>
      <c r="C239" s="51">
        <v>106.7</v>
      </c>
      <c r="D239" s="65" t="s">
        <v>358</v>
      </c>
      <c r="E239" s="104">
        <v>25.033999999999999</v>
      </c>
      <c r="F239" s="104">
        <v>25.222999999999999</v>
      </c>
      <c r="G239" s="88">
        <f t="shared" si="15"/>
        <v>0.16250220000000004</v>
      </c>
      <c r="H239" s="103"/>
      <c r="I239" s="103">
        <f t="shared" si="13"/>
        <v>0.23396489085251831</v>
      </c>
      <c r="J239" s="88">
        <f t="shared" si="14"/>
        <v>0.39646709085251836</v>
      </c>
      <c r="K239" s="215" t="s">
        <v>563</v>
      </c>
      <c r="L239" s="519"/>
    </row>
    <row r="240" spans="1:12" x14ac:dyDescent="0.25">
      <c r="A240" s="120">
        <v>224</v>
      </c>
      <c r="B240" s="56" t="s">
        <v>264</v>
      </c>
      <c r="C240" s="51">
        <v>92.4</v>
      </c>
      <c r="D240" s="65" t="s">
        <v>358</v>
      </c>
      <c r="E240" s="104">
        <v>16.641999999999999</v>
      </c>
      <c r="F240" s="104">
        <v>17.712</v>
      </c>
      <c r="G240" s="88">
        <f t="shared" si="15"/>
        <v>0.9199860000000003</v>
      </c>
      <c r="H240" s="103"/>
      <c r="I240" s="103">
        <f t="shared" si="13"/>
        <v>0.2026087714599128</v>
      </c>
      <c r="J240" s="88">
        <f t="shared" si="14"/>
        <v>1.1225947714599132</v>
      </c>
      <c r="K240" s="215" t="s">
        <v>563</v>
      </c>
      <c r="L240" s="519"/>
    </row>
    <row r="241" spans="1:12" x14ac:dyDescent="0.25">
      <c r="A241" s="120">
        <v>225</v>
      </c>
      <c r="B241" s="56" t="s">
        <v>265</v>
      </c>
      <c r="C241" s="51">
        <v>81.2</v>
      </c>
      <c r="D241" s="65" t="s">
        <v>358</v>
      </c>
      <c r="E241" s="104">
        <v>30.372</v>
      </c>
      <c r="F241" s="104">
        <v>31.922000000000001</v>
      </c>
      <c r="G241" s="88">
        <f t="shared" si="15"/>
        <v>1.3326900000000006</v>
      </c>
      <c r="H241" s="103"/>
      <c r="I241" s="103">
        <f t="shared" si="13"/>
        <v>0.17805013249507487</v>
      </c>
      <c r="J241" s="88">
        <f t="shared" si="14"/>
        <v>1.5107401324950755</v>
      </c>
      <c r="K241" s="215" t="s">
        <v>563</v>
      </c>
      <c r="L241" s="519"/>
    </row>
    <row r="242" spans="1:12" x14ac:dyDescent="0.25">
      <c r="A242" s="120">
        <v>226</v>
      </c>
      <c r="B242" s="56" t="s">
        <v>266</v>
      </c>
      <c r="C242" s="51">
        <v>52.7</v>
      </c>
      <c r="D242" s="65" t="s">
        <v>358</v>
      </c>
      <c r="E242" s="104">
        <v>14.487</v>
      </c>
      <c r="F242" s="104">
        <v>14.487</v>
      </c>
      <c r="G242" s="88">
        <f t="shared" si="15"/>
        <v>0</v>
      </c>
      <c r="H242" s="103">
        <f t="shared" ref="H242:H244" si="17">C242*(G$11/E$18)</f>
        <v>0.5594829056277445</v>
      </c>
      <c r="I242" s="103">
        <f t="shared" si="13"/>
        <v>0.11555716727204983</v>
      </c>
      <c r="J242" s="88">
        <f t="shared" si="14"/>
        <v>0.67504007289979429</v>
      </c>
      <c r="K242" s="215" t="s">
        <v>564</v>
      </c>
      <c r="L242" s="516"/>
    </row>
    <row r="243" spans="1:12" x14ac:dyDescent="0.25">
      <c r="A243" s="120">
        <v>227</v>
      </c>
      <c r="B243" s="56" t="s">
        <v>267</v>
      </c>
      <c r="C243" s="51">
        <v>51.5</v>
      </c>
      <c r="D243" s="65" t="s">
        <v>358</v>
      </c>
      <c r="E243" s="104">
        <v>20.212</v>
      </c>
      <c r="F243" s="104">
        <v>20.212</v>
      </c>
      <c r="G243" s="88">
        <f t="shared" si="15"/>
        <v>0</v>
      </c>
      <c r="H243" s="103">
        <f t="shared" si="17"/>
        <v>0.54674325692274839</v>
      </c>
      <c r="I243" s="103">
        <f t="shared" si="13"/>
        <v>0.11292588452581719</v>
      </c>
      <c r="J243" s="88">
        <f t="shared" si="14"/>
        <v>0.65966914144856559</v>
      </c>
      <c r="K243" s="215" t="s">
        <v>564</v>
      </c>
      <c r="L243" s="525"/>
    </row>
    <row r="244" spans="1:12" x14ac:dyDescent="0.25">
      <c r="A244" s="120">
        <v>228</v>
      </c>
      <c r="B244" s="56" t="s">
        <v>268</v>
      </c>
      <c r="C244" s="51">
        <v>113.5</v>
      </c>
      <c r="D244" s="65" t="s">
        <v>358</v>
      </c>
      <c r="E244" s="104">
        <v>78.254000000000005</v>
      </c>
      <c r="F244" s="104">
        <v>78.254000000000005</v>
      </c>
      <c r="G244" s="88">
        <f t="shared" si="15"/>
        <v>0</v>
      </c>
      <c r="H244" s="103">
        <f t="shared" si="17"/>
        <v>1.2049584400142124</v>
      </c>
      <c r="I244" s="103">
        <f t="shared" si="13"/>
        <v>0.24887549308116991</v>
      </c>
      <c r="J244" s="88">
        <f t="shared" si="14"/>
        <v>1.4538339330953822</v>
      </c>
      <c r="K244" s="215" t="s">
        <v>564</v>
      </c>
      <c r="L244" s="516"/>
    </row>
    <row r="245" spans="1:12" x14ac:dyDescent="0.25">
      <c r="A245" s="120">
        <v>229</v>
      </c>
      <c r="B245" s="56" t="s">
        <v>269</v>
      </c>
      <c r="C245" s="51">
        <v>107.4</v>
      </c>
      <c r="D245" s="65" t="s">
        <v>358</v>
      </c>
      <c r="E245" s="104">
        <v>35.798999999999999</v>
      </c>
      <c r="F245" s="104">
        <v>36.948999999999998</v>
      </c>
      <c r="G245" s="88">
        <f t="shared" si="15"/>
        <v>0.98876999999999882</v>
      </c>
      <c r="H245" s="103"/>
      <c r="I245" s="103">
        <f t="shared" si="13"/>
        <v>0.2354998057878207</v>
      </c>
      <c r="J245" s="88">
        <f t="shared" si="14"/>
        <v>1.2242698057878196</v>
      </c>
      <c r="K245" s="215" t="s">
        <v>563</v>
      </c>
      <c r="L245" s="516"/>
    </row>
    <row r="246" spans="1:12" x14ac:dyDescent="0.25">
      <c r="A246" s="120">
        <v>230</v>
      </c>
      <c r="B246" s="56" t="s">
        <v>270</v>
      </c>
      <c r="C246" s="51">
        <v>93</v>
      </c>
      <c r="D246" s="65" t="s">
        <v>358</v>
      </c>
      <c r="E246" s="104">
        <v>20.846</v>
      </c>
      <c r="F246" s="104">
        <v>20.981000000000002</v>
      </c>
      <c r="G246" s="88">
        <f t="shared" si="15"/>
        <v>0.11607300000000134</v>
      </c>
      <c r="H246" s="103"/>
      <c r="I246" s="103">
        <f t="shared" si="13"/>
        <v>0.20392441283302909</v>
      </c>
      <c r="J246" s="88">
        <f t="shared" si="14"/>
        <v>0.3199974128330304</v>
      </c>
      <c r="K246" s="215" t="s">
        <v>563</v>
      </c>
      <c r="L246" s="516"/>
    </row>
    <row r="247" spans="1:12" x14ac:dyDescent="0.25">
      <c r="A247" s="120">
        <v>231</v>
      </c>
      <c r="B247" s="56" t="s">
        <v>271</v>
      </c>
      <c r="C247" s="51">
        <v>80.900000000000006</v>
      </c>
      <c r="D247" s="65" t="s">
        <v>358</v>
      </c>
      <c r="E247" s="104">
        <v>34.514000000000003</v>
      </c>
      <c r="F247" s="104">
        <v>34.898000000000003</v>
      </c>
      <c r="G247" s="88">
        <f t="shared" si="15"/>
        <v>0.33016320000000032</v>
      </c>
      <c r="H247" s="103"/>
      <c r="I247" s="103">
        <f t="shared" si="13"/>
        <v>0.17739231180851672</v>
      </c>
      <c r="J247" s="88">
        <f t="shared" si="14"/>
        <v>0.5075555118085171</v>
      </c>
      <c r="K247" s="215" t="s">
        <v>563</v>
      </c>
      <c r="L247" s="516"/>
    </row>
    <row r="248" spans="1:12" x14ac:dyDescent="0.25">
      <c r="A248" s="120">
        <v>232</v>
      </c>
      <c r="B248" s="56" t="s">
        <v>272</v>
      </c>
      <c r="C248" s="51">
        <v>52.5</v>
      </c>
      <c r="D248" s="65" t="s">
        <v>358</v>
      </c>
      <c r="E248" s="104">
        <v>26.49</v>
      </c>
      <c r="F248" s="104">
        <v>27.504000000000001</v>
      </c>
      <c r="G248" s="88">
        <f t="shared" si="15"/>
        <v>0.87183720000000253</v>
      </c>
      <c r="H248" s="103"/>
      <c r="I248" s="103">
        <f t="shared" si="13"/>
        <v>0.11511862014767771</v>
      </c>
      <c r="J248" s="88">
        <f t="shared" si="14"/>
        <v>0.98695582014768024</v>
      </c>
      <c r="K248" s="215" t="s">
        <v>563</v>
      </c>
      <c r="L248" s="516"/>
    </row>
    <row r="249" spans="1:12" x14ac:dyDescent="0.25">
      <c r="A249" s="120">
        <v>233</v>
      </c>
      <c r="B249" s="56" t="s">
        <v>273</v>
      </c>
      <c r="C249" s="51">
        <v>50.7</v>
      </c>
      <c r="D249" s="65" t="s">
        <v>358</v>
      </c>
      <c r="E249" s="104">
        <v>27.978999999999999</v>
      </c>
      <c r="F249" s="104">
        <v>29.038</v>
      </c>
      <c r="G249" s="88">
        <f t="shared" si="15"/>
        <v>0.9105282000000009</v>
      </c>
      <c r="H249" s="103"/>
      <c r="I249" s="103">
        <f t="shared" si="13"/>
        <v>0.11117169602832877</v>
      </c>
      <c r="J249" s="88">
        <f t="shared" si="14"/>
        <v>1.0216998960283297</v>
      </c>
      <c r="K249" s="215" t="s">
        <v>563</v>
      </c>
      <c r="L249" s="516"/>
    </row>
    <row r="250" spans="1:12" x14ac:dyDescent="0.25">
      <c r="A250" s="120">
        <v>234</v>
      </c>
      <c r="B250" s="56" t="s">
        <v>274</v>
      </c>
      <c r="C250" s="51">
        <v>113.8</v>
      </c>
      <c r="D250" s="65" t="s">
        <v>358</v>
      </c>
      <c r="E250" s="104">
        <v>43.451999999999998</v>
      </c>
      <c r="F250" s="104">
        <v>44.65</v>
      </c>
      <c r="G250" s="88">
        <f t="shared" si="15"/>
        <v>1.0300404000000003</v>
      </c>
      <c r="H250" s="103"/>
      <c r="I250" s="103">
        <f t="shared" si="13"/>
        <v>0.24953331376772805</v>
      </c>
      <c r="J250" s="88">
        <f t="shared" si="14"/>
        <v>1.2795737137677283</v>
      </c>
      <c r="K250" s="215" t="s">
        <v>563</v>
      </c>
      <c r="L250" s="516"/>
    </row>
    <row r="251" spans="1:12" x14ac:dyDescent="0.25">
      <c r="A251" s="120">
        <v>235</v>
      </c>
      <c r="B251" s="56" t="s">
        <v>275</v>
      </c>
      <c r="C251" s="51">
        <v>106.4</v>
      </c>
      <c r="D251" s="65" t="s">
        <v>358</v>
      </c>
      <c r="E251" s="104">
        <v>33.389000000000003</v>
      </c>
      <c r="F251" s="104">
        <v>34.243000000000002</v>
      </c>
      <c r="G251" s="88">
        <f t="shared" si="15"/>
        <v>0.73426919999999929</v>
      </c>
      <c r="H251" s="103"/>
      <c r="I251" s="103">
        <f t="shared" si="13"/>
        <v>0.23330707016596017</v>
      </c>
      <c r="J251" s="88">
        <f t="shared" si="14"/>
        <v>0.96757627016595948</v>
      </c>
      <c r="K251" s="215" t="s">
        <v>563</v>
      </c>
      <c r="L251" s="516"/>
    </row>
    <row r="252" spans="1:12" x14ac:dyDescent="0.25">
      <c r="A252" s="120">
        <v>236</v>
      </c>
      <c r="B252" s="56" t="s">
        <v>276</v>
      </c>
      <c r="C252" s="51">
        <v>94.4</v>
      </c>
      <c r="D252" s="65" t="s">
        <v>358</v>
      </c>
      <c r="E252" s="104">
        <v>35.683</v>
      </c>
      <c r="F252" s="104">
        <v>37.222000000000001</v>
      </c>
      <c r="G252" s="88">
        <f t="shared" si="15"/>
        <v>1.3232322000000012</v>
      </c>
      <c r="H252" s="103"/>
      <c r="I252" s="103">
        <f t="shared" si="13"/>
        <v>0.20699424270363384</v>
      </c>
      <c r="J252" s="88">
        <f t="shared" si="14"/>
        <v>1.5302264427036349</v>
      </c>
      <c r="K252" s="215" t="s">
        <v>563</v>
      </c>
      <c r="L252" s="516"/>
    </row>
    <row r="253" spans="1:12" x14ac:dyDescent="0.25">
      <c r="A253" s="120">
        <v>237</v>
      </c>
      <c r="B253" s="56" t="s">
        <v>277</v>
      </c>
      <c r="C253" s="51">
        <v>80.3</v>
      </c>
      <c r="D253" s="65" t="s">
        <v>358</v>
      </c>
      <c r="E253" s="104">
        <v>14.526999999999999</v>
      </c>
      <c r="F253" s="104">
        <v>15.084</v>
      </c>
      <c r="G253" s="88">
        <f t="shared" si="15"/>
        <v>0.47890860000000035</v>
      </c>
      <c r="H253" s="103"/>
      <c r="I253" s="103">
        <f t="shared" si="13"/>
        <v>0.17607667043540037</v>
      </c>
      <c r="J253" s="88">
        <f t="shared" si="14"/>
        <v>0.65498527043540067</v>
      </c>
      <c r="K253" s="215" t="s">
        <v>563</v>
      </c>
      <c r="L253" s="516"/>
    </row>
    <row r="254" spans="1:12" x14ac:dyDescent="0.25">
      <c r="A254" s="120">
        <v>238</v>
      </c>
      <c r="B254" s="56" t="s">
        <v>278</v>
      </c>
      <c r="C254" s="51">
        <v>52.4</v>
      </c>
      <c r="D254" s="65" t="s">
        <v>358</v>
      </c>
      <c r="E254" s="104">
        <v>11.752000000000001</v>
      </c>
      <c r="F254" s="104">
        <v>11.831</v>
      </c>
      <c r="G254" s="88">
        <f t="shared" si="15"/>
        <v>6.7924199999999005E-2</v>
      </c>
      <c r="H254" s="103"/>
      <c r="I254" s="103">
        <f t="shared" si="13"/>
        <v>0.11489934658549165</v>
      </c>
      <c r="J254" s="88">
        <f t="shared" si="14"/>
        <v>0.18282354658549066</v>
      </c>
      <c r="K254" s="215" t="s">
        <v>563</v>
      </c>
      <c r="L254" s="516"/>
    </row>
    <row r="255" spans="1:12" x14ac:dyDescent="0.25">
      <c r="A255" s="120">
        <v>239</v>
      </c>
      <c r="B255" s="56" t="s">
        <v>279</v>
      </c>
      <c r="C255" s="51">
        <v>50.9</v>
      </c>
      <c r="D255" s="65" t="s">
        <v>358</v>
      </c>
      <c r="E255" s="104">
        <v>30.029</v>
      </c>
      <c r="F255" s="104">
        <v>31.346</v>
      </c>
      <c r="G255" s="88">
        <f t="shared" si="15"/>
        <v>1.1323566000000003</v>
      </c>
      <c r="H255" s="103"/>
      <c r="I255" s="103">
        <f t="shared" si="13"/>
        <v>0.11161024315270086</v>
      </c>
      <c r="J255" s="88">
        <f t="shared" si="14"/>
        <v>1.2439668431527011</v>
      </c>
      <c r="K255" s="215" t="s">
        <v>563</v>
      </c>
      <c r="L255" s="516"/>
    </row>
    <row r="256" spans="1:12" x14ac:dyDescent="0.25">
      <c r="A256" s="120">
        <v>240</v>
      </c>
      <c r="B256" s="56" t="s">
        <v>280</v>
      </c>
      <c r="C256" s="51">
        <v>114.5</v>
      </c>
      <c r="D256" s="65" t="s">
        <v>358</v>
      </c>
      <c r="E256" s="104">
        <v>71.378</v>
      </c>
      <c r="F256" s="104">
        <v>73.072999999999993</v>
      </c>
      <c r="G256" s="88">
        <f t="shared" si="15"/>
        <v>1.4573609999999941</v>
      </c>
      <c r="H256" s="103"/>
      <c r="I256" s="103">
        <f t="shared" si="13"/>
        <v>0.25106822870303042</v>
      </c>
      <c r="J256" s="88">
        <f t="shared" si="14"/>
        <v>1.7084292287030245</v>
      </c>
      <c r="K256" s="215" t="s">
        <v>563</v>
      </c>
      <c r="L256" s="516"/>
    </row>
    <row r="257" spans="1:12" x14ac:dyDescent="0.25">
      <c r="A257" s="120">
        <v>241</v>
      </c>
      <c r="B257" s="56" t="s">
        <v>281</v>
      </c>
      <c r="C257" s="51">
        <v>106.5</v>
      </c>
      <c r="D257" s="65" t="s">
        <v>358</v>
      </c>
      <c r="E257" s="104">
        <v>20.766999999999999</v>
      </c>
      <c r="F257" s="104">
        <v>21.516999999999999</v>
      </c>
      <c r="G257" s="88">
        <f t="shared" si="15"/>
        <v>0.64485000000000003</v>
      </c>
      <c r="H257" s="103"/>
      <c r="I257" s="103">
        <f t="shared" si="13"/>
        <v>0.23352634372814621</v>
      </c>
      <c r="J257" s="88">
        <f t="shared" si="14"/>
        <v>0.87837634372814621</v>
      </c>
      <c r="K257" s="215" t="s">
        <v>563</v>
      </c>
      <c r="L257" s="516"/>
    </row>
    <row r="258" spans="1:12" x14ac:dyDescent="0.25">
      <c r="A258" s="120">
        <v>242</v>
      </c>
      <c r="B258" s="56" t="s">
        <v>282</v>
      </c>
      <c r="C258" s="51">
        <v>93.3</v>
      </c>
      <c r="D258" s="65" t="s">
        <v>358</v>
      </c>
      <c r="E258" s="104">
        <v>41.24</v>
      </c>
      <c r="F258" s="104">
        <v>42.555999999999997</v>
      </c>
      <c r="G258" s="88">
        <f t="shared" si="15"/>
        <v>1.1314967999999961</v>
      </c>
      <c r="H258" s="103"/>
      <c r="I258" s="103">
        <f t="shared" si="13"/>
        <v>0.20458223351958724</v>
      </c>
      <c r="J258" s="88">
        <f t="shared" si="14"/>
        <v>1.3360790335195833</v>
      </c>
      <c r="K258" s="215" t="s">
        <v>563</v>
      </c>
      <c r="L258" s="516"/>
    </row>
    <row r="259" spans="1:12" x14ac:dyDescent="0.25">
      <c r="A259" s="120">
        <v>243</v>
      </c>
      <c r="B259" s="56" t="s">
        <v>283</v>
      </c>
      <c r="C259" s="51">
        <v>80.5</v>
      </c>
      <c r="D259" s="65" t="s">
        <v>358</v>
      </c>
      <c r="E259" s="104">
        <v>9.5980000000000008</v>
      </c>
      <c r="F259" s="104">
        <v>9.6479999999999997</v>
      </c>
      <c r="G259" s="88">
        <f t="shared" si="15"/>
        <v>4.2989999999999085E-2</v>
      </c>
      <c r="H259" s="103"/>
      <c r="I259" s="103">
        <f t="shared" si="13"/>
        <v>0.17651521755977248</v>
      </c>
      <c r="J259" s="88">
        <f t="shared" si="14"/>
        <v>0.21950521755977156</v>
      </c>
      <c r="K259" s="215" t="s">
        <v>563</v>
      </c>
      <c r="L259" s="516"/>
    </row>
    <row r="260" spans="1:12" x14ac:dyDescent="0.25">
      <c r="A260" s="120">
        <v>244</v>
      </c>
      <c r="B260" s="56" t="s">
        <v>284</v>
      </c>
      <c r="C260" s="51">
        <v>52.7</v>
      </c>
      <c r="D260" s="65" t="s">
        <v>358</v>
      </c>
      <c r="E260" s="104">
        <v>14.554</v>
      </c>
      <c r="F260" s="104">
        <v>15.000999999999999</v>
      </c>
      <c r="G260" s="88">
        <f t="shared" si="15"/>
        <v>0.3843305999999993</v>
      </c>
      <c r="H260" s="103"/>
      <c r="I260" s="103">
        <f t="shared" si="13"/>
        <v>0.11555716727204983</v>
      </c>
      <c r="J260" s="88">
        <f t="shared" si="14"/>
        <v>0.49988776727204914</v>
      </c>
      <c r="K260" s="215" t="s">
        <v>563</v>
      </c>
      <c r="L260" s="516"/>
    </row>
    <row r="261" spans="1:12" x14ac:dyDescent="0.25">
      <c r="A261" s="120">
        <v>245</v>
      </c>
      <c r="B261" s="56" t="s">
        <v>285</v>
      </c>
      <c r="C261" s="51">
        <v>50.3</v>
      </c>
      <c r="D261" s="65" t="s">
        <v>358</v>
      </c>
      <c r="E261" s="104">
        <v>8.4719999999999995</v>
      </c>
      <c r="F261" s="104">
        <v>8.4719999999999995</v>
      </c>
      <c r="G261" s="88">
        <f t="shared" si="15"/>
        <v>0</v>
      </c>
      <c r="H261" s="103">
        <f t="shared" ref="H261" si="18">C261*(G$11/E$18)</f>
        <v>0.53400360821775228</v>
      </c>
      <c r="I261" s="103">
        <f t="shared" si="13"/>
        <v>0.11029460177958454</v>
      </c>
      <c r="J261" s="88">
        <f t="shared" si="14"/>
        <v>0.64429820999733678</v>
      </c>
      <c r="K261" s="215" t="s">
        <v>564</v>
      </c>
      <c r="L261" s="516"/>
    </row>
    <row r="262" spans="1:12" x14ac:dyDescent="0.25">
      <c r="A262" s="120">
        <v>246</v>
      </c>
      <c r="B262" s="56" t="s">
        <v>286</v>
      </c>
      <c r="C262" s="51">
        <v>113.9</v>
      </c>
      <c r="D262" s="65" t="s">
        <v>358</v>
      </c>
      <c r="E262" s="104">
        <v>51.387999999999998</v>
      </c>
      <c r="F262" s="104">
        <v>54.085999999999999</v>
      </c>
      <c r="G262" s="88">
        <f t="shared" si="15"/>
        <v>2.3197404000000001</v>
      </c>
      <c r="H262" s="103"/>
      <c r="I262" s="103">
        <f t="shared" si="13"/>
        <v>0.24975258732991412</v>
      </c>
      <c r="J262" s="88">
        <f t="shared" si="14"/>
        <v>2.5694929873299142</v>
      </c>
      <c r="K262" s="215" t="s">
        <v>563</v>
      </c>
      <c r="L262" s="516"/>
    </row>
    <row r="263" spans="1:12" x14ac:dyDescent="0.25">
      <c r="A263" s="120">
        <v>247</v>
      </c>
      <c r="B263" s="56" t="s">
        <v>287</v>
      </c>
      <c r="C263" s="51">
        <v>106.3</v>
      </c>
      <c r="D263" s="65" t="s">
        <v>358</v>
      </c>
      <c r="E263" s="104">
        <v>33.468000000000004</v>
      </c>
      <c r="F263" s="104">
        <v>34.558</v>
      </c>
      <c r="G263" s="88">
        <f t="shared" si="15"/>
        <v>0.93718199999999685</v>
      </c>
      <c r="H263" s="103"/>
      <c r="I263" s="103">
        <f t="shared" si="13"/>
        <v>0.2330877966037741</v>
      </c>
      <c r="J263" s="88">
        <f t="shared" si="14"/>
        <v>1.170269796603771</v>
      </c>
      <c r="K263" s="215" t="s">
        <v>563</v>
      </c>
      <c r="L263" s="516"/>
    </row>
    <row r="264" spans="1:12" x14ac:dyDescent="0.25">
      <c r="A264" s="120">
        <v>248</v>
      </c>
      <c r="B264" s="56" t="s">
        <v>288</v>
      </c>
      <c r="C264" s="51">
        <v>92.5</v>
      </c>
      <c r="D264" s="65" t="s">
        <v>358</v>
      </c>
      <c r="E264" s="104">
        <v>37.831000000000003</v>
      </c>
      <c r="F264" s="104">
        <v>39.177</v>
      </c>
      <c r="G264" s="88">
        <f t="shared" si="15"/>
        <v>1.1572907999999971</v>
      </c>
      <c r="H264" s="103"/>
      <c r="I264" s="103">
        <f t="shared" si="13"/>
        <v>0.20282804502209884</v>
      </c>
      <c r="J264" s="88">
        <f t="shared" si="14"/>
        <v>1.3601188450220958</v>
      </c>
      <c r="K264" s="215" t="s">
        <v>563</v>
      </c>
      <c r="L264" s="516"/>
    </row>
    <row r="265" spans="1:12" x14ac:dyDescent="0.25">
      <c r="A265" s="120">
        <v>249</v>
      </c>
      <c r="B265" s="56" t="s">
        <v>289</v>
      </c>
      <c r="C265" s="51">
        <v>85.1</v>
      </c>
      <c r="D265" s="65" t="s">
        <v>358</v>
      </c>
      <c r="E265" s="104">
        <v>20.957000000000001</v>
      </c>
      <c r="F265" s="104">
        <v>21.863</v>
      </c>
      <c r="G265" s="88">
        <f t="shared" si="15"/>
        <v>0.77897879999999897</v>
      </c>
      <c r="H265" s="103"/>
      <c r="I265" s="103">
        <f t="shared" si="13"/>
        <v>0.18660180142033089</v>
      </c>
      <c r="J265" s="88">
        <f t="shared" si="14"/>
        <v>0.96558060142032986</v>
      </c>
      <c r="K265" s="215" t="s">
        <v>563</v>
      </c>
      <c r="L265" s="516"/>
    </row>
    <row r="266" spans="1:12" x14ac:dyDescent="0.25">
      <c r="A266" s="120">
        <v>250</v>
      </c>
      <c r="B266" s="56" t="s">
        <v>290</v>
      </c>
      <c r="C266" s="51">
        <v>52.4</v>
      </c>
      <c r="D266" s="65" t="s">
        <v>358</v>
      </c>
      <c r="E266" s="104">
        <v>31.396000000000001</v>
      </c>
      <c r="F266" s="104">
        <v>32.143000000000001</v>
      </c>
      <c r="G266" s="88">
        <f t="shared" si="15"/>
        <v>0.64227059999999991</v>
      </c>
      <c r="H266" s="103"/>
      <c r="I266" s="103">
        <f t="shared" si="13"/>
        <v>0.11489934658549165</v>
      </c>
      <c r="J266" s="88">
        <f t="shared" si="14"/>
        <v>0.75716994658549153</v>
      </c>
      <c r="K266" s="215" t="s">
        <v>563</v>
      </c>
      <c r="L266" s="516"/>
    </row>
    <row r="267" spans="1:12" x14ac:dyDescent="0.25">
      <c r="A267" s="120">
        <v>251</v>
      </c>
      <c r="B267" s="56" t="s">
        <v>291</v>
      </c>
      <c r="C267" s="51">
        <v>50.9</v>
      </c>
      <c r="D267" s="65" t="s">
        <v>358</v>
      </c>
      <c r="E267" s="104">
        <v>35.180999999999997</v>
      </c>
      <c r="F267" s="104">
        <v>36.534999999999997</v>
      </c>
      <c r="G267" s="88">
        <f t="shared" si="15"/>
        <v>1.1641691999999992</v>
      </c>
      <c r="H267" s="103"/>
      <c r="I267" s="103">
        <f t="shared" si="13"/>
        <v>0.11161024315270086</v>
      </c>
      <c r="J267" s="88">
        <f t="shared" si="14"/>
        <v>1.2757794431527001</v>
      </c>
      <c r="K267" s="215" t="s">
        <v>563</v>
      </c>
      <c r="L267" s="516"/>
    </row>
    <row r="268" spans="1:12" x14ac:dyDescent="0.25">
      <c r="A268" s="120">
        <v>252</v>
      </c>
      <c r="B268" s="56" t="s">
        <v>292</v>
      </c>
      <c r="C268" s="51">
        <v>113.9</v>
      </c>
      <c r="D268" s="65" t="s">
        <v>358</v>
      </c>
      <c r="E268" s="104">
        <v>46.72</v>
      </c>
      <c r="F268" s="104">
        <v>48.627000000000002</v>
      </c>
      <c r="G268" s="88">
        <f t="shared" si="15"/>
        <v>1.6396386000000032</v>
      </c>
      <c r="H268" s="103"/>
      <c r="I268" s="103">
        <f t="shared" si="13"/>
        <v>0.24975258732991412</v>
      </c>
      <c r="J268" s="88">
        <f t="shared" si="14"/>
        <v>1.8893911873299172</v>
      </c>
      <c r="K268" s="215" t="s">
        <v>563</v>
      </c>
      <c r="L268" s="516"/>
    </row>
    <row r="269" spans="1:12" x14ac:dyDescent="0.25">
      <c r="A269" s="120">
        <v>253</v>
      </c>
      <c r="B269" s="56" t="s">
        <v>293</v>
      </c>
      <c r="C269" s="51">
        <v>106.8</v>
      </c>
      <c r="D269" s="65" t="s">
        <v>358</v>
      </c>
      <c r="E269" s="104">
        <v>14.147</v>
      </c>
      <c r="F269" s="104">
        <v>14.765000000000001</v>
      </c>
      <c r="G269" s="88">
        <f t="shared" si="15"/>
        <v>0.53135640000000028</v>
      </c>
      <c r="H269" s="103"/>
      <c r="I269" s="103">
        <f t="shared" si="13"/>
        <v>0.23418416441470435</v>
      </c>
      <c r="J269" s="88">
        <f t="shared" si="14"/>
        <v>0.76554056441470464</v>
      </c>
      <c r="K269" s="215" t="s">
        <v>563</v>
      </c>
      <c r="L269" s="516"/>
    </row>
    <row r="270" spans="1:12" x14ac:dyDescent="0.25">
      <c r="A270" s="120">
        <v>254</v>
      </c>
      <c r="B270" s="56" t="s">
        <v>294</v>
      </c>
      <c r="C270" s="51">
        <v>92.5</v>
      </c>
      <c r="D270" s="65" t="s">
        <v>358</v>
      </c>
      <c r="E270" s="104">
        <v>11.835000000000001</v>
      </c>
      <c r="F270" s="104">
        <v>11.837999999999999</v>
      </c>
      <c r="G270" s="88">
        <f t="shared" si="15"/>
        <v>2.5793999999985705E-3</v>
      </c>
      <c r="H270" s="103"/>
      <c r="I270" s="103">
        <f t="shared" si="13"/>
        <v>0.20282804502209884</v>
      </c>
      <c r="J270" s="88">
        <f t="shared" si="14"/>
        <v>0.2054074450220974</v>
      </c>
      <c r="K270" s="25" t="s">
        <v>563</v>
      </c>
      <c r="L270" s="516"/>
    </row>
    <row r="271" spans="1:12" x14ac:dyDescent="0.25">
      <c r="A271" s="120">
        <v>255</v>
      </c>
      <c r="B271" s="56" t="s">
        <v>295</v>
      </c>
      <c r="C271" s="51">
        <v>81</v>
      </c>
      <c r="D271" s="65" t="s">
        <v>358</v>
      </c>
      <c r="E271" s="104">
        <v>17.797000000000001</v>
      </c>
      <c r="F271" s="104">
        <v>17.957000000000001</v>
      </c>
      <c r="G271" s="88">
        <f t="shared" si="15"/>
        <v>0.13756800000000013</v>
      </c>
      <c r="H271" s="103"/>
      <c r="I271" s="103">
        <f t="shared" si="13"/>
        <v>0.17761158537070276</v>
      </c>
      <c r="J271" s="88">
        <f t="shared" si="14"/>
        <v>0.3151795853707029</v>
      </c>
      <c r="K271" s="25" t="s">
        <v>563</v>
      </c>
      <c r="L271" s="516"/>
    </row>
    <row r="272" spans="1:12" x14ac:dyDescent="0.25">
      <c r="A272" s="120">
        <v>256</v>
      </c>
      <c r="B272" s="56" t="s">
        <v>296</v>
      </c>
      <c r="C272" s="51">
        <v>52.2</v>
      </c>
      <c r="D272" s="65" t="s">
        <v>358</v>
      </c>
      <c r="E272" s="104">
        <v>16.471</v>
      </c>
      <c r="F272" s="104">
        <v>16.928999999999998</v>
      </c>
      <c r="G272" s="88">
        <f t="shared" si="15"/>
        <v>0.39378839999999865</v>
      </c>
      <c r="H272" s="103"/>
      <c r="I272" s="103">
        <f t="shared" si="13"/>
        <v>0.11446079946111956</v>
      </c>
      <c r="J272" s="88">
        <f t="shared" si="14"/>
        <v>0.50824919946111824</v>
      </c>
      <c r="K272" s="25" t="s">
        <v>563</v>
      </c>
      <c r="L272" s="516"/>
    </row>
    <row r="273" spans="1:12" x14ac:dyDescent="0.25">
      <c r="A273" s="120">
        <v>257</v>
      </c>
      <c r="B273" s="56" t="s">
        <v>297</v>
      </c>
      <c r="C273" s="51">
        <v>50.6</v>
      </c>
      <c r="D273" s="65" t="s">
        <v>358</v>
      </c>
      <c r="E273" s="104">
        <v>19.972999999999999</v>
      </c>
      <c r="F273" s="104">
        <v>20.748000000000001</v>
      </c>
      <c r="G273" s="88">
        <f t="shared" si="15"/>
        <v>0.66634500000000185</v>
      </c>
      <c r="H273" s="103"/>
      <c r="I273" s="103">
        <f t="shared" si="13"/>
        <v>0.11095242246614272</v>
      </c>
      <c r="J273" s="88">
        <f t="shared" si="14"/>
        <v>0.77729742246614453</v>
      </c>
      <c r="K273" s="25" t="s">
        <v>563</v>
      </c>
      <c r="L273" s="516"/>
    </row>
    <row r="274" spans="1:12" x14ac:dyDescent="0.25">
      <c r="A274" s="120">
        <v>258</v>
      </c>
      <c r="B274" s="56" t="s">
        <v>298</v>
      </c>
      <c r="C274" s="51">
        <v>113.9</v>
      </c>
      <c r="D274" s="65" t="s">
        <v>358</v>
      </c>
      <c r="E274" s="104">
        <v>41.987000000000002</v>
      </c>
      <c r="F274" s="104">
        <v>42.823999999999998</v>
      </c>
      <c r="G274" s="88">
        <f t="shared" si="15"/>
        <v>0.71965259999999676</v>
      </c>
      <c r="H274" s="103"/>
      <c r="I274" s="103">
        <f t="shared" si="13"/>
        <v>0.24975258732991412</v>
      </c>
      <c r="J274" s="88">
        <f t="shared" si="14"/>
        <v>0.96940518732991088</v>
      </c>
      <c r="K274" s="25" t="s">
        <v>563</v>
      </c>
      <c r="L274" s="516"/>
    </row>
    <row r="275" spans="1:12" x14ac:dyDescent="0.25">
      <c r="A275" s="120">
        <v>259</v>
      </c>
      <c r="B275" s="56" t="s">
        <v>299</v>
      </c>
      <c r="C275" s="51">
        <v>106.9</v>
      </c>
      <c r="D275" s="65" t="s">
        <v>358</v>
      </c>
      <c r="E275" s="104">
        <v>18.457999999999998</v>
      </c>
      <c r="F275" s="104">
        <v>19.920000000000002</v>
      </c>
      <c r="G275" s="88">
        <f t="shared" si="15"/>
        <v>1.2570276000000029</v>
      </c>
      <c r="H275" s="103"/>
      <c r="I275" s="103">
        <f t="shared" si="13"/>
        <v>0.23440343797689045</v>
      </c>
      <c r="J275" s="88">
        <f t="shared" si="14"/>
        <v>1.4914310379768934</v>
      </c>
      <c r="K275" s="25" t="s">
        <v>563</v>
      </c>
      <c r="L275" s="516"/>
    </row>
    <row r="276" spans="1:12" x14ac:dyDescent="0.25">
      <c r="A276" s="120">
        <v>260</v>
      </c>
      <c r="B276" s="56" t="s">
        <v>300</v>
      </c>
      <c r="C276" s="51">
        <v>92.5</v>
      </c>
      <c r="D276" s="65" t="s">
        <v>358</v>
      </c>
      <c r="E276" s="104">
        <v>17.539000000000001</v>
      </c>
      <c r="F276" s="104">
        <v>18.146000000000001</v>
      </c>
      <c r="G276" s="88">
        <f t="shared" si="15"/>
        <v>0.52189859999999944</v>
      </c>
      <c r="H276" s="103"/>
      <c r="I276" s="103">
        <f t="shared" si="13"/>
        <v>0.20282804502209884</v>
      </c>
      <c r="J276" s="88">
        <f t="shared" si="14"/>
        <v>0.72472664502209827</v>
      </c>
      <c r="K276" s="25" t="s">
        <v>563</v>
      </c>
      <c r="L276" s="516"/>
    </row>
    <row r="277" spans="1:12" x14ac:dyDescent="0.25">
      <c r="A277" s="120">
        <v>261</v>
      </c>
      <c r="B277" s="56" t="s">
        <v>301</v>
      </c>
      <c r="C277" s="51">
        <v>80.900000000000006</v>
      </c>
      <c r="D277" s="65" t="s">
        <v>358</v>
      </c>
      <c r="E277" s="104">
        <v>44.677</v>
      </c>
      <c r="F277" s="104">
        <v>46.436</v>
      </c>
      <c r="G277" s="88">
        <f t="shared" si="15"/>
        <v>1.5123882000000004</v>
      </c>
      <c r="H277" s="103"/>
      <c r="I277" s="103">
        <f t="shared" ref="I277:I304" si="19">$G$12/$C$306*C277</f>
        <v>0.17739231180851672</v>
      </c>
      <c r="J277" s="88">
        <f t="shared" ref="J277:J305" si="20">G277+I277+H277</f>
        <v>1.6897805118085172</v>
      </c>
      <c r="K277" s="25" t="s">
        <v>563</v>
      </c>
      <c r="L277" s="516"/>
    </row>
    <row r="278" spans="1:12" x14ac:dyDescent="0.25">
      <c r="A278" s="120">
        <v>262</v>
      </c>
      <c r="B278" s="56" t="s">
        <v>302</v>
      </c>
      <c r="C278" s="51">
        <v>52.1</v>
      </c>
      <c r="D278" s="65" t="s">
        <v>358</v>
      </c>
      <c r="E278" s="104">
        <v>3.0990000000000002</v>
      </c>
      <c r="F278" s="104">
        <v>3.0990000000000002</v>
      </c>
      <c r="G278" s="88">
        <f t="shared" si="15"/>
        <v>0</v>
      </c>
      <c r="H278" s="103">
        <f t="shared" ref="H278" si="21">C278*(G$11/E$18)</f>
        <v>0.55311308127524639</v>
      </c>
      <c r="I278" s="103">
        <f t="shared" si="19"/>
        <v>0.11424152589893351</v>
      </c>
      <c r="J278" s="88">
        <f t="shared" si="20"/>
        <v>0.66735460717417994</v>
      </c>
      <c r="K278" s="25" t="s">
        <v>564</v>
      </c>
      <c r="L278" s="516"/>
    </row>
    <row r="279" spans="1:12" x14ac:dyDescent="0.25">
      <c r="A279" s="120">
        <v>263</v>
      </c>
      <c r="B279" s="56" t="s">
        <v>303</v>
      </c>
      <c r="C279" s="51">
        <v>50.6</v>
      </c>
      <c r="D279" s="65" t="s">
        <v>358</v>
      </c>
      <c r="E279" s="104">
        <v>4.7249999999999996</v>
      </c>
      <c r="F279" s="104">
        <v>4.95</v>
      </c>
      <c r="G279" s="88">
        <f t="shared" ref="G279:G305" si="22">(F279-E279)*0.8598</f>
        <v>0.19345500000000046</v>
      </c>
      <c r="H279" s="103"/>
      <c r="I279" s="103">
        <f t="shared" si="19"/>
        <v>0.11095242246614272</v>
      </c>
      <c r="J279" s="88">
        <f t="shared" si="20"/>
        <v>0.30440742246614316</v>
      </c>
      <c r="K279" s="25" t="s">
        <v>563</v>
      </c>
      <c r="L279" s="516"/>
    </row>
    <row r="280" spans="1:12" x14ac:dyDescent="0.25">
      <c r="A280" s="120">
        <v>264</v>
      </c>
      <c r="B280" s="56" t="s">
        <v>304</v>
      </c>
      <c r="C280" s="51">
        <v>114.3</v>
      </c>
      <c r="D280" s="65" t="s">
        <v>358</v>
      </c>
      <c r="E280" s="104">
        <v>65.578000000000003</v>
      </c>
      <c r="F280" s="104">
        <v>68.430999999999997</v>
      </c>
      <c r="G280" s="88">
        <f t="shared" si="22"/>
        <v>2.4530093999999951</v>
      </c>
      <c r="H280" s="103"/>
      <c r="I280" s="103">
        <f t="shared" si="19"/>
        <v>0.25062968157865834</v>
      </c>
      <c r="J280" s="88">
        <f t="shared" si="20"/>
        <v>2.7036390815786535</v>
      </c>
      <c r="K280" s="25" t="s">
        <v>563</v>
      </c>
      <c r="L280" s="516"/>
    </row>
    <row r="281" spans="1:12" x14ac:dyDescent="0.25">
      <c r="A281" s="120">
        <v>265</v>
      </c>
      <c r="B281" s="56" t="s">
        <v>305</v>
      </c>
      <c r="C281" s="51">
        <v>107</v>
      </c>
      <c r="D281" s="65" t="s">
        <v>358</v>
      </c>
      <c r="E281" s="104">
        <v>32.374000000000002</v>
      </c>
      <c r="F281" s="104">
        <v>32.819000000000003</v>
      </c>
      <c r="G281" s="88">
        <f t="shared" si="22"/>
        <v>0.38261100000000026</v>
      </c>
      <c r="H281" s="103"/>
      <c r="I281" s="103">
        <f t="shared" si="19"/>
        <v>0.23462271153907649</v>
      </c>
      <c r="J281" s="88">
        <f t="shared" si="20"/>
        <v>0.61723371153907669</v>
      </c>
      <c r="K281" s="25" t="s">
        <v>563</v>
      </c>
      <c r="L281" s="516"/>
    </row>
    <row r="282" spans="1:12" x14ac:dyDescent="0.25">
      <c r="A282" s="120">
        <v>266</v>
      </c>
      <c r="B282" s="56" t="s">
        <v>306</v>
      </c>
      <c r="C282" s="51">
        <v>92.8</v>
      </c>
      <c r="D282" s="65" t="s">
        <v>358</v>
      </c>
      <c r="E282" s="104">
        <v>40.801000000000002</v>
      </c>
      <c r="F282" s="104">
        <v>42.511000000000003</v>
      </c>
      <c r="G282" s="88">
        <f t="shared" si="22"/>
        <v>1.4702580000000007</v>
      </c>
      <c r="H282" s="103"/>
      <c r="I282" s="103">
        <f t="shared" si="19"/>
        <v>0.20348586570865698</v>
      </c>
      <c r="J282" s="88">
        <f t="shared" si="20"/>
        <v>1.6737438657086576</v>
      </c>
      <c r="K282" s="25" t="s">
        <v>563</v>
      </c>
      <c r="L282" s="516"/>
    </row>
    <row r="283" spans="1:12" x14ac:dyDescent="0.25">
      <c r="A283" s="120">
        <v>267</v>
      </c>
      <c r="B283" s="56" t="s">
        <v>307</v>
      </c>
      <c r="C283" s="51">
        <v>80.3</v>
      </c>
      <c r="D283" s="65" t="s">
        <v>358</v>
      </c>
      <c r="E283" s="104">
        <v>22.84</v>
      </c>
      <c r="F283" s="104">
        <v>23.552</v>
      </c>
      <c r="G283" s="88">
        <f t="shared" si="22"/>
        <v>0.61217759999999977</v>
      </c>
      <c r="H283" s="103"/>
      <c r="I283" s="103">
        <f t="shared" si="19"/>
        <v>0.17607667043540037</v>
      </c>
      <c r="J283" s="88">
        <f t="shared" si="20"/>
        <v>0.78825427043540008</v>
      </c>
      <c r="K283" s="25" t="s">
        <v>563</v>
      </c>
      <c r="L283" s="516"/>
    </row>
    <row r="284" spans="1:12" x14ac:dyDescent="0.25">
      <c r="A284" s="120">
        <v>268</v>
      </c>
      <c r="B284" s="56" t="s">
        <v>308</v>
      </c>
      <c r="C284" s="51">
        <v>52</v>
      </c>
      <c r="D284" s="65" t="s">
        <v>358</v>
      </c>
      <c r="E284" s="104">
        <v>11.605</v>
      </c>
      <c r="F284" s="104">
        <v>11.95</v>
      </c>
      <c r="G284" s="88">
        <f t="shared" si="22"/>
        <v>0.29663099999999903</v>
      </c>
      <c r="H284" s="103"/>
      <c r="I284" s="103">
        <f t="shared" si="19"/>
        <v>0.11402225233674745</v>
      </c>
      <c r="J284" s="88">
        <f t="shared" si="20"/>
        <v>0.41065325233674649</v>
      </c>
      <c r="K284" s="25" t="s">
        <v>563</v>
      </c>
      <c r="L284" s="517"/>
    </row>
    <row r="285" spans="1:12" x14ac:dyDescent="0.25">
      <c r="A285" s="120">
        <v>269</v>
      </c>
      <c r="B285" s="56" t="s">
        <v>309</v>
      </c>
      <c r="C285" s="51">
        <v>50.4</v>
      </c>
      <c r="D285" s="65" t="s">
        <v>358</v>
      </c>
      <c r="E285" s="104">
        <v>15.836</v>
      </c>
      <c r="F285" s="104">
        <v>16.518000000000001</v>
      </c>
      <c r="G285" s="88">
        <f t="shared" si="22"/>
        <v>0.58638360000000034</v>
      </c>
      <c r="H285" s="103"/>
      <c r="I285" s="103">
        <f t="shared" si="19"/>
        <v>0.1105138753417706</v>
      </c>
      <c r="J285" s="88">
        <f t="shared" si="20"/>
        <v>0.69689747534177093</v>
      </c>
      <c r="K285" s="25" t="s">
        <v>563</v>
      </c>
      <c r="L285" s="516"/>
    </row>
    <row r="286" spans="1:12" x14ac:dyDescent="0.25">
      <c r="A286" s="120">
        <v>270</v>
      </c>
      <c r="B286" s="56" t="s">
        <v>310</v>
      </c>
      <c r="C286" s="51">
        <v>113.4</v>
      </c>
      <c r="D286" s="65" t="s">
        <v>358</v>
      </c>
      <c r="E286" s="104">
        <v>31.459</v>
      </c>
      <c r="F286" s="104">
        <v>32.351999999999997</v>
      </c>
      <c r="G286" s="88">
        <f t="shared" si="22"/>
        <v>0.76780139999999752</v>
      </c>
      <c r="H286" s="103"/>
      <c r="I286" s="103">
        <f t="shared" si="19"/>
        <v>0.24865621951898387</v>
      </c>
      <c r="J286" s="88">
        <f t="shared" si="20"/>
        <v>1.0164576195189814</v>
      </c>
      <c r="K286" s="25" t="s">
        <v>563</v>
      </c>
      <c r="L286" s="516"/>
    </row>
    <row r="287" spans="1:12" x14ac:dyDescent="0.25">
      <c r="A287" s="120">
        <v>271</v>
      </c>
      <c r="B287" s="56" t="s">
        <v>311</v>
      </c>
      <c r="C287" s="51">
        <v>106.2</v>
      </c>
      <c r="D287" s="65" t="s">
        <v>358</v>
      </c>
      <c r="E287" s="104">
        <v>16.957000000000001</v>
      </c>
      <c r="F287" s="104">
        <v>17.564</v>
      </c>
      <c r="G287" s="88">
        <f t="shared" si="22"/>
        <v>0.52189859999999944</v>
      </c>
      <c r="H287" s="103"/>
      <c r="I287" s="103">
        <f t="shared" si="19"/>
        <v>0.23286852304158806</v>
      </c>
      <c r="J287" s="88">
        <f t="shared" si="20"/>
        <v>0.75476712304158755</v>
      </c>
      <c r="K287" s="25" t="s">
        <v>563</v>
      </c>
      <c r="L287" s="516"/>
    </row>
    <row r="288" spans="1:12" x14ac:dyDescent="0.25">
      <c r="A288" s="120">
        <v>272</v>
      </c>
      <c r="B288" s="56" t="s">
        <v>312</v>
      </c>
      <c r="C288" s="51">
        <v>92.7</v>
      </c>
      <c r="D288" s="65" t="s">
        <v>358</v>
      </c>
      <c r="E288" s="104">
        <v>17.89</v>
      </c>
      <c r="F288" s="104">
        <v>18.497</v>
      </c>
      <c r="G288" s="88">
        <f t="shared" si="22"/>
        <v>0.52189859999999944</v>
      </c>
      <c r="H288" s="103"/>
      <c r="I288" s="103">
        <f t="shared" si="19"/>
        <v>0.20326659214647094</v>
      </c>
      <c r="J288" s="88">
        <f t="shared" si="20"/>
        <v>0.72516519214647035</v>
      </c>
      <c r="K288" s="25" t="s">
        <v>563</v>
      </c>
      <c r="L288" s="516"/>
    </row>
    <row r="289" spans="1:12" x14ac:dyDescent="0.25">
      <c r="A289" s="120">
        <v>273</v>
      </c>
      <c r="B289" s="56" t="s">
        <v>313</v>
      </c>
      <c r="C289" s="51">
        <v>81.5</v>
      </c>
      <c r="D289" s="65" t="s">
        <v>358</v>
      </c>
      <c r="E289" s="104">
        <v>39.539000000000001</v>
      </c>
      <c r="F289" s="104">
        <v>41.018000000000001</v>
      </c>
      <c r="G289" s="88">
        <f t="shared" si="22"/>
        <v>1.2716441999999992</v>
      </c>
      <c r="H289" s="103"/>
      <c r="I289" s="103">
        <f t="shared" si="19"/>
        <v>0.17870795318163302</v>
      </c>
      <c r="J289" s="88">
        <f t="shared" si="20"/>
        <v>1.4503521531816324</v>
      </c>
      <c r="K289" s="25" t="s">
        <v>563</v>
      </c>
      <c r="L289" s="516"/>
    </row>
    <row r="290" spans="1:12" x14ac:dyDescent="0.25">
      <c r="A290" s="120">
        <v>274</v>
      </c>
      <c r="B290" s="56" t="s">
        <v>314</v>
      </c>
      <c r="C290" s="51">
        <v>52</v>
      </c>
      <c r="D290" s="65" t="s">
        <v>358</v>
      </c>
      <c r="E290" s="104">
        <v>32.933999999999997</v>
      </c>
      <c r="F290" s="104">
        <v>34.061</v>
      </c>
      <c r="G290" s="88">
        <f t="shared" si="22"/>
        <v>0.96899460000000215</v>
      </c>
      <c r="H290" s="103"/>
      <c r="I290" s="103">
        <f t="shared" si="19"/>
        <v>0.11402225233674745</v>
      </c>
      <c r="J290" s="88">
        <f t="shared" si="20"/>
        <v>1.0830168523367496</v>
      </c>
      <c r="K290" s="25" t="s">
        <v>563</v>
      </c>
      <c r="L290" s="516"/>
    </row>
    <row r="291" spans="1:12" x14ac:dyDescent="0.25">
      <c r="A291" s="120">
        <v>275</v>
      </c>
      <c r="B291" s="56" t="s">
        <v>315</v>
      </c>
      <c r="C291" s="51">
        <v>50.1</v>
      </c>
      <c r="D291" s="65" t="s">
        <v>358</v>
      </c>
      <c r="E291" s="104">
        <v>32.823999999999998</v>
      </c>
      <c r="F291" s="104">
        <v>34.155000000000001</v>
      </c>
      <c r="G291" s="88">
        <f t="shared" si="22"/>
        <v>1.1443938000000027</v>
      </c>
      <c r="H291" s="103"/>
      <c r="I291" s="103">
        <f t="shared" si="19"/>
        <v>0.10985605465521245</v>
      </c>
      <c r="J291" s="88">
        <f t="shared" si="20"/>
        <v>1.2542498546552152</v>
      </c>
      <c r="K291" s="25" t="s">
        <v>563</v>
      </c>
      <c r="L291" s="516"/>
    </row>
    <row r="292" spans="1:12" x14ac:dyDescent="0.25">
      <c r="A292" s="120">
        <v>276</v>
      </c>
      <c r="B292" s="56" t="s">
        <v>316</v>
      </c>
      <c r="C292" s="51">
        <v>113.9</v>
      </c>
      <c r="D292" s="65" t="s">
        <v>358</v>
      </c>
      <c r="E292" s="104">
        <v>61.295000000000002</v>
      </c>
      <c r="F292" s="104">
        <v>63.965000000000003</v>
      </c>
      <c r="G292" s="88">
        <f t="shared" si="22"/>
        <v>2.2956660000000015</v>
      </c>
      <c r="H292" s="103"/>
      <c r="I292" s="103">
        <f t="shared" si="19"/>
        <v>0.24975258732991412</v>
      </c>
      <c r="J292" s="88">
        <f t="shared" si="20"/>
        <v>2.5454185873299155</v>
      </c>
      <c r="K292" s="25" t="s">
        <v>563</v>
      </c>
      <c r="L292" s="516"/>
    </row>
    <row r="293" spans="1:12" x14ac:dyDescent="0.25">
      <c r="A293" s="120">
        <v>277</v>
      </c>
      <c r="B293" s="56" t="s">
        <v>317</v>
      </c>
      <c r="C293" s="51">
        <v>107.4</v>
      </c>
      <c r="D293" s="65" t="s">
        <v>358</v>
      </c>
      <c r="E293" s="104">
        <v>48.985999999999997</v>
      </c>
      <c r="F293" s="104">
        <v>49.804000000000002</v>
      </c>
      <c r="G293" s="88">
        <f t="shared" si="22"/>
        <v>0.70331640000000428</v>
      </c>
      <c r="H293" s="103"/>
      <c r="I293" s="103">
        <f t="shared" si="19"/>
        <v>0.2354998057878207</v>
      </c>
      <c r="J293" s="88">
        <f t="shared" si="20"/>
        <v>0.93881620578782499</v>
      </c>
      <c r="K293" s="25" t="s">
        <v>563</v>
      </c>
      <c r="L293" s="516"/>
    </row>
    <row r="294" spans="1:12" x14ac:dyDescent="0.25">
      <c r="A294" s="120">
        <v>278</v>
      </c>
      <c r="B294" s="56" t="s">
        <v>318</v>
      </c>
      <c r="C294" s="51">
        <v>92.6</v>
      </c>
      <c r="D294" s="65" t="s">
        <v>358</v>
      </c>
      <c r="E294" s="104">
        <v>9.3699999999999992</v>
      </c>
      <c r="F294" s="104">
        <v>9.3699999999999992</v>
      </c>
      <c r="G294" s="88">
        <f t="shared" si="22"/>
        <v>0</v>
      </c>
      <c r="H294" s="103">
        <f t="shared" ref="H294" si="23">C294*(G$11/E$18)</f>
        <v>0.98307622506886394</v>
      </c>
      <c r="I294" s="103">
        <f t="shared" si="19"/>
        <v>0.20304731858428487</v>
      </c>
      <c r="J294" s="88">
        <f t="shared" si="20"/>
        <v>1.1861235436531488</v>
      </c>
      <c r="K294" s="25" t="s">
        <v>564</v>
      </c>
      <c r="L294" s="516"/>
    </row>
    <row r="295" spans="1:12" x14ac:dyDescent="0.25">
      <c r="A295" s="120">
        <v>279</v>
      </c>
      <c r="B295" s="56" t="s">
        <v>319</v>
      </c>
      <c r="C295" s="51">
        <v>80.5</v>
      </c>
      <c r="D295" s="65" t="s">
        <v>358</v>
      </c>
      <c r="E295" s="104">
        <v>18.437000000000001</v>
      </c>
      <c r="F295" s="104">
        <v>19.100999999999999</v>
      </c>
      <c r="G295" s="88">
        <f t="shared" si="22"/>
        <v>0.57090719999999817</v>
      </c>
      <c r="H295" s="103"/>
      <c r="I295" s="103">
        <f t="shared" si="19"/>
        <v>0.17651521755977248</v>
      </c>
      <c r="J295" s="88">
        <f t="shared" si="20"/>
        <v>0.74742241755977068</v>
      </c>
      <c r="K295" s="25" t="s">
        <v>563</v>
      </c>
      <c r="L295" s="516"/>
    </row>
    <row r="296" spans="1:12" x14ac:dyDescent="0.25">
      <c r="A296" s="120">
        <v>280</v>
      </c>
      <c r="B296" s="56" t="s">
        <v>320</v>
      </c>
      <c r="C296" s="51">
        <v>52</v>
      </c>
      <c r="D296" s="65" t="s">
        <v>358</v>
      </c>
      <c r="E296" s="104">
        <v>14.785</v>
      </c>
      <c r="F296" s="104">
        <v>14.785</v>
      </c>
      <c r="G296" s="88">
        <v>0</v>
      </c>
      <c r="H296" s="103">
        <f t="shared" ref="H296" si="24">C296*(G$11/E$18)</f>
        <v>0.55205144388316341</v>
      </c>
      <c r="I296" s="103">
        <f t="shared" si="19"/>
        <v>0.11402225233674745</v>
      </c>
      <c r="J296" s="88">
        <f t="shared" si="20"/>
        <v>0.66607369621991086</v>
      </c>
      <c r="K296" s="25" t="s">
        <v>564</v>
      </c>
      <c r="L296" s="516"/>
    </row>
    <row r="297" spans="1:12" x14ac:dyDescent="0.25">
      <c r="A297" s="120">
        <v>281</v>
      </c>
      <c r="B297" s="56" t="s">
        <v>321</v>
      </c>
      <c r="C297" s="51">
        <v>50.4</v>
      </c>
      <c r="D297" s="65" t="s">
        <v>358</v>
      </c>
      <c r="E297" s="104">
        <v>26.741</v>
      </c>
      <c r="F297" s="104">
        <v>27.645</v>
      </c>
      <c r="G297" s="88">
        <f t="shared" si="22"/>
        <v>0.77725919999999993</v>
      </c>
      <c r="H297" s="103"/>
      <c r="I297" s="103">
        <f t="shared" si="19"/>
        <v>0.1105138753417706</v>
      </c>
      <c r="J297" s="88">
        <f t="shared" si="20"/>
        <v>0.88777307534177052</v>
      </c>
      <c r="K297" s="25" t="s">
        <v>563</v>
      </c>
      <c r="L297" s="516"/>
    </row>
    <row r="298" spans="1:12" x14ac:dyDescent="0.25">
      <c r="A298" s="120">
        <v>282</v>
      </c>
      <c r="B298" s="56" t="s">
        <v>322</v>
      </c>
      <c r="C298" s="51">
        <v>113.7</v>
      </c>
      <c r="D298" s="65" t="s">
        <v>358</v>
      </c>
      <c r="E298" s="104">
        <v>67.875</v>
      </c>
      <c r="F298" s="104">
        <v>70.465000000000003</v>
      </c>
      <c r="G298" s="88">
        <f t="shared" si="22"/>
        <v>2.2268820000000029</v>
      </c>
      <c r="H298" s="103"/>
      <c r="I298" s="103">
        <f>$G$12/$C$306*C298</f>
        <v>0.24931404020554201</v>
      </c>
      <c r="J298" s="88">
        <f t="shared" si="20"/>
        <v>2.476196040205545</v>
      </c>
      <c r="K298" s="25" t="s">
        <v>563</v>
      </c>
      <c r="L298" s="516"/>
    </row>
    <row r="299" spans="1:12" x14ac:dyDescent="0.25">
      <c r="A299" s="120">
        <v>283</v>
      </c>
      <c r="B299" s="56" t="s">
        <v>323</v>
      </c>
      <c r="C299" s="51">
        <v>106.2</v>
      </c>
      <c r="D299" s="65" t="s">
        <v>358</v>
      </c>
      <c r="E299" s="104">
        <v>16.669</v>
      </c>
      <c r="F299" s="104">
        <v>17.724</v>
      </c>
      <c r="G299" s="88">
        <f t="shared" si="22"/>
        <v>0.90708899999999981</v>
      </c>
      <c r="H299" s="103"/>
      <c r="I299" s="103">
        <f t="shared" si="19"/>
        <v>0.23286852304158806</v>
      </c>
      <c r="J299" s="88">
        <f t="shared" si="20"/>
        <v>1.1399575230415879</v>
      </c>
      <c r="K299" s="25" t="s">
        <v>563</v>
      </c>
      <c r="L299" s="516"/>
    </row>
    <row r="300" spans="1:12" x14ac:dyDescent="0.25">
      <c r="A300" s="120">
        <v>284</v>
      </c>
      <c r="B300" s="56" t="s">
        <v>324</v>
      </c>
      <c r="C300" s="51">
        <v>92</v>
      </c>
      <c r="D300" s="65" t="s">
        <v>358</v>
      </c>
      <c r="E300" s="104">
        <v>11.957000000000001</v>
      </c>
      <c r="F300" s="104">
        <v>13.368</v>
      </c>
      <c r="G300" s="88">
        <f t="shared" si="22"/>
        <v>1.2131777999999998</v>
      </c>
      <c r="H300" s="103"/>
      <c r="I300" s="103">
        <f t="shared" si="19"/>
        <v>0.20173167721116855</v>
      </c>
      <c r="J300" s="88">
        <f t="shared" si="20"/>
        <v>1.4149094772111683</v>
      </c>
      <c r="K300" s="25" t="s">
        <v>563</v>
      </c>
      <c r="L300" s="516"/>
    </row>
    <row r="301" spans="1:12" x14ac:dyDescent="0.25">
      <c r="A301" s="120">
        <v>285</v>
      </c>
      <c r="B301" s="56" t="s">
        <v>325</v>
      </c>
      <c r="C301" s="51">
        <v>79.900000000000006</v>
      </c>
      <c r="D301" s="65" t="s">
        <v>358</v>
      </c>
      <c r="E301" s="104">
        <v>33.182000000000002</v>
      </c>
      <c r="F301" s="104">
        <v>34.57</v>
      </c>
      <c r="G301" s="88">
        <f t="shared" si="22"/>
        <v>1.1934023999999983</v>
      </c>
      <c r="H301" s="103"/>
      <c r="I301" s="103">
        <f>$G$12/$C$306*C301</f>
        <v>0.17519957618665619</v>
      </c>
      <c r="J301" s="88">
        <f t="shared" si="20"/>
        <v>1.3686019761866546</v>
      </c>
      <c r="K301" s="25" t="s">
        <v>563</v>
      </c>
      <c r="L301" s="516"/>
    </row>
    <row r="302" spans="1:12" x14ac:dyDescent="0.25">
      <c r="A302" s="120">
        <v>286</v>
      </c>
      <c r="B302" s="56" t="s">
        <v>326</v>
      </c>
      <c r="C302" s="51">
        <v>51.4</v>
      </c>
      <c r="D302" s="65" t="s">
        <v>358</v>
      </c>
      <c r="E302" s="104">
        <v>11.087999999999999</v>
      </c>
      <c r="F302" s="104">
        <v>11.105</v>
      </c>
      <c r="G302" s="88">
        <f t="shared" si="22"/>
        <v>1.4616600000001064E-2</v>
      </c>
      <c r="H302" s="103"/>
      <c r="I302" s="103">
        <f t="shared" si="19"/>
        <v>0.11270661096363113</v>
      </c>
      <c r="J302" s="88">
        <f t="shared" si="20"/>
        <v>0.12732321096363219</v>
      </c>
      <c r="K302" s="25" t="s">
        <v>563</v>
      </c>
      <c r="L302" s="516"/>
    </row>
    <row r="303" spans="1:12" x14ac:dyDescent="0.25">
      <c r="A303" s="120">
        <v>287</v>
      </c>
      <c r="B303" s="56" t="s">
        <v>327</v>
      </c>
      <c r="C303" s="51">
        <v>50.3</v>
      </c>
      <c r="D303" s="65" t="s">
        <v>358</v>
      </c>
      <c r="E303" s="104">
        <v>16.687999999999999</v>
      </c>
      <c r="F303" s="104">
        <v>17.207999999999998</v>
      </c>
      <c r="G303" s="88">
        <f t="shared" si="22"/>
        <v>0.44709599999999966</v>
      </c>
      <c r="H303" s="103"/>
      <c r="I303" s="103">
        <f t="shared" si="19"/>
        <v>0.11029460177958454</v>
      </c>
      <c r="J303" s="88">
        <f t="shared" si="20"/>
        <v>0.55739060177958422</v>
      </c>
      <c r="K303" s="25" t="s">
        <v>563</v>
      </c>
      <c r="L303" s="516"/>
    </row>
    <row r="304" spans="1:12" x14ac:dyDescent="0.25">
      <c r="A304" s="120">
        <v>288</v>
      </c>
      <c r="B304" s="56" t="s">
        <v>328</v>
      </c>
      <c r="C304" s="51">
        <v>114.8</v>
      </c>
      <c r="D304" s="65" t="s">
        <v>358</v>
      </c>
      <c r="E304" s="104">
        <v>40.58</v>
      </c>
      <c r="F304" s="104">
        <v>40.58</v>
      </c>
      <c r="G304" s="88">
        <f t="shared" si="22"/>
        <v>0</v>
      </c>
      <c r="H304" s="103">
        <f t="shared" ref="H304" si="25">C304*(G$11/E$18)</f>
        <v>1.2187597261112915</v>
      </c>
      <c r="I304" s="103">
        <f t="shared" si="19"/>
        <v>0.25172604938958859</v>
      </c>
      <c r="J304" s="88">
        <f t="shared" si="20"/>
        <v>1.47048577550088</v>
      </c>
      <c r="K304" s="25" t="s">
        <v>564</v>
      </c>
      <c r="L304" s="516"/>
    </row>
    <row r="305" spans="1:12" x14ac:dyDescent="0.25">
      <c r="A305" s="120" t="s">
        <v>376</v>
      </c>
      <c r="B305" s="122" t="s">
        <v>360</v>
      </c>
      <c r="C305" s="469">
        <v>296.85000000000002</v>
      </c>
      <c r="D305" s="65" t="s">
        <v>358</v>
      </c>
      <c r="E305" s="104">
        <v>95.971999999999994</v>
      </c>
      <c r="F305" s="104">
        <v>98.784999999999997</v>
      </c>
      <c r="G305" s="88">
        <f t="shared" si="22"/>
        <v>2.4186174000000022</v>
      </c>
      <c r="H305" s="103"/>
      <c r="I305" s="103">
        <f>$G$12/$C$306*C305</f>
        <v>0.65091356934929778</v>
      </c>
      <c r="J305" s="88">
        <f t="shared" si="20"/>
        <v>3.0695309693492998</v>
      </c>
      <c r="K305" s="25" t="s">
        <v>563</v>
      </c>
      <c r="L305" s="516"/>
    </row>
    <row r="306" spans="1:12" x14ac:dyDescent="0.25">
      <c r="A306" s="614" t="s">
        <v>3</v>
      </c>
      <c r="B306" s="615"/>
      <c r="C306" s="470">
        <f>SUM(C20:C305)</f>
        <v>20466.450000000008</v>
      </c>
      <c r="D306" s="124"/>
      <c r="E306" s="129"/>
      <c r="F306" s="129"/>
      <c r="G306" s="88">
        <f>SUM(G20:G305)</f>
        <v>186.7287467999999</v>
      </c>
      <c r="H306" s="88">
        <f t="shared" ref="H306:J306" si="26">SUM(H20:H305)</f>
        <v>30.550739231972678</v>
      </c>
      <c r="I306" s="88">
        <f t="shared" si="26"/>
        <v>44.877513968027444</v>
      </c>
      <c r="J306" s="88">
        <f t="shared" si="26"/>
        <v>262.15699999999998</v>
      </c>
      <c r="K306" s="25"/>
      <c r="L306" s="516"/>
    </row>
    <row r="307" spans="1:12" x14ac:dyDescent="0.25">
      <c r="A307" s="542"/>
      <c r="B307" s="542"/>
      <c r="C307" s="543"/>
      <c r="D307" s="544"/>
      <c r="E307" s="541"/>
      <c r="F307" s="541"/>
      <c r="G307" s="202"/>
      <c r="H307" s="202"/>
      <c r="I307" s="202"/>
      <c r="J307" s="202"/>
      <c r="K307" s="25"/>
      <c r="L307" s="516"/>
    </row>
  </sheetData>
  <mergeCells count="26">
    <mergeCell ref="C17:D17"/>
    <mergeCell ref="C18:D18"/>
    <mergeCell ref="A306:B306"/>
    <mergeCell ref="A13:D13"/>
    <mergeCell ref="A14:D14"/>
    <mergeCell ref="E14:F14"/>
    <mergeCell ref="A15:D15"/>
    <mergeCell ref="E15:F15"/>
    <mergeCell ref="C16:D16"/>
    <mergeCell ref="A10:D12"/>
    <mergeCell ref="E10:F10"/>
    <mergeCell ref="E11:F11"/>
    <mergeCell ref="E12:F12"/>
    <mergeCell ref="E13:F13"/>
    <mergeCell ref="A1:K1"/>
    <mergeCell ref="A3:K3"/>
    <mergeCell ref="A5:G5"/>
    <mergeCell ref="J5:K9"/>
    <mergeCell ref="A6:D6"/>
    <mergeCell ref="E6:F6"/>
    <mergeCell ref="A7:D7"/>
    <mergeCell ref="E7:F7"/>
    <mergeCell ref="A8:D8"/>
    <mergeCell ref="E8:F8"/>
    <mergeCell ref="A9:D9"/>
    <mergeCell ref="E9:F9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04"/>
  <sheetViews>
    <sheetView workbookViewId="0">
      <selection activeCell="P9" sqref="P9"/>
    </sheetView>
  </sheetViews>
  <sheetFormatPr defaultRowHeight="15" x14ac:dyDescent="0.25"/>
  <cols>
    <col min="1" max="1" width="8.42578125" style="433" customWidth="1"/>
    <col min="2" max="2" width="16.140625" style="433" customWidth="1"/>
    <col min="3" max="4" width="9.140625" style="433"/>
    <col min="5" max="5" width="11.85546875" style="433" customWidth="1"/>
    <col min="6" max="6" width="11.7109375" style="433" customWidth="1"/>
    <col min="7" max="7" width="11" style="433" customWidth="1"/>
    <col min="8" max="8" width="14.85546875" style="433" customWidth="1"/>
    <col min="9" max="9" width="10.140625" style="433" customWidth="1"/>
    <col min="10" max="10" width="10.42578125" style="433" customWidth="1"/>
    <col min="11" max="11" width="22" style="433" customWidth="1"/>
    <col min="12" max="12" width="23" style="433" customWidth="1"/>
    <col min="13" max="16384" width="9.140625" style="433"/>
  </cols>
  <sheetData>
    <row r="1" spans="1:12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547"/>
    </row>
    <row r="2" spans="1:12" ht="40.5" customHeight="1" x14ac:dyDescent="0.25">
      <c r="A2" s="687" t="s">
        <v>575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548"/>
    </row>
    <row r="3" spans="1:12" ht="18.75" x14ac:dyDescent="0.25">
      <c r="A3" s="713" t="s">
        <v>11</v>
      </c>
      <c r="B3" s="717"/>
      <c r="C3" s="717"/>
      <c r="D3" s="717"/>
      <c r="E3" s="717"/>
      <c r="F3" s="717"/>
      <c r="G3" s="717"/>
      <c r="H3" s="402"/>
      <c r="I3" s="502"/>
      <c r="J3" s="718" t="s">
        <v>15</v>
      </c>
      <c r="K3" s="719"/>
      <c r="L3" s="549"/>
    </row>
    <row r="4" spans="1:12" ht="36.75" thickBot="1" x14ac:dyDescent="0.3">
      <c r="A4" s="712" t="s">
        <v>4</v>
      </c>
      <c r="B4" s="712"/>
      <c r="C4" s="712"/>
      <c r="D4" s="712"/>
      <c r="E4" s="712" t="s">
        <v>5</v>
      </c>
      <c r="F4" s="712"/>
      <c r="G4" s="503" t="s">
        <v>573</v>
      </c>
      <c r="H4" s="491"/>
      <c r="I4" s="504"/>
      <c r="J4" s="720"/>
      <c r="K4" s="721"/>
      <c r="L4" s="549"/>
    </row>
    <row r="5" spans="1:12" ht="18.75" hidden="1" x14ac:dyDescent="0.25">
      <c r="A5" s="698" t="s">
        <v>38</v>
      </c>
      <c r="B5" s="698"/>
      <c r="C5" s="698"/>
      <c r="D5" s="698"/>
      <c r="E5" s="712" t="s">
        <v>6</v>
      </c>
      <c r="F5" s="712"/>
      <c r="G5" s="496"/>
      <c r="H5" s="412"/>
      <c r="I5" s="505"/>
      <c r="J5" s="720"/>
      <c r="K5" s="721"/>
      <c r="L5" s="549"/>
    </row>
    <row r="6" spans="1:12" ht="19.5" hidden="1" thickBot="1" x14ac:dyDescent="0.3">
      <c r="A6" s="702" t="s">
        <v>7</v>
      </c>
      <c r="B6" s="703"/>
      <c r="C6" s="703"/>
      <c r="D6" s="704"/>
      <c r="E6" s="775"/>
      <c r="F6" s="775"/>
      <c r="G6" s="506"/>
      <c r="H6" s="412"/>
      <c r="I6" s="505"/>
      <c r="J6" s="720"/>
      <c r="K6" s="721"/>
      <c r="L6" s="549"/>
    </row>
    <row r="7" spans="1:12" ht="18.75" x14ac:dyDescent="0.25">
      <c r="A7" s="747" t="s">
        <v>39</v>
      </c>
      <c r="B7" s="748"/>
      <c r="C7" s="748"/>
      <c r="D7" s="748"/>
      <c r="E7" s="776" t="s">
        <v>551</v>
      </c>
      <c r="F7" s="776"/>
      <c r="G7" s="507">
        <v>123.39700000000001</v>
      </c>
      <c r="H7" s="412"/>
      <c r="I7" s="505"/>
      <c r="J7" s="722"/>
      <c r="K7" s="723"/>
      <c r="L7" s="549"/>
    </row>
    <row r="8" spans="1:12" ht="18.75" x14ac:dyDescent="0.25">
      <c r="A8" s="735" t="s">
        <v>7</v>
      </c>
      <c r="B8" s="703"/>
      <c r="C8" s="703"/>
      <c r="D8" s="704"/>
      <c r="E8" s="712" t="s">
        <v>552</v>
      </c>
      <c r="F8" s="712"/>
      <c r="G8" s="508">
        <f>G304</f>
        <v>110.20116300000001</v>
      </c>
      <c r="H8" s="492"/>
      <c r="I8" s="505"/>
      <c r="J8" s="442" t="s">
        <v>363</v>
      </c>
      <c r="K8" s="441"/>
      <c r="L8" s="549"/>
    </row>
    <row r="9" spans="1:12" ht="39" customHeight="1" x14ac:dyDescent="0.25">
      <c r="A9" s="736"/>
      <c r="B9" s="737"/>
      <c r="C9" s="737"/>
      <c r="D9" s="738"/>
      <c r="E9" s="764" t="s">
        <v>553</v>
      </c>
      <c r="F9" s="766"/>
      <c r="G9" s="508">
        <f>IF((E16*G8)/(E14-E16)&gt;=(G7-G8),(G7-G8),(E16*G8)/(E14-E16))</f>
        <v>9.6360694419244677</v>
      </c>
      <c r="H9" s="492"/>
      <c r="I9" s="505"/>
      <c r="J9" s="442" t="s">
        <v>362</v>
      </c>
      <c r="K9" s="441"/>
      <c r="L9" s="549"/>
    </row>
    <row r="10" spans="1:12" ht="15.75" thickBot="1" x14ac:dyDescent="0.3">
      <c r="A10" s="739"/>
      <c r="B10" s="740"/>
      <c r="C10" s="740"/>
      <c r="D10" s="741"/>
      <c r="E10" s="772" t="s">
        <v>13</v>
      </c>
      <c r="F10" s="772"/>
      <c r="G10" s="509">
        <f>G7-G8-G9</f>
        <v>3.5597675580755297</v>
      </c>
      <c r="H10" s="492"/>
      <c r="I10" s="505"/>
      <c r="J10" s="442" t="s">
        <v>548</v>
      </c>
      <c r="K10" s="442"/>
      <c r="L10" s="550"/>
    </row>
    <row r="11" spans="1:12" hidden="1" x14ac:dyDescent="0.25">
      <c r="A11" s="730"/>
      <c r="B11" s="730"/>
      <c r="C11" s="730"/>
      <c r="D11" s="730"/>
      <c r="E11" s="778"/>
      <c r="F11" s="779"/>
      <c r="G11" s="493"/>
      <c r="H11" s="494"/>
      <c r="I11" s="505"/>
    </row>
    <row r="12" spans="1:12" hidden="1" x14ac:dyDescent="0.25">
      <c r="A12" s="698"/>
      <c r="B12" s="698"/>
      <c r="C12" s="698"/>
      <c r="D12" s="698"/>
      <c r="E12" s="713"/>
      <c r="F12" s="714"/>
      <c r="G12" s="495"/>
      <c r="H12" s="412"/>
      <c r="I12" s="497"/>
      <c r="J12" s="25"/>
      <c r="K12" s="443"/>
      <c r="L12" s="545"/>
    </row>
    <row r="13" spans="1:12" ht="15.75" hidden="1" thickBot="1" x14ac:dyDescent="0.3">
      <c r="A13" s="698"/>
      <c r="B13" s="698"/>
      <c r="C13" s="777"/>
      <c r="D13" s="777"/>
      <c r="E13" s="775"/>
      <c r="F13" s="712"/>
      <c r="G13" s="496"/>
      <c r="H13" s="412"/>
      <c r="I13" s="505"/>
    </row>
    <row r="14" spans="1:12" ht="20.25" customHeight="1" x14ac:dyDescent="0.25">
      <c r="A14" s="526"/>
      <c r="B14" s="526"/>
      <c r="C14" s="784" t="s">
        <v>554</v>
      </c>
      <c r="D14" s="785"/>
      <c r="E14" s="527">
        <f>C304</f>
        <v>20466.450000000008</v>
      </c>
      <c r="F14" s="502"/>
      <c r="G14" s="497"/>
      <c r="H14" s="497"/>
      <c r="I14" s="505"/>
      <c r="J14" s="442"/>
      <c r="K14" s="442"/>
      <c r="L14" s="550"/>
    </row>
    <row r="15" spans="1:12" x14ac:dyDescent="0.25">
      <c r="A15" s="526"/>
      <c r="B15" s="526"/>
      <c r="C15" s="780" t="s">
        <v>555</v>
      </c>
      <c r="D15" s="781"/>
      <c r="E15" s="528">
        <v>5167.8</v>
      </c>
      <c r="F15" s="502"/>
      <c r="G15" s="497"/>
      <c r="H15" s="497"/>
      <c r="I15" s="505"/>
      <c r="J15" s="442"/>
      <c r="K15" s="442"/>
      <c r="L15" s="550"/>
    </row>
    <row r="16" spans="1:12" ht="40.5" customHeight="1" thickBot="1" x14ac:dyDescent="0.3">
      <c r="A16" s="446"/>
      <c r="B16" s="25"/>
      <c r="C16" s="782" t="s">
        <v>556</v>
      </c>
      <c r="D16" s="783"/>
      <c r="E16" s="529">
        <f>C85+C83+C89+C105+C113+C115+C116+C120+C123+C146+C155+C174+C178+C193+C197+C199+C206+C210+C211+C212+C234+C276+C292+C294+C302+C93</f>
        <v>1645.6999999999998</v>
      </c>
      <c r="F16" s="25"/>
      <c r="G16" s="415"/>
      <c r="H16" s="415"/>
      <c r="I16" s="25"/>
      <c r="J16" s="25"/>
      <c r="K16" s="443"/>
      <c r="L16" s="545"/>
    </row>
    <row r="17" spans="1:12" ht="73.5" customHeight="1" x14ac:dyDescent="0.25">
      <c r="A17" s="118" t="s">
        <v>0</v>
      </c>
      <c r="B17" s="119" t="s">
        <v>1</v>
      </c>
      <c r="C17" s="530" t="s">
        <v>2</v>
      </c>
      <c r="D17" s="530" t="s">
        <v>357</v>
      </c>
      <c r="E17" s="499" t="s">
        <v>572</v>
      </c>
      <c r="F17" s="22" t="s">
        <v>574</v>
      </c>
      <c r="G17" s="71" t="s">
        <v>23</v>
      </c>
      <c r="H17" s="500" t="s">
        <v>559</v>
      </c>
      <c r="I17" s="417" t="s">
        <v>9</v>
      </c>
      <c r="J17" s="418" t="s">
        <v>26</v>
      </c>
      <c r="K17" s="25"/>
      <c r="L17" s="554" t="s">
        <v>576</v>
      </c>
    </row>
    <row r="18" spans="1:12" x14ac:dyDescent="0.25">
      <c r="A18" s="120">
        <v>1</v>
      </c>
      <c r="B18" s="56" t="s">
        <v>44</v>
      </c>
      <c r="C18" s="51">
        <v>64.3</v>
      </c>
      <c r="D18" s="65" t="s">
        <v>358</v>
      </c>
      <c r="E18" s="104">
        <v>30.63</v>
      </c>
      <c r="F18" s="104">
        <v>31.364999999999998</v>
      </c>
      <c r="G18" s="88">
        <f>(F18-E18)*0.8598</f>
        <v>0.63195299999999954</v>
      </c>
      <c r="H18" s="103"/>
      <c r="I18" s="103">
        <f>$G$10/$C$304*C18</f>
        <v>1.1183818101539665E-2</v>
      </c>
      <c r="J18" s="88">
        <f>G18+I18+H18</f>
        <v>0.64313681810153922</v>
      </c>
      <c r="K18" s="25" t="s">
        <v>563</v>
      </c>
      <c r="L18" s="552">
        <v>1.8347822898159283E-2</v>
      </c>
    </row>
    <row r="19" spans="1:12" x14ac:dyDescent="0.25">
      <c r="A19" s="120">
        <v>2</v>
      </c>
      <c r="B19" s="56" t="s">
        <v>45</v>
      </c>
      <c r="C19" s="57">
        <v>43.1</v>
      </c>
      <c r="D19" s="65" t="s">
        <v>358</v>
      </c>
      <c r="E19" s="104">
        <v>46.75</v>
      </c>
      <c r="F19" s="104">
        <v>47.695999999999998</v>
      </c>
      <c r="G19" s="88">
        <f t="shared" ref="G19:G81" si="0">(F19-E19)*0.8598</f>
        <v>0.81337079999999828</v>
      </c>
      <c r="H19" s="103"/>
      <c r="I19" s="103">
        <f t="shared" ref="I19:I82" si="1">$G$10/$C$304*C19</f>
        <v>7.4964628332248769E-3</v>
      </c>
      <c r="J19" s="88">
        <f t="shared" ref="J19:J82" si="2">G19+I19+H19</f>
        <v>0.8208672628332232</v>
      </c>
      <c r="K19" s="25" t="s">
        <v>563</v>
      </c>
      <c r="L19" s="552">
        <v>1.2298462937957444E-2</v>
      </c>
    </row>
    <row r="20" spans="1:12" x14ac:dyDescent="0.25">
      <c r="A20" s="120">
        <v>3</v>
      </c>
      <c r="B20" s="56" t="s">
        <v>46</v>
      </c>
      <c r="C20" s="57">
        <v>45.1</v>
      </c>
      <c r="D20" s="65" t="s">
        <v>358</v>
      </c>
      <c r="E20" s="104">
        <v>38.323999999999998</v>
      </c>
      <c r="F20" s="104">
        <v>39.22</v>
      </c>
      <c r="G20" s="88">
        <f t="shared" si="0"/>
        <v>0.77038080000000064</v>
      </c>
      <c r="H20" s="103"/>
      <c r="I20" s="103">
        <f t="shared" si="1"/>
        <v>7.8443265377828759E-3</v>
      </c>
      <c r="J20" s="88">
        <f t="shared" si="2"/>
        <v>0.77822512653778353</v>
      </c>
      <c r="K20" s="25" t="s">
        <v>563</v>
      </c>
      <c r="L20" s="552">
        <v>1.2869157273825538E-2</v>
      </c>
    </row>
    <row r="21" spans="1:12" x14ac:dyDescent="0.25">
      <c r="A21" s="120">
        <v>4</v>
      </c>
      <c r="B21" s="56" t="s">
        <v>47</v>
      </c>
      <c r="C21" s="57">
        <v>69.900000000000006</v>
      </c>
      <c r="D21" s="65" t="s">
        <v>358</v>
      </c>
      <c r="E21" s="104">
        <v>83.391999999999996</v>
      </c>
      <c r="F21" s="104">
        <v>85.62</v>
      </c>
      <c r="G21" s="88">
        <f>(F21-E21)*0.8598</f>
        <v>1.9156344000000074</v>
      </c>
      <c r="H21" s="103"/>
      <c r="I21" s="103">
        <f t="shared" si="1"/>
        <v>1.2157836474302063E-2</v>
      </c>
      <c r="J21" s="88">
        <f t="shared" si="2"/>
        <v>1.9277922364743094</v>
      </c>
      <c r="K21" s="25" t="s">
        <v>563</v>
      </c>
      <c r="L21" s="552">
        <v>1.9945767038589857E-2</v>
      </c>
    </row>
    <row r="22" spans="1:12" x14ac:dyDescent="0.25">
      <c r="A22" s="120">
        <v>5</v>
      </c>
      <c r="B22" s="56" t="s">
        <v>48</v>
      </c>
      <c r="C22" s="51">
        <v>64.400000000000006</v>
      </c>
      <c r="D22" s="65" t="s">
        <v>358</v>
      </c>
      <c r="E22" s="104">
        <v>38.000999999999998</v>
      </c>
      <c r="F22" s="104">
        <v>38.200000000000003</v>
      </c>
      <c r="G22" s="88">
        <f t="shared" si="0"/>
        <v>0.17110020000000445</v>
      </c>
      <c r="H22" s="103"/>
      <c r="I22" s="103">
        <f t="shared" si="1"/>
        <v>1.1201211286767567E-2</v>
      </c>
      <c r="J22" s="88">
        <f t="shared" si="2"/>
        <v>0.18230141128677202</v>
      </c>
      <c r="K22" s="25" t="s">
        <v>563</v>
      </c>
      <c r="L22" s="552">
        <v>1.8376357614952599E-2</v>
      </c>
    </row>
    <row r="23" spans="1:12" x14ac:dyDescent="0.25">
      <c r="A23" s="120">
        <v>6</v>
      </c>
      <c r="B23" s="56" t="s">
        <v>49</v>
      </c>
      <c r="C23" s="51">
        <v>42.9</v>
      </c>
      <c r="D23" s="65" t="s">
        <v>358</v>
      </c>
      <c r="E23" s="104">
        <v>15.026999999999999</v>
      </c>
      <c r="F23" s="104">
        <v>15.061</v>
      </c>
      <c r="G23" s="88">
        <f t="shared" si="0"/>
        <v>2.9233200000000598E-2</v>
      </c>
      <c r="H23" s="103"/>
      <c r="I23" s="103">
        <f t="shared" si="1"/>
        <v>7.461676462769077E-3</v>
      </c>
      <c r="J23" s="88">
        <f t="shared" si="2"/>
        <v>3.6694876462769671E-2</v>
      </c>
      <c r="K23" s="25" t="s">
        <v>563</v>
      </c>
      <c r="L23" s="552">
        <v>1.2241393504370646E-2</v>
      </c>
    </row>
    <row r="24" spans="1:12" x14ac:dyDescent="0.25">
      <c r="A24" s="120">
        <v>7</v>
      </c>
      <c r="B24" s="56" t="s">
        <v>50</v>
      </c>
      <c r="C24" s="51">
        <v>44.6</v>
      </c>
      <c r="D24" s="65" t="s">
        <v>358</v>
      </c>
      <c r="E24" s="104">
        <v>23.675999999999998</v>
      </c>
      <c r="F24" s="104">
        <v>23.805</v>
      </c>
      <c r="G24" s="88">
        <f t="shared" si="0"/>
        <v>0.11091420000000116</v>
      </c>
      <c r="H24" s="103"/>
      <c r="I24" s="103">
        <f t="shared" si="1"/>
        <v>7.7573606116433762E-3</v>
      </c>
      <c r="J24" s="88">
        <f t="shared" si="2"/>
        <v>0.11867156061164454</v>
      </c>
      <c r="K24" s="25" t="s">
        <v>563</v>
      </c>
      <c r="L24" s="552">
        <v>1.2726483689858514E-2</v>
      </c>
    </row>
    <row r="25" spans="1:12" x14ac:dyDescent="0.25">
      <c r="A25" s="120">
        <v>8</v>
      </c>
      <c r="B25" s="56" t="s">
        <v>51</v>
      </c>
      <c r="C25" s="51">
        <v>69.900000000000006</v>
      </c>
      <c r="D25" s="65" t="s">
        <v>358</v>
      </c>
      <c r="E25" s="104">
        <v>22.033999999999999</v>
      </c>
      <c r="F25" s="104">
        <v>22.2</v>
      </c>
      <c r="G25" s="88">
        <f t="shared" si="0"/>
        <v>0.14272680000000032</v>
      </c>
      <c r="H25" s="103"/>
      <c r="I25" s="103">
        <f t="shared" si="1"/>
        <v>1.2157836474302063E-2</v>
      </c>
      <c r="J25" s="88">
        <f t="shared" si="2"/>
        <v>0.1548846364743024</v>
      </c>
      <c r="K25" s="25" t="s">
        <v>563</v>
      </c>
      <c r="L25" s="552">
        <v>1.9945767038589968E-2</v>
      </c>
    </row>
    <row r="26" spans="1:12" x14ac:dyDescent="0.25">
      <c r="A26" s="120">
        <v>9</v>
      </c>
      <c r="B26" s="56" t="s">
        <v>52</v>
      </c>
      <c r="C26" s="51">
        <v>64.2</v>
      </c>
      <c r="D26" s="65" t="s">
        <v>358</v>
      </c>
      <c r="E26" s="104">
        <v>31.009</v>
      </c>
      <c r="F26" s="104">
        <v>32.081000000000003</v>
      </c>
      <c r="G26" s="88">
        <f t="shared" si="0"/>
        <v>0.92170560000000235</v>
      </c>
      <c r="H26" s="103"/>
      <c r="I26" s="103">
        <f t="shared" si="1"/>
        <v>1.1166424916311765E-2</v>
      </c>
      <c r="J26" s="88">
        <f t="shared" si="2"/>
        <v>0.93287202491631416</v>
      </c>
      <c r="K26" s="25" t="s">
        <v>563</v>
      </c>
      <c r="L26" s="552">
        <v>1.8319288181365856E-2</v>
      </c>
    </row>
    <row r="27" spans="1:12" x14ac:dyDescent="0.25">
      <c r="A27" s="120">
        <v>10</v>
      </c>
      <c r="B27" s="56" t="s">
        <v>53</v>
      </c>
      <c r="C27" s="51">
        <v>42.6</v>
      </c>
      <c r="D27" s="65" t="s">
        <v>358</v>
      </c>
      <c r="E27" s="104">
        <v>23.651</v>
      </c>
      <c r="F27" s="104">
        <v>23.95</v>
      </c>
      <c r="G27" s="88">
        <f t="shared" si="0"/>
        <v>0.25708019999999954</v>
      </c>
      <c r="H27" s="103"/>
      <c r="I27" s="103">
        <f t="shared" si="1"/>
        <v>7.4094969070853771E-3</v>
      </c>
      <c r="J27" s="88">
        <f t="shared" si="2"/>
        <v>0.2644896969070849</v>
      </c>
      <c r="K27" s="25" t="s">
        <v>563</v>
      </c>
      <c r="L27" s="552">
        <v>1.215578935399042E-2</v>
      </c>
    </row>
    <row r="28" spans="1:12" x14ac:dyDescent="0.25">
      <c r="A28" s="120">
        <v>11</v>
      </c>
      <c r="B28" s="56" t="s">
        <v>54</v>
      </c>
      <c r="C28" s="51">
        <v>44.6</v>
      </c>
      <c r="D28" s="65" t="s">
        <v>358</v>
      </c>
      <c r="E28" s="104">
        <v>33.26</v>
      </c>
      <c r="F28" s="104">
        <v>34.106000000000002</v>
      </c>
      <c r="G28" s="88">
        <f t="shared" si="0"/>
        <v>0.72739080000000311</v>
      </c>
      <c r="H28" s="103"/>
      <c r="I28" s="103">
        <f t="shared" si="1"/>
        <v>7.7573606116433762E-3</v>
      </c>
      <c r="J28" s="88">
        <f t="shared" si="2"/>
        <v>0.73514816061164645</v>
      </c>
      <c r="K28" s="25" t="s">
        <v>563</v>
      </c>
      <c r="L28" s="552">
        <v>1.2726483689858403E-2</v>
      </c>
    </row>
    <row r="29" spans="1:12" x14ac:dyDescent="0.25">
      <c r="A29" s="120">
        <v>12</v>
      </c>
      <c r="B29" s="56" t="s">
        <v>55</v>
      </c>
      <c r="C29" s="51">
        <v>69.900000000000006</v>
      </c>
      <c r="D29" s="65" t="s">
        <v>358</v>
      </c>
      <c r="E29" s="104">
        <v>43.591999999999999</v>
      </c>
      <c r="F29" s="104">
        <v>44.146999999999998</v>
      </c>
      <c r="G29" s="88">
        <f t="shared" si="0"/>
        <v>0.47718899999999975</v>
      </c>
      <c r="H29" s="103"/>
      <c r="I29" s="103">
        <f t="shared" si="1"/>
        <v>1.2157836474302063E-2</v>
      </c>
      <c r="J29" s="88">
        <f t="shared" si="2"/>
        <v>0.48934683647430183</v>
      </c>
      <c r="K29" s="25" t="s">
        <v>563</v>
      </c>
      <c r="L29" s="552">
        <v>1.9945767038589857E-2</v>
      </c>
    </row>
    <row r="30" spans="1:12" x14ac:dyDescent="0.25">
      <c r="A30" s="120">
        <v>13</v>
      </c>
      <c r="B30" s="56" t="s">
        <v>56</v>
      </c>
      <c r="C30" s="51">
        <v>64.3</v>
      </c>
      <c r="D30" s="65" t="s">
        <v>358</v>
      </c>
      <c r="E30" s="104">
        <v>35.880000000000003</v>
      </c>
      <c r="F30" s="104">
        <v>36.331000000000003</v>
      </c>
      <c r="G30" s="88">
        <f t="shared" si="0"/>
        <v>0.38776980000000044</v>
      </c>
      <c r="H30" s="103"/>
      <c r="I30" s="103">
        <f t="shared" si="1"/>
        <v>1.1183818101539665E-2</v>
      </c>
      <c r="J30" s="88">
        <f t="shared" si="2"/>
        <v>0.39895361810154012</v>
      </c>
      <c r="K30" s="25" t="s">
        <v>563</v>
      </c>
      <c r="L30" s="552">
        <v>1.8347822898159283E-2</v>
      </c>
    </row>
    <row r="31" spans="1:12" x14ac:dyDescent="0.25">
      <c r="A31" s="120">
        <v>14</v>
      </c>
      <c r="B31" s="56" t="s">
        <v>57</v>
      </c>
      <c r="C31" s="51">
        <v>42.4</v>
      </c>
      <c r="D31" s="65" t="s">
        <v>358</v>
      </c>
      <c r="E31" s="104">
        <v>17.170000000000002</v>
      </c>
      <c r="F31" s="104">
        <v>17.37</v>
      </c>
      <c r="G31" s="88">
        <f t="shared" si="0"/>
        <v>0.17195999999999939</v>
      </c>
      <c r="H31" s="103"/>
      <c r="I31" s="103">
        <f t="shared" si="1"/>
        <v>7.3747105366295772E-3</v>
      </c>
      <c r="J31" s="88">
        <f t="shared" si="2"/>
        <v>0.17933471053662897</v>
      </c>
      <c r="K31" s="25" t="s">
        <v>563</v>
      </c>
      <c r="L31" s="552">
        <v>1.2098719920403567E-2</v>
      </c>
    </row>
    <row r="32" spans="1:12" x14ac:dyDescent="0.25">
      <c r="A32" s="120">
        <v>15</v>
      </c>
      <c r="B32" s="56" t="s">
        <v>58</v>
      </c>
      <c r="C32" s="51">
        <v>45</v>
      </c>
      <c r="D32" s="65" t="s">
        <v>358</v>
      </c>
      <c r="E32" s="104">
        <v>14.15</v>
      </c>
      <c r="F32" s="104">
        <v>14.532999999999999</v>
      </c>
      <c r="G32" s="88">
        <f t="shared" si="0"/>
        <v>0.32930339999999925</v>
      </c>
      <c r="H32" s="103"/>
      <c r="I32" s="103">
        <f t="shared" si="1"/>
        <v>7.826933352554976E-3</v>
      </c>
      <c r="J32" s="88">
        <f t="shared" si="2"/>
        <v>0.33713033335255421</v>
      </c>
      <c r="K32" s="25" t="s">
        <v>563</v>
      </c>
      <c r="L32" s="552">
        <v>1.2840622557032111E-2</v>
      </c>
    </row>
    <row r="33" spans="1:12" x14ac:dyDescent="0.25">
      <c r="A33" s="120">
        <v>16</v>
      </c>
      <c r="B33" s="56" t="s">
        <v>59</v>
      </c>
      <c r="C33" s="51">
        <v>70</v>
      </c>
      <c r="D33" s="65" t="s">
        <v>358</v>
      </c>
      <c r="E33" s="104">
        <v>40.304000000000002</v>
      </c>
      <c r="F33" s="104">
        <v>41.515999999999998</v>
      </c>
      <c r="G33" s="88">
        <f t="shared" si="0"/>
        <v>1.0420775999999967</v>
      </c>
      <c r="H33" s="103"/>
      <c r="I33" s="103">
        <f t="shared" si="1"/>
        <v>1.2175229659529963E-2</v>
      </c>
      <c r="J33" s="88">
        <f t="shared" si="2"/>
        <v>1.0542528296595266</v>
      </c>
      <c r="K33" s="25" t="s">
        <v>563</v>
      </c>
      <c r="L33" s="552">
        <v>1.9974301755383284E-2</v>
      </c>
    </row>
    <row r="34" spans="1:12" x14ac:dyDescent="0.25">
      <c r="A34" s="120">
        <v>17</v>
      </c>
      <c r="B34" s="56" t="s">
        <v>60</v>
      </c>
      <c r="C34" s="51">
        <v>64.599999999999994</v>
      </c>
      <c r="D34" s="65" t="s">
        <v>358</v>
      </c>
      <c r="E34" s="104">
        <v>39.555999999999997</v>
      </c>
      <c r="F34" s="104">
        <v>40.323</v>
      </c>
      <c r="G34" s="88">
        <f t="shared" si="0"/>
        <v>0.65946660000000257</v>
      </c>
      <c r="H34" s="103"/>
      <c r="I34" s="103">
        <f t="shared" si="1"/>
        <v>1.1235997657223364E-2</v>
      </c>
      <c r="J34" s="88">
        <f t="shared" si="2"/>
        <v>0.67070259765722595</v>
      </c>
      <c r="K34" s="25" t="s">
        <v>563</v>
      </c>
      <c r="L34" s="552">
        <v>1.8433427048539563E-2</v>
      </c>
    </row>
    <row r="35" spans="1:12" x14ac:dyDescent="0.25">
      <c r="A35" s="120">
        <v>18</v>
      </c>
      <c r="B35" s="56" t="s">
        <v>61</v>
      </c>
      <c r="C35" s="51">
        <v>42.5</v>
      </c>
      <c r="D35" s="65" t="s">
        <v>358</v>
      </c>
      <c r="E35" s="104">
        <v>27.170999999999999</v>
      </c>
      <c r="F35" s="104">
        <v>27.661000000000001</v>
      </c>
      <c r="G35" s="88">
        <f t="shared" si="0"/>
        <v>0.42130200000000173</v>
      </c>
      <c r="H35" s="103"/>
      <c r="I35" s="103">
        <f t="shared" si="1"/>
        <v>7.3921037218574771E-3</v>
      </c>
      <c r="J35" s="88">
        <f t="shared" si="2"/>
        <v>0.42869410372185923</v>
      </c>
      <c r="K35" s="25" t="s">
        <v>563</v>
      </c>
      <c r="L35" s="552">
        <v>1.2127254637196883E-2</v>
      </c>
    </row>
    <row r="36" spans="1:12" x14ac:dyDescent="0.25">
      <c r="A36" s="120">
        <v>19</v>
      </c>
      <c r="B36" s="56" t="s">
        <v>62</v>
      </c>
      <c r="C36" s="51">
        <v>44.6</v>
      </c>
      <c r="D36" s="65" t="s">
        <v>358</v>
      </c>
      <c r="E36" s="104">
        <v>9.9860000000000007</v>
      </c>
      <c r="F36" s="104">
        <v>9.99</v>
      </c>
      <c r="G36" s="88">
        <f t="shared" si="0"/>
        <v>3.4391999999996213E-3</v>
      </c>
      <c r="H36" s="103"/>
      <c r="I36" s="103">
        <f t="shared" si="1"/>
        <v>7.7573606116433762E-3</v>
      </c>
      <c r="J36" s="88">
        <f t="shared" si="2"/>
        <v>1.1196560611642998E-2</v>
      </c>
      <c r="K36" s="25" t="s">
        <v>563</v>
      </c>
      <c r="L36" s="552">
        <v>1.2726483689858514E-2</v>
      </c>
    </row>
    <row r="37" spans="1:12" x14ac:dyDescent="0.25">
      <c r="A37" s="120">
        <v>20</v>
      </c>
      <c r="B37" s="56" t="s">
        <v>63</v>
      </c>
      <c r="C37" s="51">
        <v>69.7</v>
      </c>
      <c r="D37" s="65" t="s">
        <v>358</v>
      </c>
      <c r="E37" s="104">
        <v>27.134</v>
      </c>
      <c r="F37" s="104">
        <v>27.152999999999999</v>
      </c>
      <c r="G37" s="88">
        <f t="shared" si="0"/>
        <v>1.6336199999998583E-2</v>
      </c>
      <c r="H37" s="103"/>
      <c r="I37" s="103">
        <f t="shared" si="1"/>
        <v>1.2123050103846263E-2</v>
      </c>
      <c r="J37" s="88">
        <f t="shared" si="2"/>
        <v>2.8459250103844848E-2</v>
      </c>
      <c r="K37" s="25" t="s">
        <v>563</v>
      </c>
      <c r="L37" s="552">
        <v>1.9888697605003114E-2</v>
      </c>
    </row>
    <row r="38" spans="1:12" x14ac:dyDescent="0.25">
      <c r="A38" s="120">
        <v>21</v>
      </c>
      <c r="B38" s="56" t="s">
        <v>64</v>
      </c>
      <c r="C38" s="51">
        <v>64.2</v>
      </c>
      <c r="D38" s="65" t="s">
        <v>358</v>
      </c>
      <c r="E38" s="104">
        <v>54.676000000000002</v>
      </c>
      <c r="F38" s="104">
        <v>55.192</v>
      </c>
      <c r="G38" s="88">
        <f>(F38-E38)*0.8598</f>
        <v>0.44365679999999846</v>
      </c>
      <c r="H38" s="103"/>
      <c r="I38" s="103">
        <f t="shared" si="1"/>
        <v>1.1166424916311765E-2</v>
      </c>
      <c r="J38" s="88">
        <f t="shared" si="2"/>
        <v>0.45482322491631022</v>
      </c>
      <c r="K38" s="25" t="s">
        <v>563</v>
      </c>
      <c r="L38" s="552">
        <v>1.8319288181365856E-2</v>
      </c>
    </row>
    <row r="39" spans="1:12" x14ac:dyDescent="0.25">
      <c r="A39" s="120">
        <v>22</v>
      </c>
      <c r="B39" s="56" t="s">
        <v>65</v>
      </c>
      <c r="C39" s="51">
        <v>42.3</v>
      </c>
      <c r="D39" s="65" t="s">
        <v>358</v>
      </c>
      <c r="E39" s="104">
        <v>18.798999999999999</v>
      </c>
      <c r="F39" s="104">
        <v>19.128</v>
      </c>
      <c r="G39" s="88">
        <f>(F39-E39)*0.8598</f>
        <v>0.28287420000000052</v>
      </c>
      <c r="H39" s="103"/>
      <c r="I39" s="103">
        <f t="shared" si="1"/>
        <v>7.3573173514016764E-3</v>
      </c>
      <c r="J39" s="88">
        <f t="shared" si="2"/>
        <v>0.29023151735140218</v>
      </c>
      <c r="K39" s="25" t="s">
        <v>563</v>
      </c>
      <c r="L39" s="552">
        <v>1.207018520361014E-2</v>
      </c>
    </row>
    <row r="40" spans="1:12" x14ac:dyDescent="0.25">
      <c r="A40" s="120">
        <v>23</v>
      </c>
      <c r="B40" s="56" t="s">
        <v>66</v>
      </c>
      <c r="C40" s="51">
        <v>44.5</v>
      </c>
      <c r="D40" s="65" t="s">
        <v>358</v>
      </c>
      <c r="E40" s="104">
        <v>17.321000000000002</v>
      </c>
      <c r="F40" s="104">
        <v>17.344999999999999</v>
      </c>
      <c r="G40" s="88">
        <f t="shared" si="0"/>
        <v>2.0635199999997727E-2</v>
      </c>
      <c r="H40" s="103"/>
      <c r="I40" s="103">
        <f t="shared" si="1"/>
        <v>7.7399674264154762E-3</v>
      </c>
      <c r="J40" s="88">
        <f t="shared" si="2"/>
        <v>2.8375167426413203E-2</v>
      </c>
      <c r="K40" s="443" t="s">
        <v>563</v>
      </c>
      <c r="L40" s="552">
        <v>1.2697948973065087E-2</v>
      </c>
    </row>
    <row r="41" spans="1:12" x14ac:dyDescent="0.25">
      <c r="A41" s="120">
        <v>24</v>
      </c>
      <c r="B41" s="56" t="s">
        <v>67</v>
      </c>
      <c r="C41" s="51">
        <v>69.400000000000006</v>
      </c>
      <c r="D41" s="65" t="s">
        <v>358</v>
      </c>
      <c r="E41" s="104">
        <v>37.850999999999999</v>
      </c>
      <c r="F41" s="104">
        <v>38.609000000000002</v>
      </c>
      <c r="G41" s="88">
        <f>(F41-E41)*0.8598</f>
        <v>0.65172840000000232</v>
      </c>
      <c r="H41" s="103"/>
      <c r="I41" s="103">
        <f t="shared" si="1"/>
        <v>1.2070870548162563E-2</v>
      </c>
      <c r="J41" s="88">
        <f t="shared" si="2"/>
        <v>0.6637992705481649</v>
      </c>
      <c r="K41" s="25" t="s">
        <v>563</v>
      </c>
      <c r="L41" s="552">
        <v>1.9803093454622944E-2</v>
      </c>
    </row>
    <row r="42" spans="1:12" x14ac:dyDescent="0.25">
      <c r="A42" s="120">
        <v>25</v>
      </c>
      <c r="B42" s="56" t="s">
        <v>68</v>
      </c>
      <c r="C42" s="51">
        <v>64.3</v>
      </c>
      <c r="D42" s="65" t="s">
        <v>358</v>
      </c>
      <c r="E42" s="104">
        <v>4.1360000000000001</v>
      </c>
      <c r="F42" s="104">
        <v>4.1360000000000001</v>
      </c>
      <c r="G42" s="88">
        <f>(F42-E42)*0.8598+0.0542</f>
        <v>5.4199999999999998E-2</v>
      </c>
      <c r="H42" s="103"/>
      <c r="I42" s="103">
        <f t="shared" si="1"/>
        <v>1.1183818101539665E-2</v>
      </c>
      <c r="J42" s="88">
        <f t="shared" si="2"/>
        <v>6.5383818101539662E-2</v>
      </c>
      <c r="K42" s="25" t="s">
        <v>563</v>
      </c>
      <c r="L42" s="552">
        <v>1.8347822898159227E-2</v>
      </c>
    </row>
    <row r="43" spans="1:12" x14ac:dyDescent="0.25">
      <c r="A43" s="120">
        <v>26</v>
      </c>
      <c r="B43" s="56" t="s">
        <v>69</v>
      </c>
      <c r="C43" s="51">
        <v>42.8</v>
      </c>
      <c r="D43" s="65" t="s">
        <v>358</v>
      </c>
      <c r="E43" s="104">
        <v>22.158999999999999</v>
      </c>
      <c r="F43" s="104">
        <v>22.925000000000001</v>
      </c>
      <c r="G43" s="88">
        <f t="shared" si="0"/>
        <v>0.65860680000000149</v>
      </c>
      <c r="H43" s="103"/>
      <c r="I43" s="103">
        <f t="shared" si="1"/>
        <v>7.4442832775411761E-3</v>
      </c>
      <c r="J43" s="88">
        <f t="shared" si="2"/>
        <v>0.6660510832775427</v>
      </c>
      <c r="K43" s="25" t="s">
        <v>563</v>
      </c>
      <c r="L43" s="552">
        <v>1.2212858787577274E-2</v>
      </c>
    </row>
    <row r="44" spans="1:12" x14ac:dyDescent="0.25">
      <c r="A44" s="120">
        <v>27</v>
      </c>
      <c r="B44" s="56" t="s">
        <v>70</v>
      </c>
      <c r="C44" s="51">
        <v>45.3</v>
      </c>
      <c r="D44" s="65" t="s">
        <v>358</v>
      </c>
      <c r="E44" s="104">
        <v>19.436</v>
      </c>
      <c r="F44" s="104">
        <v>19.873000000000001</v>
      </c>
      <c r="G44" s="88">
        <f t="shared" si="0"/>
        <v>0.37573260000000103</v>
      </c>
      <c r="H44" s="103"/>
      <c r="I44" s="103">
        <f t="shared" si="1"/>
        <v>7.8791129082386759E-3</v>
      </c>
      <c r="J44" s="88">
        <f t="shared" si="2"/>
        <v>0.3836117129082397</v>
      </c>
      <c r="K44" s="25" t="s">
        <v>563</v>
      </c>
      <c r="L44" s="552">
        <v>1.2926226707412281E-2</v>
      </c>
    </row>
    <row r="45" spans="1:12" x14ac:dyDescent="0.25">
      <c r="A45" s="120">
        <v>28</v>
      </c>
      <c r="B45" s="56" t="s">
        <v>71</v>
      </c>
      <c r="C45" s="51">
        <v>69.599999999999994</v>
      </c>
      <c r="D45" s="65" t="s">
        <v>358</v>
      </c>
      <c r="E45" s="104">
        <v>42.069000000000003</v>
      </c>
      <c r="F45" s="104">
        <v>42.951000000000001</v>
      </c>
      <c r="G45" s="88">
        <f t="shared" si="0"/>
        <v>0.75834359999999823</v>
      </c>
      <c r="H45" s="103"/>
      <c r="I45" s="103">
        <f t="shared" si="1"/>
        <v>1.2105656918618361E-2</v>
      </c>
      <c r="J45" s="88">
        <f t="shared" si="2"/>
        <v>0.77044925691861654</v>
      </c>
      <c r="K45" s="25" t="s">
        <v>563</v>
      </c>
      <c r="L45" s="552">
        <v>1.9860162888209576E-2</v>
      </c>
    </row>
    <row r="46" spans="1:12" x14ac:dyDescent="0.25">
      <c r="A46" s="120">
        <v>29</v>
      </c>
      <c r="B46" s="56" t="s">
        <v>72</v>
      </c>
      <c r="C46" s="51">
        <v>63.3</v>
      </c>
      <c r="D46" s="65" t="s">
        <v>358</v>
      </c>
      <c r="E46" s="104">
        <v>17.175000000000001</v>
      </c>
      <c r="F46" s="104">
        <v>17.719000000000001</v>
      </c>
      <c r="G46" s="88">
        <f t="shared" si="0"/>
        <v>0.4677312000000004</v>
      </c>
      <c r="H46" s="103"/>
      <c r="I46" s="103">
        <f t="shared" si="1"/>
        <v>1.1009886249260666E-2</v>
      </c>
      <c r="J46" s="88">
        <f t="shared" si="2"/>
        <v>0.47874108624926109</v>
      </c>
      <c r="K46" s="25" t="s">
        <v>563</v>
      </c>
      <c r="L46" s="552">
        <v>1.8062475730225236E-2</v>
      </c>
    </row>
    <row r="47" spans="1:12" x14ac:dyDescent="0.25">
      <c r="A47" s="120">
        <v>30</v>
      </c>
      <c r="B47" s="56" t="s">
        <v>73</v>
      </c>
      <c r="C47" s="51">
        <v>42.5</v>
      </c>
      <c r="D47" s="65" t="s">
        <v>358</v>
      </c>
      <c r="E47" s="104">
        <v>12.111000000000001</v>
      </c>
      <c r="F47" s="104">
        <v>12.205</v>
      </c>
      <c r="G47" s="88">
        <f t="shared" si="0"/>
        <v>8.0821199999999496E-2</v>
      </c>
      <c r="H47" s="103"/>
      <c r="I47" s="103">
        <f t="shared" si="1"/>
        <v>7.3921037218574771E-3</v>
      </c>
      <c r="J47" s="88">
        <f t="shared" si="2"/>
        <v>8.821330372185697E-2</v>
      </c>
      <c r="K47" s="25" t="s">
        <v>563</v>
      </c>
      <c r="L47" s="552">
        <v>1.2127254637196994E-2</v>
      </c>
    </row>
    <row r="48" spans="1:12" x14ac:dyDescent="0.25">
      <c r="A48" s="120">
        <v>31</v>
      </c>
      <c r="B48" s="56" t="s">
        <v>74</v>
      </c>
      <c r="C48" s="51">
        <v>44.5</v>
      </c>
      <c r="D48" s="65" t="s">
        <v>358</v>
      </c>
      <c r="E48" s="104">
        <v>20.619</v>
      </c>
      <c r="F48" s="104">
        <v>20.803000000000001</v>
      </c>
      <c r="G48" s="88">
        <f t="shared" si="0"/>
        <v>0.1582032000000009</v>
      </c>
      <c r="H48" s="103"/>
      <c r="I48" s="103">
        <f t="shared" si="1"/>
        <v>7.7399674264154762E-3</v>
      </c>
      <c r="J48" s="88">
        <f t="shared" si="2"/>
        <v>0.16594316742641638</v>
      </c>
      <c r="K48" s="25" t="s">
        <v>563</v>
      </c>
      <c r="L48" s="552">
        <v>1.2697948973065087E-2</v>
      </c>
    </row>
    <row r="49" spans="1:12" x14ac:dyDescent="0.25">
      <c r="A49" s="120">
        <v>32</v>
      </c>
      <c r="B49" s="56" t="s">
        <v>75</v>
      </c>
      <c r="C49" s="51">
        <v>69.900000000000006</v>
      </c>
      <c r="D49" s="65" t="s">
        <v>358</v>
      </c>
      <c r="E49" s="104">
        <v>6.9669999999999996</v>
      </c>
      <c r="F49" s="104">
        <v>7.0839999999999996</v>
      </c>
      <c r="G49" s="88">
        <f t="shared" si="0"/>
        <v>0.10059659999999999</v>
      </c>
      <c r="H49" s="103"/>
      <c r="I49" s="103">
        <f t="shared" si="1"/>
        <v>1.2157836474302063E-2</v>
      </c>
      <c r="J49" s="88">
        <f t="shared" si="2"/>
        <v>0.11275443647430206</v>
      </c>
      <c r="K49" s="25" t="s">
        <v>563</v>
      </c>
      <c r="L49" s="552">
        <v>1.9945767038589968E-2</v>
      </c>
    </row>
    <row r="50" spans="1:12" x14ac:dyDescent="0.25">
      <c r="A50" s="120">
        <v>33</v>
      </c>
      <c r="B50" s="56" t="s">
        <v>76</v>
      </c>
      <c r="C50" s="51">
        <v>64.8</v>
      </c>
      <c r="D50" s="65" t="s">
        <v>358</v>
      </c>
      <c r="E50" s="104">
        <v>39.024000000000001</v>
      </c>
      <c r="F50" s="104">
        <v>39.768000000000001</v>
      </c>
      <c r="G50" s="88">
        <f t="shared" si="0"/>
        <v>0.63969119999999979</v>
      </c>
      <c r="H50" s="103"/>
      <c r="I50" s="103">
        <f t="shared" si="1"/>
        <v>1.1270784027679165E-2</v>
      </c>
      <c r="J50" s="88">
        <f t="shared" si="2"/>
        <v>0.65096198402767891</v>
      </c>
      <c r="K50" s="25" t="s">
        <v>563</v>
      </c>
      <c r="L50" s="552">
        <v>1.8490496482126195E-2</v>
      </c>
    </row>
    <row r="51" spans="1:12" x14ac:dyDescent="0.25">
      <c r="A51" s="120">
        <v>34</v>
      </c>
      <c r="B51" s="56" t="s">
        <v>367</v>
      </c>
      <c r="C51" s="51">
        <v>42.7</v>
      </c>
      <c r="D51" s="65" t="s">
        <v>358</v>
      </c>
      <c r="E51" s="104">
        <v>8.5649999999999995</v>
      </c>
      <c r="F51" s="104">
        <v>8.6329999999999991</v>
      </c>
      <c r="G51" s="88">
        <f>(F51-E51)*0.8598</f>
        <v>5.8466399999999669E-2</v>
      </c>
      <c r="H51" s="103"/>
      <c r="I51" s="103">
        <f t="shared" si="1"/>
        <v>7.4268900923132779E-3</v>
      </c>
      <c r="J51" s="88">
        <f t="shared" si="2"/>
        <v>6.5893290092312942E-2</v>
      </c>
      <c r="K51" s="25" t="s">
        <v>563</v>
      </c>
      <c r="L51" s="552">
        <v>1.2184324070783847E-2</v>
      </c>
    </row>
    <row r="52" spans="1:12" x14ac:dyDescent="0.25">
      <c r="A52" s="120">
        <v>35</v>
      </c>
      <c r="B52" s="56" t="s">
        <v>78</v>
      </c>
      <c r="C52" s="51">
        <v>44.4</v>
      </c>
      <c r="D52" s="65" t="s">
        <v>358</v>
      </c>
      <c r="E52" s="104">
        <v>24.984000000000002</v>
      </c>
      <c r="F52" s="104">
        <v>24.984000000000002</v>
      </c>
      <c r="G52" s="88">
        <f>(F52-E52)*0.8598+0.393</f>
        <v>0.39300000000000002</v>
      </c>
      <c r="H52" s="103"/>
      <c r="I52" s="103">
        <f t="shared" si="1"/>
        <v>7.7225742411875763E-3</v>
      </c>
      <c r="J52" s="88">
        <f t="shared" si="2"/>
        <v>0.40072257424118757</v>
      </c>
      <c r="K52" s="25" t="s">
        <v>563</v>
      </c>
      <c r="L52" s="552">
        <v>1.2669414256271716E-2</v>
      </c>
    </row>
    <row r="53" spans="1:12" x14ac:dyDescent="0.25">
      <c r="A53" s="120">
        <v>36</v>
      </c>
      <c r="B53" s="56" t="s">
        <v>79</v>
      </c>
      <c r="C53" s="51">
        <v>69</v>
      </c>
      <c r="D53" s="65" t="s">
        <v>358</v>
      </c>
      <c r="E53" s="104">
        <v>20.594999999999999</v>
      </c>
      <c r="F53" s="104">
        <v>20.876000000000001</v>
      </c>
      <c r="G53" s="88">
        <f t="shared" si="0"/>
        <v>0.24160380000000203</v>
      </c>
      <c r="H53" s="103"/>
      <c r="I53" s="103">
        <f t="shared" si="1"/>
        <v>1.2001297807250963E-2</v>
      </c>
      <c r="J53" s="88">
        <f t="shared" si="2"/>
        <v>0.25360509780725299</v>
      </c>
      <c r="K53" s="25" t="s">
        <v>563</v>
      </c>
      <c r="L53" s="552">
        <v>1.9688954587449237E-2</v>
      </c>
    </row>
    <row r="54" spans="1:12" x14ac:dyDescent="0.25">
      <c r="A54" s="120">
        <v>37</v>
      </c>
      <c r="B54" s="56" t="s">
        <v>80</v>
      </c>
      <c r="C54" s="51">
        <v>64.5</v>
      </c>
      <c r="D54" s="65" t="s">
        <v>358</v>
      </c>
      <c r="E54" s="104">
        <v>22.254999999999999</v>
      </c>
      <c r="F54" s="104">
        <v>22.265000000000001</v>
      </c>
      <c r="G54" s="88">
        <f t="shared" si="0"/>
        <v>8.5980000000013442E-3</v>
      </c>
      <c r="H54" s="103"/>
      <c r="I54" s="103">
        <f t="shared" si="1"/>
        <v>1.1218604471995465E-2</v>
      </c>
      <c r="J54" s="88">
        <f t="shared" si="2"/>
        <v>1.9816604471996811E-2</v>
      </c>
      <c r="K54" s="25" t="s">
        <v>563</v>
      </c>
      <c r="L54" s="552">
        <v>1.8404892331746026E-2</v>
      </c>
    </row>
    <row r="55" spans="1:12" x14ac:dyDescent="0.25">
      <c r="A55" s="120">
        <v>38</v>
      </c>
      <c r="B55" s="56" t="s">
        <v>81</v>
      </c>
      <c r="C55" s="51">
        <v>42</v>
      </c>
      <c r="D55" s="65" t="s">
        <v>358</v>
      </c>
      <c r="E55" s="104">
        <v>34.591999999999999</v>
      </c>
      <c r="F55" s="104">
        <v>35.104999999999997</v>
      </c>
      <c r="G55" s="88">
        <f t="shared" si="0"/>
        <v>0.4410773999999984</v>
      </c>
      <c r="H55" s="103"/>
      <c r="I55" s="103">
        <f t="shared" si="1"/>
        <v>7.3051377957179774E-3</v>
      </c>
      <c r="J55" s="88">
        <f t="shared" si="2"/>
        <v>0.44838253779571635</v>
      </c>
      <c r="K55" s="25" t="s">
        <v>563</v>
      </c>
      <c r="L55" s="552">
        <v>1.198458105322997E-2</v>
      </c>
    </row>
    <row r="56" spans="1:12" x14ac:dyDescent="0.25">
      <c r="A56" s="120">
        <v>39</v>
      </c>
      <c r="B56" s="56" t="s">
        <v>82</v>
      </c>
      <c r="C56" s="51">
        <v>44.4</v>
      </c>
      <c r="D56" s="65" t="s">
        <v>358</v>
      </c>
      <c r="E56" s="104">
        <v>6.7880000000000003</v>
      </c>
      <c r="F56" s="104">
        <v>6.7919999999999998</v>
      </c>
      <c r="G56" s="88">
        <f t="shared" si="0"/>
        <v>3.4391999999996213E-3</v>
      </c>
      <c r="H56" s="103"/>
      <c r="I56" s="103">
        <f t="shared" si="1"/>
        <v>7.7225742411875763E-3</v>
      </c>
      <c r="J56" s="88">
        <f t="shared" si="2"/>
        <v>1.1161774241187198E-2</v>
      </c>
      <c r="K56" s="25" t="s">
        <v>563</v>
      </c>
      <c r="L56" s="552">
        <v>1.2669414256271688E-2</v>
      </c>
    </row>
    <row r="57" spans="1:12" x14ac:dyDescent="0.25">
      <c r="A57" s="120">
        <v>40</v>
      </c>
      <c r="B57" s="56" t="s">
        <v>83</v>
      </c>
      <c r="C57" s="51">
        <v>69.2</v>
      </c>
      <c r="D57" s="65" t="s">
        <v>358</v>
      </c>
      <c r="E57" s="104">
        <v>40.567</v>
      </c>
      <c r="F57" s="104">
        <v>41.563000000000002</v>
      </c>
      <c r="G57" s="88">
        <f t="shared" si="0"/>
        <v>0.85636080000000192</v>
      </c>
      <c r="H57" s="103"/>
      <c r="I57" s="103">
        <f t="shared" si="1"/>
        <v>1.2036084177706763E-2</v>
      </c>
      <c r="J57" s="88">
        <f t="shared" si="2"/>
        <v>0.86839688417770866</v>
      </c>
      <c r="K57" s="25" t="s">
        <v>563</v>
      </c>
      <c r="L57" s="552">
        <v>1.9746024021035868E-2</v>
      </c>
    </row>
    <row r="58" spans="1:12" x14ac:dyDescent="0.25">
      <c r="A58" s="120">
        <v>41</v>
      </c>
      <c r="B58" s="56" t="s">
        <v>84</v>
      </c>
      <c r="C58" s="51">
        <v>64.7</v>
      </c>
      <c r="D58" s="65" t="s">
        <v>358</v>
      </c>
      <c r="E58" s="104">
        <v>37.168999999999997</v>
      </c>
      <c r="F58" s="104">
        <v>38.046999999999997</v>
      </c>
      <c r="G58" s="88">
        <f t="shared" si="0"/>
        <v>0.75490440000000014</v>
      </c>
      <c r="H58" s="103"/>
      <c r="I58" s="103">
        <f t="shared" si="1"/>
        <v>1.1253390842451265E-2</v>
      </c>
      <c r="J58" s="88">
        <f t="shared" si="2"/>
        <v>0.76615779084245139</v>
      </c>
      <c r="K58" s="25" t="s">
        <v>563</v>
      </c>
      <c r="L58" s="552">
        <v>1.8461961765332768E-2</v>
      </c>
    </row>
    <row r="59" spans="1:12" x14ac:dyDescent="0.25">
      <c r="A59" s="120">
        <v>42</v>
      </c>
      <c r="B59" s="56" t="s">
        <v>85</v>
      </c>
      <c r="C59" s="51">
        <v>42.5</v>
      </c>
      <c r="D59" s="65" t="s">
        <v>358</v>
      </c>
      <c r="E59" s="104">
        <v>4.93</v>
      </c>
      <c r="F59" s="104">
        <v>4.976</v>
      </c>
      <c r="G59" s="88">
        <f t="shared" si="0"/>
        <v>3.9550800000000226E-2</v>
      </c>
      <c r="H59" s="103"/>
      <c r="I59" s="103">
        <f t="shared" si="1"/>
        <v>7.3921037218574771E-3</v>
      </c>
      <c r="J59" s="88">
        <f t="shared" si="2"/>
        <v>4.6942903721857707E-2</v>
      </c>
      <c r="K59" s="25" t="s">
        <v>563</v>
      </c>
      <c r="L59" s="552">
        <v>1.2127254637196994E-2</v>
      </c>
    </row>
    <row r="60" spans="1:12" x14ac:dyDescent="0.25">
      <c r="A60" s="120">
        <v>43</v>
      </c>
      <c r="B60" s="56" t="s">
        <v>86</v>
      </c>
      <c r="C60" s="51">
        <v>44.5</v>
      </c>
      <c r="D60" s="65" t="s">
        <v>358</v>
      </c>
      <c r="E60" s="104">
        <v>33.32</v>
      </c>
      <c r="F60" s="104">
        <v>33.689</v>
      </c>
      <c r="G60" s="88">
        <f t="shared" si="0"/>
        <v>0.31726619999999983</v>
      </c>
      <c r="H60" s="103"/>
      <c r="I60" s="103">
        <f t="shared" si="1"/>
        <v>7.7399674264154762E-3</v>
      </c>
      <c r="J60" s="88">
        <f t="shared" si="2"/>
        <v>0.3250061674264153</v>
      </c>
      <c r="K60" s="25" t="s">
        <v>563</v>
      </c>
      <c r="L60" s="552">
        <v>1.2697948973065198E-2</v>
      </c>
    </row>
    <row r="61" spans="1:12" x14ac:dyDescent="0.25">
      <c r="A61" s="120">
        <v>44</v>
      </c>
      <c r="B61" s="56" t="s">
        <v>87</v>
      </c>
      <c r="C61" s="51">
        <v>69.599999999999994</v>
      </c>
      <c r="D61" s="65" t="s">
        <v>358</v>
      </c>
      <c r="E61" s="104">
        <v>26.454000000000001</v>
      </c>
      <c r="F61" s="104">
        <v>26.693999999999999</v>
      </c>
      <c r="G61" s="88">
        <f t="shared" si="0"/>
        <v>0.20635199999999865</v>
      </c>
      <c r="H61" s="103"/>
      <c r="I61" s="103">
        <f t="shared" si="1"/>
        <v>1.2105656918618361E-2</v>
      </c>
      <c r="J61" s="88">
        <f t="shared" si="2"/>
        <v>0.21845765691861702</v>
      </c>
      <c r="K61" s="25" t="s">
        <v>563</v>
      </c>
      <c r="L61" s="552">
        <v>1.9860162888209687E-2</v>
      </c>
    </row>
    <row r="62" spans="1:12" x14ac:dyDescent="0.25">
      <c r="A62" s="120">
        <v>45</v>
      </c>
      <c r="B62" s="56" t="s">
        <v>88</v>
      </c>
      <c r="C62" s="51">
        <v>64.8</v>
      </c>
      <c r="D62" s="65" t="s">
        <v>358</v>
      </c>
      <c r="E62" s="104">
        <v>33.072000000000003</v>
      </c>
      <c r="F62" s="104">
        <v>33.371000000000002</v>
      </c>
      <c r="G62" s="88">
        <f t="shared" si="0"/>
        <v>0.25708019999999954</v>
      </c>
      <c r="H62" s="103"/>
      <c r="I62" s="103">
        <f t="shared" si="1"/>
        <v>1.1270784027679165E-2</v>
      </c>
      <c r="J62" s="88">
        <f t="shared" si="2"/>
        <v>0.26835098402767871</v>
      </c>
      <c r="K62" s="25" t="s">
        <v>563</v>
      </c>
      <c r="L62" s="552">
        <v>1.8490496482126195E-2</v>
      </c>
    </row>
    <row r="63" spans="1:12" x14ac:dyDescent="0.25">
      <c r="A63" s="120">
        <v>46</v>
      </c>
      <c r="B63" s="56" t="s">
        <v>89</v>
      </c>
      <c r="C63" s="51">
        <v>42.6</v>
      </c>
      <c r="D63" s="65" t="s">
        <v>358</v>
      </c>
      <c r="E63" s="104">
        <v>11.845000000000001</v>
      </c>
      <c r="F63" s="104">
        <v>11.904999999999999</v>
      </c>
      <c r="G63" s="88">
        <f t="shared" si="0"/>
        <v>5.1587999999998899E-2</v>
      </c>
      <c r="H63" s="103"/>
      <c r="I63" s="103">
        <f t="shared" si="1"/>
        <v>7.4094969070853771E-3</v>
      </c>
      <c r="J63" s="88">
        <f t="shared" si="2"/>
        <v>5.8997496907084279E-2</v>
      </c>
      <c r="K63" s="25" t="s">
        <v>563</v>
      </c>
      <c r="L63" s="552">
        <v>1.2155789353990365E-2</v>
      </c>
    </row>
    <row r="64" spans="1:12" x14ac:dyDescent="0.25">
      <c r="A64" s="120">
        <v>47</v>
      </c>
      <c r="B64" s="56" t="s">
        <v>90</v>
      </c>
      <c r="C64" s="51">
        <v>44.2</v>
      </c>
      <c r="D64" s="65" t="s">
        <v>358</v>
      </c>
      <c r="E64" s="104">
        <v>17.266999999999999</v>
      </c>
      <c r="F64" s="104">
        <v>17.46</v>
      </c>
      <c r="G64" s="88">
        <f t="shared" si="0"/>
        <v>0.16594140000000121</v>
      </c>
      <c r="H64" s="103"/>
      <c r="I64" s="103">
        <f t="shared" si="1"/>
        <v>7.6877878707317764E-3</v>
      </c>
      <c r="J64" s="88">
        <f t="shared" si="2"/>
        <v>0.17362918787073298</v>
      </c>
      <c r="K64" s="25" t="s">
        <v>563</v>
      </c>
      <c r="L64" s="552">
        <v>1.2612344822684807E-2</v>
      </c>
    </row>
    <row r="65" spans="1:12" x14ac:dyDescent="0.25">
      <c r="A65" s="120">
        <v>48</v>
      </c>
      <c r="B65" s="56" t="s">
        <v>91</v>
      </c>
      <c r="C65" s="51">
        <v>69.2</v>
      </c>
      <c r="D65" s="65" t="s">
        <v>358</v>
      </c>
      <c r="E65" s="104">
        <v>39.652999999999999</v>
      </c>
      <c r="F65" s="104">
        <v>40.316000000000003</v>
      </c>
      <c r="G65" s="88">
        <f t="shared" si="0"/>
        <v>0.57004740000000331</v>
      </c>
      <c r="H65" s="103"/>
      <c r="I65" s="103">
        <f t="shared" si="1"/>
        <v>1.2036084177706763E-2</v>
      </c>
      <c r="J65" s="88">
        <f t="shared" si="2"/>
        <v>0.58208348417771005</v>
      </c>
      <c r="K65" s="25" t="s">
        <v>563</v>
      </c>
      <c r="L65" s="552">
        <v>1.9746024021035868E-2</v>
      </c>
    </row>
    <row r="66" spans="1:12" x14ac:dyDescent="0.25">
      <c r="A66" s="120">
        <v>49</v>
      </c>
      <c r="B66" s="56" t="s">
        <v>92</v>
      </c>
      <c r="C66" s="51">
        <v>64.3</v>
      </c>
      <c r="D66" s="65" t="s">
        <v>358</v>
      </c>
      <c r="E66" s="104">
        <v>19.103000000000002</v>
      </c>
      <c r="F66" s="104">
        <v>19.103000000000002</v>
      </c>
      <c r="G66" s="88">
        <f>(F66-E66)*0.8598+0.1775</f>
        <v>0.17749999999999999</v>
      </c>
      <c r="H66" s="103"/>
      <c r="I66" s="103">
        <f t="shared" si="1"/>
        <v>1.1183818101539665E-2</v>
      </c>
      <c r="J66" s="88">
        <f t="shared" si="2"/>
        <v>0.18868381810153967</v>
      </c>
      <c r="K66" s="25" t="s">
        <v>563</v>
      </c>
      <c r="L66" s="552">
        <v>1.8347822898159227E-2</v>
      </c>
    </row>
    <row r="67" spans="1:12" x14ac:dyDescent="0.25">
      <c r="A67" s="120">
        <v>50</v>
      </c>
      <c r="B67" s="56" t="s">
        <v>93</v>
      </c>
      <c r="C67" s="51">
        <v>42.5</v>
      </c>
      <c r="D67" s="65" t="s">
        <v>358</v>
      </c>
      <c r="E67" s="104">
        <v>17.696000000000002</v>
      </c>
      <c r="F67" s="104">
        <v>18.193000000000001</v>
      </c>
      <c r="G67" s="88">
        <f t="shared" si="0"/>
        <v>0.42732059999999988</v>
      </c>
      <c r="H67" s="103"/>
      <c r="I67" s="103">
        <f t="shared" si="1"/>
        <v>7.3921037218574771E-3</v>
      </c>
      <c r="J67" s="88">
        <f t="shared" si="2"/>
        <v>0.43471270372185739</v>
      </c>
      <c r="K67" s="25" t="s">
        <v>563</v>
      </c>
      <c r="L67" s="552">
        <v>1.2127254637196994E-2</v>
      </c>
    </row>
    <row r="68" spans="1:12" x14ac:dyDescent="0.25">
      <c r="A68" s="120">
        <v>51</v>
      </c>
      <c r="B68" s="56" t="s">
        <v>94</v>
      </c>
      <c r="C68" s="51">
        <v>43.8</v>
      </c>
      <c r="D68" s="65" t="s">
        <v>358</v>
      </c>
      <c r="E68" s="104">
        <v>8.3740000000000006</v>
      </c>
      <c r="F68" s="104">
        <v>8.3740000000000006</v>
      </c>
      <c r="G68" s="88">
        <f>(F68-E68)*0.8598+0.2796</f>
        <v>0.27960000000000002</v>
      </c>
      <c r="H68" s="103"/>
      <c r="I68" s="103">
        <f t="shared" si="1"/>
        <v>7.6182151298201757E-3</v>
      </c>
      <c r="J68" s="88">
        <f t="shared" si="2"/>
        <v>0.28721821512982021</v>
      </c>
      <c r="K68" s="25" t="s">
        <v>563</v>
      </c>
      <c r="L68" s="552">
        <v>1.2498205955511266E-2</v>
      </c>
    </row>
    <row r="69" spans="1:12" x14ac:dyDescent="0.25">
      <c r="A69" s="120">
        <v>52</v>
      </c>
      <c r="B69" s="56" t="s">
        <v>95</v>
      </c>
      <c r="C69" s="51">
        <v>69.3</v>
      </c>
      <c r="D69" s="65" t="s">
        <v>358</v>
      </c>
      <c r="E69" s="104">
        <v>32.905000000000001</v>
      </c>
      <c r="F69" s="104">
        <v>33.247</v>
      </c>
      <c r="G69" s="88">
        <f t="shared" si="0"/>
        <v>0.29405159999999891</v>
      </c>
      <c r="H69" s="103"/>
      <c r="I69" s="103">
        <f t="shared" si="1"/>
        <v>1.2053477362934661E-2</v>
      </c>
      <c r="J69" s="88">
        <f t="shared" si="2"/>
        <v>0.30610507736293358</v>
      </c>
      <c r="K69" s="25" t="s">
        <v>563</v>
      </c>
      <c r="L69" s="552">
        <v>1.9774558737829517E-2</v>
      </c>
    </row>
    <row r="70" spans="1:12" x14ac:dyDescent="0.25">
      <c r="A70" s="120">
        <v>53</v>
      </c>
      <c r="B70" s="56" t="s">
        <v>96</v>
      </c>
      <c r="C70" s="51">
        <v>63.7</v>
      </c>
      <c r="D70" s="65" t="s">
        <v>358</v>
      </c>
      <c r="E70" s="104">
        <v>33.142000000000003</v>
      </c>
      <c r="F70" s="104">
        <v>33.99</v>
      </c>
      <c r="G70" s="88">
        <f t="shared" si="0"/>
        <v>0.72911039999999916</v>
      </c>
      <c r="H70" s="103"/>
      <c r="I70" s="103">
        <f t="shared" si="1"/>
        <v>1.1079458990172266E-2</v>
      </c>
      <c r="J70" s="88">
        <f t="shared" si="2"/>
        <v>0.74018985899017142</v>
      </c>
      <c r="K70" s="25" t="s">
        <v>563</v>
      </c>
      <c r="L70" s="552">
        <v>1.8176614597398721E-2</v>
      </c>
    </row>
    <row r="71" spans="1:12" x14ac:dyDescent="0.25">
      <c r="A71" s="120">
        <v>54</v>
      </c>
      <c r="B71" s="56" t="s">
        <v>97</v>
      </c>
      <c r="C71" s="51">
        <v>42.4</v>
      </c>
      <c r="D71" s="65" t="s">
        <v>358</v>
      </c>
      <c r="E71" s="104">
        <v>30.803000000000001</v>
      </c>
      <c r="F71" s="104">
        <v>31.318999999999999</v>
      </c>
      <c r="G71" s="88">
        <f t="shared" si="0"/>
        <v>0.44365679999999846</v>
      </c>
      <c r="H71" s="103"/>
      <c r="I71" s="103">
        <f t="shared" si="1"/>
        <v>7.3747105366295772E-3</v>
      </c>
      <c r="J71" s="88">
        <f t="shared" si="2"/>
        <v>0.45103151053662804</v>
      </c>
      <c r="K71" s="25" t="s">
        <v>563</v>
      </c>
      <c r="L71" s="552">
        <v>1.2098719920403678E-2</v>
      </c>
    </row>
    <row r="72" spans="1:12" x14ac:dyDescent="0.25">
      <c r="A72" s="120">
        <v>55</v>
      </c>
      <c r="B72" s="56" t="s">
        <v>98</v>
      </c>
      <c r="C72" s="51">
        <v>44</v>
      </c>
      <c r="D72" s="65" t="s">
        <v>358</v>
      </c>
      <c r="E72" s="104">
        <v>31.277000000000001</v>
      </c>
      <c r="F72" s="104">
        <v>31.553999999999998</v>
      </c>
      <c r="G72" s="88">
        <f t="shared" si="0"/>
        <v>0.23816459999999784</v>
      </c>
      <c r="H72" s="103"/>
      <c r="I72" s="103">
        <f t="shared" si="1"/>
        <v>7.6530015002759764E-3</v>
      </c>
      <c r="J72" s="88">
        <f t="shared" si="2"/>
        <v>0.24581760150027382</v>
      </c>
      <c r="K72" s="25" t="s">
        <v>563</v>
      </c>
      <c r="L72" s="552">
        <v>1.2555275389098064E-2</v>
      </c>
    </row>
    <row r="73" spans="1:12" x14ac:dyDescent="0.25">
      <c r="A73" s="120">
        <v>56</v>
      </c>
      <c r="B73" s="56" t="s">
        <v>99</v>
      </c>
      <c r="C73" s="51">
        <v>69.5</v>
      </c>
      <c r="D73" s="65" t="s">
        <v>358</v>
      </c>
      <c r="E73" s="104">
        <v>24.172999999999998</v>
      </c>
      <c r="F73" s="104">
        <v>24.349</v>
      </c>
      <c r="G73" s="88">
        <f t="shared" si="0"/>
        <v>0.15132480000000167</v>
      </c>
      <c r="H73" s="103"/>
      <c r="I73" s="103">
        <f t="shared" si="1"/>
        <v>1.2088263733390463E-2</v>
      </c>
      <c r="J73" s="88">
        <f t="shared" si="2"/>
        <v>0.16341306373339215</v>
      </c>
      <c r="K73" s="25" t="s">
        <v>563</v>
      </c>
      <c r="L73" s="552">
        <v>1.983162817141626E-2</v>
      </c>
    </row>
    <row r="74" spans="1:12" x14ac:dyDescent="0.25">
      <c r="A74" s="120">
        <v>57</v>
      </c>
      <c r="B74" s="56" t="s">
        <v>100</v>
      </c>
      <c r="C74" s="51">
        <v>63.6</v>
      </c>
      <c r="D74" s="65" t="s">
        <v>358</v>
      </c>
      <c r="E74" s="104">
        <v>16.632999999999999</v>
      </c>
      <c r="F74" s="104">
        <v>16.673999999999999</v>
      </c>
      <c r="G74" s="88">
        <f t="shared" si="0"/>
        <v>3.5251800000000319E-2</v>
      </c>
      <c r="H74" s="103"/>
      <c r="I74" s="103">
        <f t="shared" si="1"/>
        <v>1.1062065804944366E-2</v>
      </c>
      <c r="J74" s="88">
        <f t="shared" si="2"/>
        <v>4.6313865804944683E-2</v>
      </c>
      <c r="K74" s="25" t="s">
        <v>563</v>
      </c>
      <c r="L74" s="552">
        <v>1.8148079880605406E-2</v>
      </c>
    </row>
    <row r="75" spans="1:12" x14ac:dyDescent="0.25">
      <c r="A75" s="120">
        <v>58</v>
      </c>
      <c r="B75" s="56" t="s">
        <v>101</v>
      </c>
      <c r="C75" s="51">
        <v>42.6</v>
      </c>
      <c r="D75" s="65" t="s">
        <v>358</v>
      </c>
      <c r="E75" s="104">
        <v>27.423999999999999</v>
      </c>
      <c r="F75" s="104">
        <v>27.925000000000001</v>
      </c>
      <c r="G75" s="88">
        <f t="shared" si="0"/>
        <v>0.43075980000000108</v>
      </c>
      <c r="H75" s="103"/>
      <c r="I75" s="103">
        <f t="shared" si="1"/>
        <v>7.4094969070853771E-3</v>
      </c>
      <c r="J75" s="88">
        <f t="shared" si="2"/>
        <v>0.43816929690708645</v>
      </c>
      <c r="K75" s="25" t="s">
        <v>563</v>
      </c>
      <c r="L75" s="552">
        <v>1.215578935399042E-2</v>
      </c>
    </row>
    <row r="76" spans="1:12" x14ac:dyDescent="0.25">
      <c r="A76" s="120">
        <v>59</v>
      </c>
      <c r="B76" s="56" t="s">
        <v>102</v>
      </c>
      <c r="C76" s="51">
        <v>43.9</v>
      </c>
      <c r="D76" s="65" t="s">
        <v>358</v>
      </c>
      <c r="E76" s="104">
        <v>32.97</v>
      </c>
      <c r="F76" s="104">
        <v>33.826999999999998</v>
      </c>
      <c r="G76" s="88">
        <f t="shared" si="0"/>
        <v>0.73684859999999941</v>
      </c>
      <c r="H76" s="103"/>
      <c r="I76" s="103">
        <f t="shared" si="1"/>
        <v>7.6356083150480765E-3</v>
      </c>
      <c r="J76" s="88">
        <f t="shared" si="2"/>
        <v>0.74448420831504747</v>
      </c>
      <c r="K76" s="25" t="s">
        <v>563</v>
      </c>
      <c r="L76" s="552">
        <v>1.2526740672304637E-2</v>
      </c>
    </row>
    <row r="77" spans="1:12" x14ac:dyDescent="0.25">
      <c r="A77" s="120">
        <v>60</v>
      </c>
      <c r="B77" s="56" t="s">
        <v>103</v>
      </c>
      <c r="C77" s="51">
        <v>68.900000000000006</v>
      </c>
      <c r="D77" s="65" t="s">
        <v>358</v>
      </c>
      <c r="E77" s="104">
        <v>7.8209999999999997</v>
      </c>
      <c r="F77" s="104">
        <v>8.2330000000000005</v>
      </c>
      <c r="G77" s="88">
        <f t="shared" si="0"/>
        <v>0.35423760000000071</v>
      </c>
      <c r="H77" s="103"/>
      <c r="I77" s="103">
        <f t="shared" si="1"/>
        <v>1.1983904622023063E-2</v>
      </c>
      <c r="J77" s="88">
        <f t="shared" si="2"/>
        <v>0.3662215046220238</v>
      </c>
      <c r="K77" s="25" t="s">
        <v>563</v>
      </c>
      <c r="L77" s="552">
        <v>1.9660419870655921E-2</v>
      </c>
    </row>
    <row r="78" spans="1:12" x14ac:dyDescent="0.25">
      <c r="A78" s="120">
        <v>61</v>
      </c>
      <c r="B78" s="56" t="s">
        <v>104</v>
      </c>
      <c r="C78" s="51">
        <v>63.7</v>
      </c>
      <c r="D78" s="65" t="s">
        <v>358</v>
      </c>
      <c r="E78" s="104">
        <v>52.311</v>
      </c>
      <c r="F78" s="104">
        <v>53.220999999999997</v>
      </c>
      <c r="G78" s="88">
        <f t="shared" si="0"/>
        <v>0.78241799999999706</v>
      </c>
      <c r="H78" s="103"/>
      <c r="I78" s="103">
        <f t="shared" si="1"/>
        <v>1.1079458990172266E-2</v>
      </c>
      <c r="J78" s="88">
        <f t="shared" si="2"/>
        <v>0.79349745899016932</v>
      </c>
      <c r="K78" s="25" t="s">
        <v>563</v>
      </c>
      <c r="L78" s="552">
        <v>1.8176614597398721E-2</v>
      </c>
    </row>
    <row r="79" spans="1:12" x14ac:dyDescent="0.25">
      <c r="A79" s="120">
        <v>62</v>
      </c>
      <c r="B79" s="56" t="s">
        <v>105</v>
      </c>
      <c r="C79" s="51">
        <v>42.8</v>
      </c>
      <c r="D79" s="65" t="s">
        <v>358</v>
      </c>
      <c r="E79" s="104">
        <v>36.817</v>
      </c>
      <c r="F79" s="104">
        <v>37.375</v>
      </c>
      <c r="G79" s="88">
        <f t="shared" si="0"/>
        <v>0.47976839999999987</v>
      </c>
      <c r="H79" s="103"/>
      <c r="I79" s="103">
        <f t="shared" si="1"/>
        <v>7.4442832775411761E-3</v>
      </c>
      <c r="J79" s="88">
        <f t="shared" si="2"/>
        <v>0.48721268327754103</v>
      </c>
      <c r="K79" s="25" t="s">
        <v>563</v>
      </c>
      <c r="L79" s="552">
        <v>1.2212858787577274E-2</v>
      </c>
    </row>
    <row r="80" spans="1:12" x14ac:dyDescent="0.25">
      <c r="A80" s="120">
        <v>63</v>
      </c>
      <c r="B80" s="56" t="s">
        <v>106</v>
      </c>
      <c r="C80" s="51">
        <v>44.3</v>
      </c>
      <c r="D80" s="65" t="s">
        <v>358</v>
      </c>
      <c r="E80" s="104">
        <v>27.053000000000001</v>
      </c>
      <c r="F80" s="104">
        <v>27.21</v>
      </c>
      <c r="G80" s="88">
        <f t="shared" si="0"/>
        <v>0.13498860000000001</v>
      </c>
      <c r="H80" s="103"/>
      <c r="I80" s="103">
        <f t="shared" si="1"/>
        <v>7.7051810559596754E-3</v>
      </c>
      <c r="J80" s="88">
        <f t="shared" si="2"/>
        <v>0.1426937810559597</v>
      </c>
      <c r="K80" s="25" t="s">
        <v>563</v>
      </c>
      <c r="L80" s="552">
        <v>1.2640879539478345E-2</v>
      </c>
    </row>
    <row r="81" spans="1:12" x14ac:dyDescent="0.25">
      <c r="A81" s="120">
        <v>64</v>
      </c>
      <c r="B81" s="56" t="s">
        <v>107</v>
      </c>
      <c r="C81" s="51">
        <v>69</v>
      </c>
      <c r="D81" s="65" t="s">
        <v>358</v>
      </c>
      <c r="E81" s="104">
        <v>32.033000000000001</v>
      </c>
      <c r="F81" s="104">
        <v>32.652999999999999</v>
      </c>
      <c r="G81" s="88">
        <f t="shared" si="0"/>
        <v>0.53307599999999777</v>
      </c>
      <c r="H81" s="103"/>
      <c r="I81" s="103">
        <f t="shared" si="1"/>
        <v>1.2001297807250963E-2</v>
      </c>
      <c r="J81" s="88">
        <f t="shared" si="2"/>
        <v>0.54507729780724878</v>
      </c>
      <c r="K81" s="25" t="s">
        <v>563</v>
      </c>
      <c r="L81" s="552">
        <v>1.9688954587449237E-2</v>
      </c>
    </row>
    <row r="82" spans="1:12" x14ac:dyDescent="0.25">
      <c r="A82" s="120">
        <v>65</v>
      </c>
      <c r="B82" s="56" t="s">
        <v>109</v>
      </c>
      <c r="C82" s="51">
        <v>78</v>
      </c>
      <c r="D82" s="65" t="s">
        <v>358</v>
      </c>
      <c r="E82" s="104">
        <v>28.957000000000001</v>
      </c>
      <c r="F82" s="104">
        <v>29.228000000000002</v>
      </c>
      <c r="G82" s="88">
        <f>(F82-E82)*0.8598</f>
        <v>0.23300580000000068</v>
      </c>
      <c r="H82" s="103"/>
      <c r="I82" s="103">
        <f t="shared" si="1"/>
        <v>1.3566684477761957E-2</v>
      </c>
      <c r="J82" s="88">
        <f t="shared" si="2"/>
        <v>0.24657248447776264</v>
      </c>
      <c r="K82" s="25" t="s">
        <v>563</v>
      </c>
      <c r="L82" s="552">
        <v>2.2257079098855659E-2</v>
      </c>
    </row>
    <row r="83" spans="1:12" x14ac:dyDescent="0.25">
      <c r="A83" s="120">
        <v>66</v>
      </c>
      <c r="B83" s="56" t="s">
        <v>108</v>
      </c>
      <c r="C83" s="51">
        <v>45.4</v>
      </c>
      <c r="D83" s="65" t="s">
        <v>358</v>
      </c>
      <c r="E83" s="104">
        <v>22.263999999999999</v>
      </c>
      <c r="F83" s="104">
        <v>22.263999999999999</v>
      </c>
      <c r="G83" s="88">
        <f t="shared" ref="G83:G148" si="3">(F83-E83)*0.8598</f>
        <v>0</v>
      </c>
      <c r="H83" s="103">
        <v>0.2658306815722008</v>
      </c>
      <c r="I83" s="103">
        <f t="shared" ref="I83:I146" si="4">$G$10/$C$304*C83</f>
        <v>7.8965060934665758E-3</v>
      </c>
      <c r="J83" s="88">
        <f t="shared" ref="J83:J146" si="5">G83+I83+H83</f>
        <v>0.27372718766566739</v>
      </c>
      <c r="K83" s="25" t="s">
        <v>564</v>
      </c>
      <c r="L83" s="552">
        <v>0</v>
      </c>
    </row>
    <row r="84" spans="1:12" x14ac:dyDescent="0.25">
      <c r="A84" s="120">
        <v>67</v>
      </c>
      <c r="B84" s="56" t="s">
        <v>110</v>
      </c>
      <c r="C84" s="51">
        <v>73.599999999999994</v>
      </c>
      <c r="D84" s="65" t="s">
        <v>358</v>
      </c>
      <c r="E84" s="104">
        <v>35.188000000000002</v>
      </c>
      <c r="F84" s="104">
        <v>36.235999999999997</v>
      </c>
      <c r="G84" s="88">
        <f t="shared" si="3"/>
        <v>0.9010703999999955</v>
      </c>
      <c r="H84" s="103"/>
      <c r="I84" s="103">
        <f t="shared" si="4"/>
        <v>1.2801384327734359E-2</v>
      </c>
      <c r="J84" s="88">
        <f t="shared" si="5"/>
        <v>0.91387178432772986</v>
      </c>
      <c r="K84" s="25" t="s">
        <v>563</v>
      </c>
      <c r="L84" s="552">
        <v>2.1001551559945764E-2</v>
      </c>
    </row>
    <row r="85" spans="1:12" x14ac:dyDescent="0.25">
      <c r="A85" s="120">
        <v>68</v>
      </c>
      <c r="B85" s="56" t="s">
        <v>111</v>
      </c>
      <c r="C85" s="51">
        <v>49.5</v>
      </c>
      <c r="D85" s="65" t="s">
        <v>358</v>
      </c>
      <c r="E85" s="104">
        <v>8.859</v>
      </c>
      <c r="F85" s="104">
        <v>8.859</v>
      </c>
      <c r="G85" s="88">
        <f t="shared" si="3"/>
        <v>0</v>
      </c>
      <c r="H85" s="103">
        <v>0.2898374171326859</v>
      </c>
      <c r="I85" s="103">
        <f t="shared" si="4"/>
        <v>8.6096266878104739E-3</v>
      </c>
      <c r="J85" s="88">
        <f t="shared" si="5"/>
        <v>0.29844704382049636</v>
      </c>
      <c r="K85" s="25" t="s">
        <v>564</v>
      </c>
      <c r="L85" s="552">
        <v>0</v>
      </c>
    </row>
    <row r="86" spans="1:12" x14ac:dyDescent="0.25">
      <c r="A86" s="120">
        <v>69</v>
      </c>
      <c r="B86" s="56" t="s">
        <v>112</v>
      </c>
      <c r="C86" s="51">
        <v>96.3</v>
      </c>
      <c r="D86" s="65" t="s">
        <v>358</v>
      </c>
      <c r="E86" s="104">
        <v>62.585999999999999</v>
      </c>
      <c r="F86" s="104">
        <v>63.972000000000001</v>
      </c>
      <c r="G86" s="88">
        <f t="shared" si="3"/>
        <v>1.1916828000000024</v>
      </c>
      <c r="H86" s="103"/>
      <c r="I86" s="103">
        <f t="shared" si="4"/>
        <v>1.6749637374467649E-2</v>
      </c>
      <c r="J86" s="88">
        <f t="shared" si="5"/>
        <v>1.2084324373744699</v>
      </c>
      <c r="K86" s="25" t="s">
        <v>563</v>
      </c>
      <c r="L86" s="552">
        <v>2.747893227204834E-2</v>
      </c>
    </row>
    <row r="87" spans="1:12" x14ac:dyDescent="0.25">
      <c r="A87" s="120">
        <v>70</v>
      </c>
      <c r="B87" s="56" t="s">
        <v>113</v>
      </c>
      <c r="C87" s="51">
        <v>77.900000000000006</v>
      </c>
      <c r="D87" s="65" t="s">
        <v>358</v>
      </c>
      <c r="E87" s="104">
        <v>13.981999999999999</v>
      </c>
      <c r="F87" s="104">
        <v>14.438000000000001</v>
      </c>
      <c r="G87" s="88">
        <f t="shared" si="3"/>
        <v>0.39206880000000111</v>
      </c>
      <c r="H87" s="103"/>
      <c r="I87" s="103">
        <f t="shared" si="4"/>
        <v>1.3549291292534059E-2</v>
      </c>
      <c r="J87" s="88">
        <f t="shared" si="5"/>
        <v>0.40561809129253518</v>
      </c>
      <c r="K87" s="25" t="s">
        <v>563</v>
      </c>
      <c r="L87" s="552">
        <v>2.2228544382062232E-2</v>
      </c>
    </row>
    <row r="88" spans="1:12" x14ac:dyDescent="0.25">
      <c r="A88" s="120">
        <v>71</v>
      </c>
      <c r="B88" s="56" t="s">
        <v>114</v>
      </c>
      <c r="C88" s="51">
        <v>44.7</v>
      </c>
      <c r="D88" s="65" t="s">
        <v>358</v>
      </c>
      <c r="E88" s="104">
        <v>20.331</v>
      </c>
      <c r="F88" s="104">
        <v>20.827000000000002</v>
      </c>
      <c r="G88" s="88">
        <f t="shared" si="3"/>
        <v>0.42646080000000192</v>
      </c>
      <c r="H88" s="103"/>
      <c r="I88" s="103">
        <f t="shared" si="4"/>
        <v>7.7747537968712761E-3</v>
      </c>
      <c r="J88" s="88">
        <f t="shared" si="5"/>
        <v>0.43423555379687317</v>
      </c>
      <c r="K88" s="25" t="s">
        <v>563</v>
      </c>
      <c r="L88" s="552">
        <v>1.275501840665183E-2</v>
      </c>
    </row>
    <row r="89" spans="1:12" x14ac:dyDescent="0.25">
      <c r="A89" s="120">
        <v>72</v>
      </c>
      <c r="B89" s="56" t="s">
        <v>115</v>
      </c>
      <c r="C89" s="51">
        <v>73.599999999999994</v>
      </c>
      <c r="D89" s="65" t="s">
        <v>358</v>
      </c>
      <c r="E89" s="104">
        <v>8.0860000000000003</v>
      </c>
      <c r="F89" s="104">
        <v>8.0760000000000005</v>
      </c>
      <c r="G89" s="88">
        <f t="shared" si="3"/>
        <v>-8.5979999999998176E-3</v>
      </c>
      <c r="H89" s="103">
        <v>0.43095017981748857</v>
      </c>
      <c r="I89" s="103">
        <f t="shared" si="4"/>
        <v>1.2801384327734359E-2</v>
      </c>
      <c r="J89" s="88">
        <f t="shared" si="5"/>
        <v>0.4351535641452231</v>
      </c>
      <c r="K89" s="25" t="s">
        <v>564</v>
      </c>
      <c r="L89" s="552">
        <v>0</v>
      </c>
    </row>
    <row r="90" spans="1:12" x14ac:dyDescent="0.25">
      <c r="A90" s="120">
        <v>73</v>
      </c>
      <c r="B90" s="56" t="s">
        <v>116</v>
      </c>
      <c r="C90" s="51">
        <v>49.4</v>
      </c>
      <c r="D90" s="65" t="s">
        <v>358</v>
      </c>
      <c r="E90" s="104">
        <v>7.7190000000000003</v>
      </c>
      <c r="F90" s="104">
        <v>7.7370000000000001</v>
      </c>
      <c r="G90" s="88">
        <f t="shared" si="3"/>
        <v>1.5476399999999823E-2</v>
      </c>
      <c r="H90" s="103"/>
      <c r="I90" s="103">
        <f t="shared" si="4"/>
        <v>8.592233502582574E-3</v>
      </c>
      <c r="J90" s="88">
        <f t="shared" si="5"/>
        <v>2.4068633502582398E-2</v>
      </c>
      <c r="K90" s="25" t="s">
        <v>563</v>
      </c>
      <c r="L90" s="552">
        <v>1.4096150095941895E-2</v>
      </c>
    </row>
    <row r="91" spans="1:12" x14ac:dyDescent="0.25">
      <c r="A91" s="120">
        <v>74</v>
      </c>
      <c r="B91" s="56" t="s">
        <v>117</v>
      </c>
      <c r="C91" s="51">
        <v>96.1</v>
      </c>
      <c r="D91" s="65" t="s">
        <v>358</v>
      </c>
      <c r="E91" s="104">
        <v>41.206000000000003</v>
      </c>
      <c r="F91" s="104">
        <v>41.206000000000003</v>
      </c>
      <c r="G91" s="88">
        <f>(F91-E91)*0.8598+0.569</f>
        <v>0.56899999999999995</v>
      </c>
      <c r="H91" s="103"/>
      <c r="I91" s="103">
        <f t="shared" si="4"/>
        <v>1.6714851004011846E-2</v>
      </c>
      <c r="J91" s="88">
        <f t="shared" si="5"/>
        <v>0.58571485100401177</v>
      </c>
      <c r="K91" s="25" t="s">
        <v>563</v>
      </c>
      <c r="L91" s="552">
        <v>2.742186283846193E-2</v>
      </c>
    </row>
    <row r="92" spans="1:12" x14ac:dyDescent="0.25">
      <c r="A92" s="120">
        <v>75</v>
      </c>
      <c r="B92" s="56" t="s">
        <v>118</v>
      </c>
      <c r="C92" s="51">
        <v>77.3</v>
      </c>
      <c r="D92" s="65" t="s">
        <v>358</v>
      </c>
      <c r="E92" s="104">
        <v>18.736999999999998</v>
      </c>
      <c r="F92" s="104">
        <v>18.812999999999999</v>
      </c>
      <c r="G92" s="88">
        <f t="shared" si="3"/>
        <v>6.5344800000000439E-2</v>
      </c>
      <c r="H92" s="103"/>
      <c r="I92" s="103">
        <f t="shared" si="4"/>
        <v>1.3444932181166658E-2</v>
      </c>
      <c r="J92" s="88">
        <f t="shared" si="5"/>
        <v>7.8789732181167096E-2</v>
      </c>
      <c r="K92" s="25" t="s">
        <v>563</v>
      </c>
      <c r="L92" s="552">
        <v>2.2057336081301837E-2</v>
      </c>
    </row>
    <row r="93" spans="1:12" x14ac:dyDescent="0.25">
      <c r="A93" s="120">
        <v>76</v>
      </c>
      <c r="B93" s="56" t="s">
        <v>119</v>
      </c>
      <c r="C93" s="51">
        <v>45.1</v>
      </c>
      <c r="D93" s="65" t="s">
        <v>358</v>
      </c>
      <c r="E93" s="104">
        <v>13.622</v>
      </c>
      <c r="F93" s="104">
        <v>13.622</v>
      </c>
      <c r="G93" s="88">
        <f t="shared" si="3"/>
        <v>0</v>
      </c>
      <c r="H93" s="103">
        <v>0.26407409116533609</v>
      </c>
      <c r="I93" s="103">
        <f t="shared" si="4"/>
        <v>7.8443265377828759E-3</v>
      </c>
      <c r="J93" s="88">
        <f t="shared" si="5"/>
        <v>0.27191841770311898</v>
      </c>
      <c r="K93" s="25" t="s">
        <v>564</v>
      </c>
      <c r="L93" s="552">
        <v>0</v>
      </c>
    </row>
    <row r="94" spans="1:12" x14ac:dyDescent="0.25">
      <c r="A94" s="120">
        <v>77</v>
      </c>
      <c r="B94" s="56" t="s">
        <v>120</v>
      </c>
      <c r="C94" s="51">
        <v>72.900000000000006</v>
      </c>
      <c r="D94" s="65" t="s">
        <v>358</v>
      </c>
      <c r="E94" s="104">
        <v>24.574999999999999</v>
      </c>
      <c r="F94" s="104">
        <v>24.574999999999999</v>
      </c>
      <c r="G94" s="88">
        <f>(F94-E94)*0.8598+0.744</f>
        <v>0.74399999999999999</v>
      </c>
      <c r="H94" s="103"/>
      <c r="I94" s="103">
        <f t="shared" si="4"/>
        <v>1.2679632031139062E-2</v>
      </c>
      <c r="J94" s="88">
        <f t="shared" si="5"/>
        <v>0.75667963203113908</v>
      </c>
      <c r="K94" s="25" t="s">
        <v>563</v>
      </c>
      <c r="L94" s="552">
        <v>2.0801808542392108E-2</v>
      </c>
    </row>
    <row r="95" spans="1:12" x14ac:dyDescent="0.25">
      <c r="A95" s="120">
        <v>78</v>
      </c>
      <c r="B95" s="56" t="s">
        <v>121</v>
      </c>
      <c r="C95" s="51">
        <v>48.6</v>
      </c>
      <c r="D95" s="65" t="s">
        <v>358</v>
      </c>
      <c r="E95" s="104">
        <v>4.6900000000000004</v>
      </c>
      <c r="F95" s="104">
        <v>4.6970000000000001</v>
      </c>
      <c r="G95" s="88">
        <f t="shared" si="3"/>
        <v>6.0185999999997188E-3</v>
      </c>
      <c r="H95" s="103"/>
      <c r="I95" s="103">
        <f t="shared" si="4"/>
        <v>8.4530880207593743E-3</v>
      </c>
      <c r="J95" s="88">
        <f t="shared" si="5"/>
        <v>1.4471688020759092E-2</v>
      </c>
      <c r="K95" s="25" t="s">
        <v>563</v>
      </c>
      <c r="L95" s="552">
        <v>1.3867872361594646E-2</v>
      </c>
    </row>
    <row r="96" spans="1:12" x14ac:dyDescent="0.25">
      <c r="A96" s="120">
        <v>79</v>
      </c>
      <c r="B96" s="56" t="s">
        <v>122</v>
      </c>
      <c r="C96" s="51">
        <v>96.9</v>
      </c>
      <c r="D96" s="65" t="s">
        <v>358</v>
      </c>
      <c r="E96" s="104">
        <v>29.74</v>
      </c>
      <c r="F96" s="104">
        <v>30.632000000000001</v>
      </c>
      <c r="G96" s="88">
        <f t="shared" si="3"/>
        <v>0.76694160000000255</v>
      </c>
      <c r="H96" s="103"/>
      <c r="I96" s="103">
        <f t="shared" si="4"/>
        <v>1.6853996485835049E-2</v>
      </c>
      <c r="J96" s="88">
        <f t="shared" si="5"/>
        <v>0.78379559648583763</v>
      </c>
      <c r="K96" s="25" t="s">
        <v>563</v>
      </c>
      <c r="L96" s="552">
        <v>0</v>
      </c>
    </row>
    <row r="97" spans="1:12" x14ac:dyDescent="0.25">
      <c r="A97" s="120">
        <v>80</v>
      </c>
      <c r="B97" s="56" t="s">
        <v>123</v>
      </c>
      <c r="C97" s="51">
        <v>77.8</v>
      </c>
      <c r="D97" s="65" t="s">
        <v>358</v>
      </c>
      <c r="E97" s="104">
        <v>32.81</v>
      </c>
      <c r="F97" s="104">
        <v>33.85</v>
      </c>
      <c r="G97" s="88">
        <f t="shared" si="3"/>
        <v>0.89419199999999932</v>
      </c>
      <c r="H97" s="103"/>
      <c r="I97" s="103">
        <f t="shared" si="4"/>
        <v>1.3531898107306158E-2</v>
      </c>
      <c r="J97" s="88">
        <f t="shared" si="5"/>
        <v>0.90772389810730547</v>
      </c>
      <c r="K97" s="25" t="s">
        <v>563</v>
      </c>
      <c r="L97" s="552">
        <v>2.2200009665268805E-2</v>
      </c>
    </row>
    <row r="98" spans="1:12" x14ac:dyDescent="0.25">
      <c r="A98" s="120">
        <v>81</v>
      </c>
      <c r="B98" s="56" t="s">
        <v>124</v>
      </c>
      <c r="C98" s="51">
        <v>44.9</v>
      </c>
      <c r="D98" s="65" t="s">
        <v>358</v>
      </c>
      <c r="E98" s="104">
        <v>16.370999999999999</v>
      </c>
      <c r="F98" s="104">
        <v>17.87</v>
      </c>
      <c r="G98" s="88">
        <f t="shared" si="3"/>
        <v>1.2888402000000021</v>
      </c>
      <c r="H98" s="103"/>
      <c r="I98" s="103">
        <f t="shared" si="4"/>
        <v>7.809540167327076E-3</v>
      </c>
      <c r="J98" s="88">
        <f t="shared" si="5"/>
        <v>1.2966497401673291</v>
      </c>
      <c r="K98" s="25" t="s">
        <v>563</v>
      </c>
      <c r="L98" s="552">
        <v>1.2812087840238684E-2</v>
      </c>
    </row>
    <row r="99" spans="1:12" x14ac:dyDescent="0.25">
      <c r="A99" s="120">
        <v>82</v>
      </c>
      <c r="B99" s="56" t="s">
        <v>125</v>
      </c>
      <c r="C99" s="51">
        <v>73.2</v>
      </c>
      <c r="D99" s="65" t="s">
        <v>358</v>
      </c>
      <c r="E99" s="104">
        <v>35.634999999999998</v>
      </c>
      <c r="F99" s="104">
        <v>36.21</v>
      </c>
      <c r="G99" s="88">
        <f t="shared" si="3"/>
        <v>0.49438500000000246</v>
      </c>
      <c r="H99" s="103"/>
      <c r="I99" s="103">
        <f t="shared" si="4"/>
        <v>1.2731811586822761E-2</v>
      </c>
      <c r="J99" s="88">
        <f t="shared" si="5"/>
        <v>0.5071168115868252</v>
      </c>
      <c r="K99" s="25" t="s">
        <v>563</v>
      </c>
      <c r="L99" s="552">
        <v>2.0887412692772167E-2</v>
      </c>
    </row>
    <row r="100" spans="1:12" x14ac:dyDescent="0.25">
      <c r="A100" s="120">
        <v>83</v>
      </c>
      <c r="B100" s="56" t="s">
        <v>126</v>
      </c>
      <c r="C100" s="51">
        <v>49.1</v>
      </c>
      <c r="D100" s="65" t="s">
        <v>358</v>
      </c>
      <c r="E100" s="104">
        <v>28.407</v>
      </c>
      <c r="F100" s="104">
        <v>29.088000000000001</v>
      </c>
      <c r="G100" s="88">
        <f t="shared" si="3"/>
        <v>0.58552380000000082</v>
      </c>
      <c r="H100" s="103"/>
      <c r="I100" s="103">
        <f t="shared" si="4"/>
        <v>8.5400539468988741E-3</v>
      </c>
      <c r="J100" s="88">
        <f t="shared" si="5"/>
        <v>0.59406385394689964</v>
      </c>
      <c r="K100" s="25" t="s">
        <v>563</v>
      </c>
      <c r="L100" s="552">
        <v>1.4010545945561725E-2</v>
      </c>
    </row>
    <row r="101" spans="1:12" x14ac:dyDescent="0.25">
      <c r="A101" s="120">
        <v>84</v>
      </c>
      <c r="B101" s="56" t="s">
        <v>127</v>
      </c>
      <c r="C101" s="51">
        <v>97.4</v>
      </c>
      <c r="D101" s="65" t="s">
        <v>358</v>
      </c>
      <c r="E101" s="104">
        <v>28.992999999999999</v>
      </c>
      <c r="F101" s="104">
        <v>29.221</v>
      </c>
      <c r="G101" s="88">
        <f t="shared" si="3"/>
        <v>0.19603440000000133</v>
      </c>
      <c r="H101" s="103"/>
      <c r="I101" s="103">
        <f t="shared" si="4"/>
        <v>1.6940962411974549E-2</v>
      </c>
      <c r="J101" s="88">
        <f t="shared" si="5"/>
        <v>0.21297536241197587</v>
      </c>
      <c r="K101" s="25" t="s">
        <v>563</v>
      </c>
      <c r="L101" s="552">
        <v>2.7792814156776036E-2</v>
      </c>
    </row>
    <row r="102" spans="1:12" x14ac:dyDescent="0.25">
      <c r="A102" s="120">
        <v>85</v>
      </c>
      <c r="B102" s="57" t="s">
        <v>128</v>
      </c>
      <c r="C102" s="51">
        <v>77.5</v>
      </c>
      <c r="D102" s="65" t="s">
        <v>358</v>
      </c>
      <c r="E102" s="104">
        <v>11.68</v>
      </c>
      <c r="F102" s="104">
        <v>11.728999999999999</v>
      </c>
      <c r="G102" s="88">
        <f t="shared" si="3"/>
        <v>4.2130199999999562E-2</v>
      </c>
      <c r="H102" s="103"/>
      <c r="I102" s="103">
        <f t="shared" si="4"/>
        <v>1.3479718551622458E-2</v>
      </c>
      <c r="J102" s="88">
        <f t="shared" si="5"/>
        <v>5.560991855162202E-2</v>
      </c>
      <c r="K102" s="25" t="s">
        <v>563</v>
      </c>
      <c r="L102" s="552">
        <v>2.2114405514888635E-2</v>
      </c>
    </row>
    <row r="103" spans="1:12" x14ac:dyDescent="0.25">
      <c r="A103" s="120">
        <v>86</v>
      </c>
      <c r="B103" s="56" t="s">
        <v>129</v>
      </c>
      <c r="C103" s="51">
        <v>45.7</v>
      </c>
      <c r="D103" s="65" t="s">
        <v>358</v>
      </c>
      <c r="E103" s="104">
        <v>29.247</v>
      </c>
      <c r="F103" s="104">
        <v>29.888999999999999</v>
      </c>
      <c r="G103" s="88">
        <f t="shared" si="3"/>
        <v>0.55199159999999958</v>
      </c>
      <c r="H103" s="103"/>
      <c r="I103" s="103">
        <f t="shared" si="4"/>
        <v>7.9486856491502757E-3</v>
      </c>
      <c r="J103" s="88">
        <f t="shared" si="5"/>
        <v>0.55994028564914988</v>
      </c>
      <c r="K103" s="25" t="s">
        <v>563</v>
      </c>
      <c r="L103" s="552">
        <v>1.3040365574585988E-2</v>
      </c>
    </row>
    <row r="104" spans="1:12" x14ac:dyDescent="0.25">
      <c r="A104" s="120">
        <v>87</v>
      </c>
      <c r="B104" s="56" t="s">
        <v>130</v>
      </c>
      <c r="C104" s="51">
        <v>74</v>
      </c>
      <c r="D104" s="65" t="s">
        <v>358</v>
      </c>
      <c r="E104" s="104">
        <v>27.945</v>
      </c>
      <c r="F104" s="104">
        <v>28.138999999999999</v>
      </c>
      <c r="G104" s="88">
        <f t="shared" si="3"/>
        <v>0.16680119999999921</v>
      </c>
      <c r="H104" s="103"/>
      <c r="I104" s="103">
        <f t="shared" si="4"/>
        <v>1.2870957068645961E-2</v>
      </c>
      <c r="J104" s="88">
        <f t="shared" si="5"/>
        <v>0.17967215706864517</v>
      </c>
      <c r="K104" s="25" t="s">
        <v>563</v>
      </c>
      <c r="L104" s="552">
        <v>2.1115690427119471E-2</v>
      </c>
    </row>
    <row r="105" spans="1:12" x14ac:dyDescent="0.25">
      <c r="A105" s="120">
        <v>88</v>
      </c>
      <c r="B105" s="56" t="s">
        <v>131</v>
      </c>
      <c r="C105" s="51">
        <v>48.1</v>
      </c>
      <c r="D105" s="65" t="s">
        <v>358</v>
      </c>
      <c r="E105" s="104">
        <v>4.4379999999999997</v>
      </c>
      <c r="F105" s="104">
        <v>4.4379999999999997</v>
      </c>
      <c r="G105" s="88">
        <f t="shared" si="3"/>
        <v>0</v>
      </c>
      <c r="H105" s="103">
        <v>0.2816399952339837</v>
      </c>
      <c r="I105" s="103">
        <f t="shared" si="4"/>
        <v>8.3661220946198746E-3</v>
      </c>
      <c r="J105" s="88">
        <f t="shared" si="5"/>
        <v>0.2900061173286036</v>
      </c>
      <c r="K105" s="25" t="s">
        <v>564</v>
      </c>
      <c r="L105" s="552">
        <v>0</v>
      </c>
    </row>
    <row r="106" spans="1:12" x14ac:dyDescent="0.25">
      <c r="A106" s="120">
        <v>89</v>
      </c>
      <c r="B106" s="56" t="s">
        <v>132</v>
      </c>
      <c r="C106" s="51">
        <v>96.9</v>
      </c>
      <c r="D106" s="65" t="s">
        <v>358</v>
      </c>
      <c r="E106" s="104">
        <v>35.151000000000003</v>
      </c>
      <c r="F106" s="104">
        <v>41.384</v>
      </c>
      <c r="G106" s="88">
        <f>(F106-E106)*0.8598-(1.431+1.434+1.029)</f>
        <v>1.4651333999999974</v>
      </c>
      <c r="H106" s="103"/>
      <c r="I106" s="103">
        <f t="shared" si="4"/>
        <v>1.6853996485835049E-2</v>
      </c>
      <c r="J106" s="88">
        <f t="shared" si="5"/>
        <v>1.4819873964858323</v>
      </c>
      <c r="K106" s="25" t="s">
        <v>563</v>
      </c>
      <c r="L106" s="552">
        <v>0</v>
      </c>
    </row>
    <row r="107" spans="1:12" x14ac:dyDescent="0.25">
      <c r="A107" s="120">
        <v>90</v>
      </c>
      <c r="B107" s="56" t="s">
        <v>133</v>
      </c>
      <c r="C107" s="51">
        <v>76.8</v>
      </c>
      <c r="D107" s="65" t="s">
        <v>358</v>
      </c>
      <c r="E107" s="104">
        <v>27.888999999999999</v>
      </c>
      <c r="F107" s="104">
        <v>28.54</v>
      </c>
      <c r="G107" s="88">
        <f t="shared" si="3"/>
        <v>0.55972979999999983</v>
      </c>
      <c r="H107" s="103"/>
      <c r="I107" s="103">
        <f t="shared" si="4"/>
        <v>1.3357966255027158E-2</v>
      </c>
      <c r="J107" s="88">
        <f t="shared" si="5"/>
        <v>0.573087766255027</v>
      </c>
      <c r="K107" s="25" t="s">
        <v>563</v>
      </c>
      <c r="L107" s="552">
        <v>0</v>
      </c>
    </row>
    <row r="108" spans="1:12" x14ac:dyDescent="0.25">
      <c r="A108" s="120">
        <v>91</v>
      </c>
      <c r="B108" s="56" t="s">
        <v>134</v>
      </c>
      <c r="C108" s="51">
        <v>45.3</v>
      </c>
      <c r="D108" s="65" t="s">
        <v>358</v>
      </c>
      <c r="E108" s="104">
        <v>21.646000000000001</v>
      </c>
      <c r="F108" s="104">
        <v>22.222000000000001</v>
      </c>
      <c r="G108" s="88">
        <f t="shared" si="3"/>
        <v>0.49524480000000043</v>
      </c>
      <c r="H108" s="103"/>
      <c r="I108" s="103">
        <f t="shared" si="4"/>
        <v>7.8791129082386759E-3</v>
      </c>
      <c r="J108" s="88">
        <f t="shared" si="5"/>
        <v>0.5031239129082391</v>
      </c>
      <c r="K108" s="25" t="s">
        <v>563</v>
      </c>
      <c r="L108" s="552">
        <v>1.2926226707412281E-2</v>
      </c>
    </row>
    <row r="109" spans="1:12" x14ac:dyDescent="0.25">
      <c r="A109" s="120">
        <v>92</v>
      </c>
      <c r="B109" s="56" t="s">
        <v>135</v>
      </c>
      <c r="C109" s="51">
        <v>73.099999999999994</v>
      </c>
      <c r="D109" s="65" t="s">
        <v>358</v>
      </c>
      <c r="E109" s="104">
        <v>35.500999999999998</v>
      </c>
      <c r="F109" s="104">
        <v>36.9</v>
      </c>
      <c r="G109" s="88">
        <f t="shared" si="3"/>
        <v>1.2028602000000008</v>
      </c>
      <c r="H109" s="103"/>
      <c r="I109" s="103">
        <f t="shared" si="4"/>
        <v>1.271441840159486E-2</v>
      </c>
      <c r="J109" s="88">
        <f t="shared" si="5"/>
        <v>1.2155746184015956</v>
      </c>
      <c r="K109" s="25" t="s">
        <v>563</v>
      </c>
      <c r="L109" s="552">
        <v>2.0858877975978851E-2</v>
      </c>
    </row>
    <row r="110" spans="1:12" x14ac:dyDescent="0.25">
      <c r="A110" s="120">
        <v>93</v>
      </c>
      <c r="B110" s="56" t="s">
        <v>136</v>
      </c>
      <c r="C110" s="51">
        <v>49.2</v>
      </c>
      <c r="D110" s="65" t="s">
        <v>358</v>
      </c>
      <c r="E110" s="104">
        <v>11.715</v>
      </c>
      <c r="F110" s="104">
        <v>11.938000000000001</v>
      </c>
      <c r="G110" s="88">
        <f t="shared" si="3"/>
        <v>0.19173540000000064</v>
      </c>
      <c r="H110" s="103"/>
      <c r="I110" s="103">
        <f t="shared" si="4"/>
        <v>8.5574471321267741E-3</v>
      </c>
      <c r="J110" s="88">
        <f t="shared" si="5"/>
        <v>0.20029284713212742</v>
      </c>
      <c r="K110" s="25" t="s">
        <v>563</v>
      </c>
      <c r="L110" s="552">
        <v>1.4039080662355097E-2</v>
      </c>
    </row>
    <row r="111" spans="1:12" x14ac:dyDescent="0.25">
      <c r="A111" s="120">
        <v>94</v>
      </c>
      <c r="B111" s="56" t="s">
        <v>137</v>
      </c>
      <c r="C111" s="51">
        <v>97.2</v>
      </c>
      <c r="D111" s="65" t="s">
        <v>358</v>
      </c>
      <c r="E111" s="104">
        <v>38.595999999999997</v>
      </c>
      <c r="F111" s="104">
        <v>38.595999999999997</v>
      </c>
      <c r="G111" s="88">
        <f>(F111-E111)*0.8598+1.113</f>
        <v>1.113</v>
      </c>
      <c r="H111" s="103"/>
      <c r="I111" s="103">
        <f t="shared" si="4"/>
        <v>1.6906176041518749E-2</v>
      </c>
      <c r="J111" s="88">
        <f t="shared" si="5"/>
        <v>1.1299061760415188</v>
      </c>
      <c r="K111" s="25" t="s">
        <v>563</v>
      </c>
      <c r="L111" s="552">
        <v>2.7735744723189404E-2</v>
      </c>
    </row>
    <row r="112" spans="1:12" x14ac:dyDescent="0.25">
      <c r="A112" s="120">
        <v>95</v>
      </c>
      <c r="B112" s="56" t="s">
        <v>138</v>
      </c>
      <c r="C112" s="51">
        <v>76.099999999999994</v>
      </c>
      <c r="D112" s="65" t="s">
        <v>358</v>
      </c>
      <c r="E112" s="104">
        <v>19.213000000000001</v>
      </c>
      <c r="F112" s="104">
        <v>19.582999999999998</v>
      </c>
      <c r="G112" s="88">
        <f t="shared" si="3"/>
        <v>0.3181259999999978</v>
      </c>
      <c r="H112" s="103"/>
      <c r="I112" s="103">
        <f t="shared" si="4"/>
        <v>1.3236213958431858E-2</v>
      </c>
      <c r="J112" s="88">
        <f t="shared" si="5"/>
        <v>0.33136221395842969</v>
      </c>
      <c r="K112" s="25" t="s">
        <v>563</v>
      </c>
      <c r="L112" s="552">
        <v>2.1714919479780992E-2</v>
      </c>
    </row>
    <row r="113" spans="1:12" x14ac:dyDescent="0.25">
      <c r="A113" s="120">
        <v>96</v>
      </c>
      <c r="B113" s="56" t="s">
        <v>139</v>
      </c>
      <c r="C113" s="51">
        <v>45.1</v>
      </c>
      <c r="D113" s="65" t="s">
        <v>358</v>
      </c>
      <c r="E113" s="104">
        <v>5.46</v>
      </c>
      <c r="F113" s="104">
        <v>5.46</v>
      </c>
      <c r="G113" s="88">
        <f t="shared" si="3"/>
        <v>0</v>
      </c>
      <c r="H113" s="103">
        <v>0.26407409116533609</v>
      </c>
      <c r="I113" s="103">
        <f t="shared" si="4"/>
        <v>7.8443265377828759E-3</v>
      </c>
      <c r="J113" s="88">
        <f t="shared" si="5"/>
        <v>0.27191841770311898</v>
      </c>
      <c r="K113" s="25" t="s">
        <v>564</v>
      </c>
      <c r="L113" s="552">
        <v>0</v>
      </c>
    </row>
    <row r="114" spans="1:12" x14ac:dyDescent="0.25">
      <c r="A114" s="120">
        <v>97</v>
      </c>
      <c r="B114" s="56" t="s">
        <v>140</v>
      </c>
      <c r="C114" s="51">
        <v>73.099999999999994</v>
      </c>
      <c r="D114" s="65" t="s">
        <v>358</v>
      </c>
      <c r="E114" s="104">
        <v>21.308</v>
      </c>
      <c r="F114" s="104">
        <v>21.373999999999999</v>
      </c>
      <c r="G114" s="88">
        <f t="shared" si="3"/>
        <v>5.6746799999999098E-2</v>
      </c>
      <c r="H114" s="103"/>
      <c r="I114" s="103">
        <f t="shared" si="4"/>
        <v>1.271441840159486E-2</v>
      </c>
      <c r="J114" s="88">
        <f t="shared" si="5"/>
        <v>6.9461218401593958E-2</v>
      </c>
      <c r="K114" s="25" t="s">
        <v>563</v>
      </c>
      <c r="L114" s="552">
        <v>2.0858877975978823E-2</v>
      </c>
    </row>
    <row r="115" spans="1:12" x14ac:dyDescent="0.25">
      <c r="A115" s="120">
        <v>98</v>
      </c>
      <c r="B115" s="56" t="s">
        <v>141</v>
      </c>
      <c r="C115" s="51">
        <v>49.1</v>
      </c>
      <c r="D115" s="65" t="s">
        <v>358</v>
      </c>
      <c r="E115" s="104">
        <v>9.23</v>
      </c>
      <c r="F115" s="104">
        <v>9.23</v>
      </c>
      <c r="G115" s="88">
        <f t="shared" si="3"/>
        <v>0</v>
      </c>
      <c r="H115" s="103">
        <v>0.28749529659019957</v>
      </c>
      <c r="I115" s="103">
        <f t="shared" si="4"/>
        <v>8.5400539468988741E-3</v>
      </c>
      <c r="J115" s="88">
        <f t="shared" si="5"/>
        <v>0.29603535053709845</v>
      </c>
      <c r="K115" s="25" t="s">
        <v>564</v>
      </c>
      <c r="L115" s="552">
        <v>0</v>
      </c>
    </row>
    <row r="116" spans="1:12" x14ac:dyDescent="0.25">
      <c r="A116" s="120">
        <v>99</v>
      </c>
      <c r="B116" s="56" t="s">
        <v>142</v>
      </c>
      <c r="C116" s="51">
        <v>97.3</v>
      </c>
      <c r="D116" s="65" t="s">
        <v>358</v>
      </c>
      <c r="E116" s="104">
        <v>13.202</v>
      </c>
      <c r="F116" s="104">
        <v>13.202</v>
      </c>
      <c r="G116" s="88">
        <f t="shared" si="3"/>
        <v>0</v>
      </c>
      <c r="H116" s="103">
        <v>0.56972082195980489</v>
      </c>
      <c r="I116" s="103">
        <f t="shared" si="4"/>
        <v>1.6923569226746649E-2</v>
      </c>
      <c r="J116" s="88">
        <f t="shared" si="5"/>
        <v>0.58664439118655154</v>
      </c>
      <c r="K116" s="25" t="s">
        <v>564</v>
      </c>
      <c r="L116" s="552">
        <v>0</v>
      </c>
    </row>
    <row r="117" spans="1:12" x14ac:dyDescent="0.25">
      <c r="A117" s="120">
        <v>100</v>
      </c>
      <c r="B117" s="56" t="s">
        <v>143</v>
      </c>
      <c r="C117" s="51">
        <v>76.3</v>
      </c>
      <c r="D117" s="65" t="s">
        <v>358</v>
      </c>
      <c r="E117" s="104">
        <v>24.869</v>
      </c>
      <c r="F117" s="104">
        <v>24.904</v>
      </c>
      <c r="G117" s="88">
        <f>(F117-E117)*0.8598</f>
        <v>3.0093000000000123E-2</v>
      </c>
      <c r="H117" s="103"/>
      <c r="I117" s="103">
        <f t="shared" si="4"/>
        <v>1.3271000328887658E-2</v>
      </c>
      <c r="J117" s="88">
        <f t="shared" si="5"/>
        <v>4.3364000328887778E-2</v>
      </c>
      <c r="K117" s="25" t="s">
        <v>563</v>
      </c>
      <c r="L117" s="552">
        <v>2.1771988913367735E-2</v>
      </c>
    </row>
    <row r="118" spans="1:12" x14ac:dyDescent="0.25">
      <c r="A118" s="120">
        <v>101</v>
      </c>
      <c r="B118" s="56" t="s">
        <v>144</v>
      </c>
      <c r="C118" s="51">
        <v>44.6</v>
      </c>
      <c r="D118" s="65" t="s">
        <v>358</v>
      </c>
      <c r="E118" s="104">
        <v>29.251999999999999</v>
      </c>
      <c r="F118" s="104">
        <v>30.509</v>
      </c>
      <c r="G118" s="88">
        <f t="shared" si="3"/>
        <v>1.0807686000000012</v>
      </c>
      <c r="H118" s="103"/>
      <c r="I118" s="103">
        <f t="shared" si="4"/>
        <v>7.7573606116433762E-3</v>
      </c>
      <c r="J118" s="88">
        <f t="shared" si="5"/>
        <v>1.0885259606116446</v>
      </c>
      <c r="K118" s="25" t="s">
        <v>563</v>
      </c>
      <c r="L118" s="552">
        <v>1.2726483689858403E-2</v>
      </c>
    </row>
    <row r="119" spans="1:12" x14ac:dyDescent="0.25">
      <c r="A119" s="120">
        <v>102</v>
      </c>
      <c r="B119" s="56" t="s">
        <v>145</v>
      </c>
      <c r="C119" s="51">
        <v>73.099999999999994</v>
      </c>
      <c r="D119" s="65" t="s">
        <v>358</v>
      </c>
      <c r="E119" s="104">
        <v>29.157</v>
      </c>
      <c r="F119" s="104">
        <v>29.667000000000002</v>
      </c>
      <c r="G119" s="88">
        <f t="shared" si="3"/>
        <v>0.43849800000000133</v>
      </c>
      <c r="H119" s="103"/>
      <c r="I119" s="103">
        <f t="shared" si="4"/>
        <v>1.271441840159486E-2</v>
      </c>
      <c r="J119" s="88">
        <f t="shared" si="5"/>
        <v>0.4512124184015962</v>
      </c>
      <c r="K119" s="25" t="s">
        <v>563</v>
      </c>
      <c r="L119" s="552">
        <v>2.0858877975978851E-2</v>
      </c>
    </row>
    <row r="120" spans="1:12" x14ac:dyDescent="0.25">
      <c r="A120" s="120">
        <v>103</v>
      </c>
      <c r="B120" s="56" t="s">
        <v>146</v>
      </c>
      <c r="C120" s="51">
        <v>49.5</v>
      </c>
      <c r="D120" s="65" t="s">
        <v>358</v>
      </c>
      <c r="E120" s="104">
        <v>5.008</v>
      </c>
      <c r="F120" s="104">
        <v>5.008</v>
      </c>
      <c r="G120" s="88">
        <f t="shared" si="3"/>
        <v>0</v>
      </c>
      <c r="H120" s="103">
        <v>0.2898374171326859</v>
      </c>
      <c r="I120" s="103">
        <f t="shared" si="4"/>
        <v>8.6096266878104739E-3</v>
      </c>
      <c r="J120" s="88">
        <f t="shared" si="5"/>
        <v>0.29844704382049636</v>
      </c>
      <c r="K120" s="25" t="s">
        <v>564</v>
      </c>
      <c r="L120" s="552">
        <v>0</v>
      </c>
    </row>
    <row r="121" spans="1:12" x14ac:dyDescent="0.25">
      <c r="A121" s="120">
        <v>104</v>
      </c>
      <c r="B121" s="56" t="s">
        <v>147</v>
      </c>
      <c r="C121" s="51">
        <v>97.7</v>
      </c>
      <c r="D121" s="65" t="s">
        <v>358</v>
      </c>
      <c r="E121" s="104">
        <v>24.565000000000001</v>
      </c>
      <c r="F121" s="104">
        <v>25.504000000000001</v>
      </c>
      <c r="G121" s="88">
        <f t="shared" si="3"/>
        <v>0.80735220000000008</v>
      </c>
      <c r="H121" s="103"/>
      <c r="I121" s="103">
        <f t="shared" si="4"/>
        <v>1.6993141967658248E-2</v>
      </c>
      <c r="J121" s="88">
        <f t="shared" si="5"/>
        <v>0.8243453419676583</v>
      </c>
      <c r="K121" s="25" t="s">
        <v>563</v>
      </c>
      <c r="L121" s="552">
        <v>2.7878418307156316E-2</v>
      </c>
    </row>
    <row r="122" spans="1:12" x14ac:dyDescent="0.25">
      <c r="A122" s="120">
        <v>105</v>
      </c>
      <c r="B122" s="56" t="s">
        <v>148</v>
      </c>
      <c r="C122" s="51">
        <v>76.400000000000006</v>
      </c>
      <c r="D122" s="65" t="s">
        <v>358</v>
      </c>
      <c r="E122" s="104">
        <v>23.033999999999999</v>
      </c>
      <c r="F122" s="104">
        <v>23.835999999999999</v>
      </c>
      <c r="G122" s="88">
        <f t="shared" si="3"/>
        <v>0.68955959999999972</v>
      </c>
      <c r="H122" s="103"/>
      <c r="I122" s="103">
        <f t="shared" si="4"/>
        <v>1.328839351411556E-2</v>
      </c>
      <c r="J122" s="88">
        <f t="shared" si="5"/>
        <v>0.70284799351411531</v>
      </c>
      <c r="K122" s="25" t="s">
        <v>563</v>
      </c>
      <c r="L122" s="552">
        <v>0</v>
      </c>
    </row>
    <row r="123" spans="1:12" x14ac:dyDescent="0.25">
      <c r="A123" s="120">
        <v>106</v>
      </c>
      <c r="B123" s="56" t="s">
        <v>149</v>
      </c>
      <c r="C123" s="51">
        <v>44.7</v>
      </c>
      <c r="D123" s="65" t="s">
        <v>358</v>
      </c>
      <c r="E123" s="104">
        <v>3.093</v>
      </c>
      <c r="F123" s="104">
        <v>3.093</v>
      </c>
      <c r="G123" s="88">
        <f t="shared" si="3"/>
        <v>0</v>
      </c>
      <c r="H123" s="103">
        <v>0.26173197062284975</v>
      </c>
      <c r="I123" s="103">
        <f>$G$10/$C$304*C123</f>
        <v>7.7747537968712761E-3</v>
      </c>
      <c r="J123" s="88">
        <f t="shared" si="5"/>
        <v>0.26950672441972101</v>
      </c>
      <c r="K123" s="25" t="s">
        <v>564</v>
      </c>
      <c r="L123" s="552">
        <v>0</v>
      </c>
    </row>
    <row r="124" spans="1:12" x14ac:dyDescent="0.25">
      <c r="A124" s="120">
        <v>107</v>
      </c>
      <c r="B124" s="56" t="s">
        <v>150</v>
      </c>
      <c r="C124" s="51">
        <v>72.8</v>
      </c>
      <c r="D124" s="65" t="s">
        <v>358</v>
      </c>
      <c r="E124" s="104">
        <v>19.739000000000001</v>
      </c>
      <c r="F124" s="104">
        <v>19.923999999999999</v>
      </c>
      <c r="G124" s="88">
        <f t="shared" si="3"/>
        <v>0.1590629999999989</v>
      </c>
      <c r="H124" s="103"/>
      <c r="I124" s="103">
        <f t="shared" si="4"/>
        <v>1.266223884591116E-2</v>
      </c>
      <c r="J124" s="88">
        <f t="shared" si="5"/>
        <v>0.17172523884591007</v>
      </c>
      <c r="K124" s="25" t="s">
        <v>563</v>
      </c>
      <c r="L124" s="552">
        <v>2.0773273825598682E-2</v>
      </c>
    </row>
    <row r="125" spans="1:12" x14ac:dyDescent="0.25">
      <c r="A125" s="120">
        <v>108</v>
      </c>
      <c r="B125" s="56" t="s">
        <v>151</v>
      </c>
      <c r="C125" s="51">
        <v>49.4</v>
      </c>
      <c r="D125" s="65" t="s">
        <v>358</v>
      </c>
      <c r="E125" s="104">
        <v>4.5839999999999996</v>
      </c>
      <c r="F125" s="104">
        <v>4.6429999999999998</v>
      </c>
      <c r="G125" s="88">
        <f t="shared" si="3"/>
        <v>5.072820000000014E-2</v>
      </c>
      <c r="H125" s="103"/>
      <c r="I125" s="103">
        <f t="shared" si="4"/>
        <v>8.592233502582574E-3</v>
      </c>
      <c r="J125" s="88">
        <f t="shared" si="5"/>
        <v>5.9320433502582717E-2</v>
      </c>
      <c r="K125" s="25" t="s">
        <v>563</v>
      </c>
      <c r="L125" s="552">
        <v>1.4096150095941895E-2</v>
      </c>
    </row>
    <row r="126" spans="1:12" x14ac:dyDescent="0.25">
      <c r="A126" s="120">
        <v>109</v>
      </c>
      <c r="B126" s="56" t="s">
        <v>152</v>
      </c>
      <c r="C126" s="51">
        <v>97.4</v>
      </c>
      <c r="D126" s="65" t="s">
        <v>358</v>
      </c>
      <c r="E126" s="104">
        <v>34.121000000000002</v>
      </c>
      <c r="F126" s="104">
        <v>34.348999999999997</v>
      </c>
      <c r="G126" s="88">
        <f t="shared" si="3"/>
        <v>0.19603439999999522</v>
      </c>
      <c r="H126" s="103"/>
      <c r="I126" s="103">
        <f t="shared" si="4"/>
        <v>1.6940962411974549E-2</v>
      </c>
      <c r="J126" s="88">
        <f t="shared" si="5"/>
        <v>0.21297536241196977</v>
      </c>
      <c r="K126" s="25" t="s">
        <v>563</v>
      </c>
      <c r="L126" s="552">
        <v>2.7792814156776258E-2</v>
      </c>
    </row>
    <row r="127" spans="1:12" x14ac:dyDescent="0.25">
      <c r="A127" s="120">
        <v>110</v>
      </c>
      <c r="B127" s="56" t="s">
        <v>153</v>
      </c>
      <c r="C127" s="51">
        <v>77.400000000000006</v>
      </c>
      <c r="D127" s="65" t="s">
        <v>358</v>
      </c>
      <c r="E127" s="104">
        <v>20.587</v>
      </c>
      <c r="F127" s="104">
        <v>20.815000000000001</v>
      </c>
      <c r="G127" s="88">
        <f t="shared" si="3"/>
        <v>0.19603440000000133</v>
      </c>
      <c r="H127" s="103"/>
      <c r="I127" s="103">
        <f t="shared" si="4"/>
        <v>1.3462325366394559E-2</v>
      </c>
      <c r="J127" s="88">
        <f t="shared" si="5"/>
        <v>0.20949672536639588</v>
      </c>
      <c r="K127" s="25" t="s">
        <v>563</v>
      </c>
      <c r="L127" s="552">
        <v>2.2085870798095208E-2</v>
      </c>
    </row>
    <row r="128" spans="1:12" x14ac:dyDescent="0.25">
      <c r="A128" s="120">
        <v>111</v>
      </c>
      <c r="B128" s="56" t="s">
        <v>154</v>
      </c>
      <c r="C128" s="51">
        <v>44.6</v>
      </c>
      <c r="D128" s="65" t="s">
        <v>358</v>
      </c>
      <c r="E128" s="104">
        <v>8.5749999999999993</v>
      </c>
      <c r="F128" s="104">
        <v>8.69</v>
      </c>
      <c r="G128" s="88">
        <f t="shared" si="3"/>
        <v>9.8877000000000187E-2</v>
      </c>
      <c r="H128" s="103"/>
      <c r="I128" s="103">
        <f t="shared" si="4"/>
        <v>7.7573606116433762E-3</v>
      </c>
      <c r="J128" s="88">
        <f t="shared" si="5"/>
        <v>0.10663436061164357</v>
      </c>
      <c r="K128" s="25" t="s">
        <v>563</v>
      </c>
      <c r="L128" s="552">
        <v>1.2726483689858514E-2</v>
      </c>
    </row>
    <row r="129" spans="1:12" x14ac:dyDescent="0.25">
      <c r="A129" s="120">
        <v>112</v>
      </c>
      <c r="B129" s="56" t="s">
        <v>155</v>
      </c>
      <c r="C129" s="51">
        <v>72.8</v>
      </c>
      <c r="D129" s="65" t="s">
        <v>358</v>
      </c>
      <c r="E129" s="104">
        <v>37.881999999999998</v>
      </c>
      <c r="F129" s="104">
        <v>37.881999999999998</v>
      </c>
      <c r="G129" s="88">
        <f>(F129-E129)*0.8598+0.7297</f>
        <v>0.72970000000000002</v>
      </c>
      <c r="H129" s="103"/>
      <c r="I129" s="103">
        <f t="shared" si="4"/>
        <v>1.266223884591116E-2</v>
      </c>
      <c r="J129" s="88">
        <f t="shared" si="5"/>
        <v>0.74236223884591113</v>
      </c>
      <c r="K129" s="25" t="s">
        <v>563</v>
      </c>
      <c r="L129" s="552">
        <v>2.077327382559857E-2</v>
      </c>
    </row>
    <row r="130" spans="1:12" x14ac:dyDescent="0.25">
      <c r="A130" s="120">
        <v>113</v>
      </c>
      <c r="B130" s="56" t="s">
        <v>156</v>
      </c>
      <c r="C130" s="51">
        <v>48.7</v>
      </c>
      <c r="D130" s="65" t="s">
        <v>358</v>
      </c>
      <c r="E130" s="104">
        <v>14.106999999999999</v>
      </c>
      <c r="F130" s="104">
        <v>14.13</v>
      </c>
      <c r="G130" s="88">
        <f t="shared" si="3"/>
        <v>1.9775400000001258E-2</v>
      </c>
      <c r="H130" s="103"/>
      <c r="I130" s="103">
        <f t="shared" si="4"/>
        <v>8.4704812059872743E-3</v>
      </c>
      <c r="J130" s="88">
        <f t="shared" si="5"/>
        <v>2.8245881205988532E-2</v>
      </c>
      <c r="K130" s="25" t="s">
        <v>563</v>
      </c>
      <c r="L130" s="552">
        <v>1.3896407078388073E-2</v>
      </c>
    </row>
    <row r="131" spans="1:12" x14ac:dyDescent="0.25">
      <c r="A131" s="120">
        <v>114</v>
      </c>
      <c r="B131" s="56" t="s">
        <v>157</v>
      </c>
      <c r="C131" s="51">
        <v>96.9</v>
      </c>
      <c r="D131" s="65" t="s">
        <v>358</v>
      </c>
      <c r="E131" s="104">
        <v>46.716000000000001</v>
      </c>
      <c r="F131" s="104">
        <v>47.442</v>
      </c>
      <c r="G131" s="88">
        <f t="shared" si="3"/>
        <v>0.62421479999999918</v>
      </c>
      <c r="H131" s="103"/>
      <c r="I131" s="103">
        <f t="shared" si="4"/>
        <v>1.6853996485835049E-2</v>
      </c>
      <c r="J131" s="88">
        <f t="shared" si="5"/>
        <v>0.64106879648583426</v>
      </c>
      <c r="K131" s="25" t="s">
        <v>563</v>
      </c>
      <c r="L131" s="552">
        <v>2.7650140572809123E-2</v>
      </c>
    </row>
    <row r="132" spans="1:12" x14ac:dyDescent="0.25">
      <c r="A132" s="120">
        <v>115</v>
      </c>
      <c r="B132" s="56" t="s">
        <v>158</v>
      </c>
      <c r="C132" s="51">
        <v>77.099999999999994</v>
      </c>
      <c r="D132" s="65" t="s">
        <v>358</v>
      </c>
      <c r="E132" s="104">
        <v>24.773</v>
      </c>
      <c r="F132" s="104">
        <v>25.771999999999998</v>
      </c>
      <c r="G132" s="88">
        <f t="shared" si="3"/>
        <v>0.85894019999999893</v>
      </c>
      <c r="H132" s="103"/>
      <c r="I132" s="103">
        <f t="shared" si="4"/>
        <v>1.3410145810710858E-2</v>
      </c>
      <c r="J132" s="88">
        <f t="shared" si="5"/>
        <v>0.8723503458107098</v>
      </c>
      <c r="K132" s="25" t="s">
        <v>563</v>
      </c>
      <c r="L132" s="552">
        <v>2.2000266647715039E-2</v>
      </c>
    </row>
    <row r="133" spans="1:12" x14ac:dyDescent="0.25">
      <c r="A133" s="120">
        <v>116</v>
      </c>
      <c r="B133" s="56" t="s">
        <v>159</v>
      </c>
      <c r="C133" s="51">
        <v>45.3</v>
      </c>
      <c r="D133" s="65" t="s">
        <v>358</v>
      </c>
      <c r="E133" s="104">
        <v>19.736999999999998</v>
      </c>
      <c r="F133" s="104">
        <v>20.649000000000001</v>
      </c>
      <c r="G133" s="88">
        <f t="shared" si="3"/>
        <v>0.78413760000000221</v>
      </c>
      <c r="H133" s="103"/>
      <c r="I133" s="103">
        <f t="shared" si="4"/>
        <v>7.8791129082386759E-3</v>
      </c>
      <c r="J133" s="88">
        <f t="shared" si="5"/>
        <v>0.79201671290824094</v>
      </c>
      <c r="K133" s="25" t="s">
        <v>563</v>
      </c>
      <c r="L133" s="552">
        <v>1.2926226707412392E-2</v>
      </c>
    </row>
    <row r="134" spans="1:12" x14ac:dyDescent="0.25">
      <c r="A134" s="120">
        <v>117</v>
      </c>
      <c r="B134" s="56" t="s">
        <v>160</v>
      </c>
      <c r="C134" s="51">
        <v>74.099999999999994</v>
      </c>
      <c r="D134" s="65" t="s">
        <v>358</v>
      </c>
      <c r="E134" s="104">
        <v>22.731999999999999</v>
      </c>
      <c r="F134" s="104">
        <v>23.318000000000001</v>
      </c>
      <c r="G134" s="88">
        <f t="shared" si="3"/>
        <v>0.50384280000000181</v>
      </c>
      <c r="H134" s="103"/>
      <c r="I134" s="103">
        <f t="shared" si="4"/>
        <v>1.2888350253873859E-2</v>
      </c>
      <c r="J134" s="88">
        <f t="shared" si="5"/>
        <v>0.51673115025387562</v>
      </c>
      <c r="K134" s="25" t="s">
        <v>563</v>
      </c>
      <c r="L134" s="552">
        <v>2.1144225143912898E-2</v>
      </c>
    </row>
    <row r="135" spans="1:12" x14ac:dyDescent="0.25">
      <c r="A135" s="120">
        <v>118</v>
      </c>
      <c r="B135" s="56" t="s">
        <v>161</v>
      </c>
      <c r="C135" s="51">
        <v>48.8</v>
      </c>
      <c r="D135" s="65" t="s">
        <v>358</v>
      </c>
      <c r="E135" s="104">
        <v>5.2720000000000002</v>
      </c>
      <c r="F135" s="104">
        <v>5.33</v>
      </c>
      <c r="G135" s="88">
        <f t="shared" si="3"/>
        <v>4.9868399999999855E-2</v>
      </c>
      <c r="H135" s="103"/>
      <c r="I135" s="103">
        <f t="shared" si="4"/>
        <v>8.4878743912151725E-3</v>
      </c>
      <c r="J135" s="88">
        <f t="shared" si="5"/>
        <v>5.8356274391215025E-2</v>
      </c>
      <c r="K135" s="25" t="s">
        <v>563</v>
      </c>
      <c r="L135" s="552">
        <v>1.3924941795181445E-2</v>
      </c>
    </row>
    <row r="136" spans="1:12" x14ac:dyDescent="0.25">
      <c r="A136" s="120">
        <v>119</v>
      </c>
      <c r="B136" s="56" t="s">
        <v>162</v>
      </c>
      <c r="C136" s="51">
        <v>98.1</v>
      </c>
      <c r="D136" s="65" t="s">
        <v>358</v>
      </c>
      <c r="E136" s="104">
        <v>22.439</v>
      </c>
      <c r="F136" s="104">
        <v>22.678000000000001</v>
      </c>
      <c r="G136" s="88">
        <f t="shared" si="3"/>
        <v>0.20549220000000065</v>
      </c>
      <c r="H136" s="103"/>
      <c r="I136" s="103">
        <f t="shared" si="4"/>
        <v>1.7062714708569845E-2</v>
      </c>
      <c r="J136" s="88">
        <f t="shared" si="5"/>
        <v>0.2225549147085705</v>
      </c>
      <c r="K136" s="25" t="s">
        <v>563</v>
      </c>
      <c r="L136" s="552">
        <v>2.7992557174330024E-2</v>
      </c>
    </row>
    <row r="137" spans="1:12" x14ac:dyDescent="0.25">
      <c r="A137" s="120">
        <v>120</v>
      </c>
      <c r="B137" s="56" t="s">
        <v>163</v>
      </c>
      <c r="C137" s="51">
        <v>76.8</v>
      </c>
      <c r="D137" s="65" t="s">
        <v>358</v>
      </c>
      <c r="E137" s="104">
        <v>31.462</v>
      </c>
      <c r="F137" s="104">
        <v>32.252000000000002</v>
      </c>
      <c r="G137" s="88">
        <f t="shared" si="3"/>
        <v>0.67924200000000234</v>
      </c>
      <c r="H137" s="103"/>
      <c r="I137" s="103">
        <f t="shared" si="4"/>
        <v>1.3357966255027158E-2</v>
      </c>
      <c r="J137" s="88">
        <f t="shared" si="5"/>
        <v>0.69259996625502951</v>
      </c>
      <c r="K137" s="25" t="s">
        <v>563</v>
      </c>
      <c r="L137" s="552">
        <v>2.1914662497334758E-2</v>
      </c>
    </row>
    <row r="138" spans="1:12" x14ac:dyDescent="0.25">
      <c r="A138" s="120">
        <v>121</v>
      </c>
      <c r="B138" s="56" t="s">
        <v>164</v>
      </c>
      <c r="C138" s="51">
        <v>44.9</v>
      </c>
      <c r="D138" s="65" t="s">
        <v>358</v>
      </c>
      <c r="E138" s="104">
        <v>15.375</v>
      </c>
      <c r="F138" s="104">
        <v>15.65</v>
      </c>
      <c r="G138" s="88">
        <f t="shared" si="3"/>
        <v>0.23644500000000032</v>
      </c>
      <c r="H138" s="103"/>
      <c r="I138" s="103">
        <f t="shared" si="4"/>
        <v>7.809540167327076E-3</v>
      </c>
      <c r="J138" s="88">
        <f t="shared" si="5"/>
        <v>0.24425454016732739</v>
      </c>
      <c r="K138" s="25" t="s">
        <v>563</v>
      </c>
      <c r="L138" s="552">
        <v>1.2812087840238684E-2</v>
      </c>
    </row>
    <row r="139" spans="1:12" x14ac:dyDescent="0.25">
      <c r="A139" s="120">
        <v>122</v>
      </c>
      <c r="B139" s="56" t="s">
        <v>165</v>
      </c>
      <c r="C139" s="51">
        <v>73.400000000000006</v>
      </c>
      <c r="D139" s="65" t="s">
        <v>358</v>
      </c>
      <c r="E139" s="104">
        <v>29.452999999999999</v>
      </c>
      <c r="F139" s="104">
        <v>29.471</v>
      </c>
      <c r="G139" s="88">
        <f t="shared" si="3"/>
        <v>1.5476400000000586E-2</v>
      </c>
      <c r="H139" s="103"/>
      <c r="I139" s="103">
        <f t="shared" si="4"/>
        <v>1.2766597957278561E-2</v>
      </c>
      <c r="J139" s="88">
        <f t="shared" si="5"/>
        <v>2.8242997957279147E-2</v>
      </c>
      <c r="K139" s="25" t="s">
        <v>563</v>
      </c>
      <c r="L139" s="552">
        <v>2.0944482126359021E-2</v>
      </c>
    </row>
    <row r="140" spans="1:12" x14ac:dyDescent="0.25">
      <c r="A140" s="120">
        <v>123</v>
      </c>
      <c r="B140" s="56" t="s">
        <v>166</v>
      </c>
      <c r="C140" s="51">
        <v>48.7</v>
      </c>
      <c r="D140" s="65" t="s">
        <v>358</v>
      </c>
      <c r="E140" s="104">
        <v>16.995999999999999</v>
      </c>
      <c r="F140" s="104">
        <v>17.213000000000001</v>
      </c>
      <c r="G140" s="88">
        <f t="shared" si="3"/>
        <v>0.18657660000000198</v>
      </c>
      <c r="H140" s="103"/>
      <c r="I140" s="103">
        <f t="shared" si="4"/>
        <v>8.4704812059872743E-3</v>
      </c>
      <c r="J140" s="88">
        <f t="shared" si="5"/>
        <v>0.19504708120598926</v>
      </c>
      <c r="K140" s="25" t="s">
        <v>563</v>
      </c>
      <c r="L140" s="552">
        <v>1.3896407078388129E-2</v>
      </c>
    </row>
    <row r="141" spans="1:12" x14ac:dyDescent="0.25">
      <c r="A141" s="120">
        <v>124</v>
      </c>
      <c r="B141" s="56" t="s">
        <v>167</v>
      </c>
      <c r="C141" s="51">
        <v>98</v>
      </c>
      <c r="D141" s="65" t="s">
        <v>358</v>
      </c>
      <c r="E141" s="104">
        <v>22.059000000000001</v>
      </c>
      <c r="F141" s="104">
        <v>22.1</v>
      </c>
      <c r="G141" s="88">
        <f t="shared" si="3"/>
        <v>3.5251800000000319E-2</v>
      </c>
      <c r="H141" s="103"/>
      <c r="I141" s="103">
        <f t="shared" si="4"/>
        <v>1.7045321523341948E-2</v>
      </c>
      <c r="J141" s="88">
        <f t="shared" si="5"/>
        <v>5.2297121523342267E-2</v>
      </c>
      <c r="K141" s="25" t="s">
        <v>563</v>
      </c>
      <c r="L141" s="552">
        <v>2.7964022457536597E-2</v>
      </c>
    </row>
    <row r="142" spans="1:12" x14ac:dyDescent="0.25">
      <c r="A142" s="120">
        <v>125</v>
      </c>
      <c r="B142" s="56" t="s">
        <v>168</v>
      </c>
      <c r="C142" s="51">
        <v>76.599999999999994</v>
      </c>
      <c r="D142" s="65" t="s">
        <v>358</v>
      </c>
      <c r="E142" s="104">
        <v>24.445</v>
      </c>
      <c r="F142" s="104">
        <v>26.690999999999999</v>
      </c>
      <c r="G142" s="88">
        <f>(F142-E142)*0.8598-1.133-0.713</f>
        <v>8.5110799999998821E-2</v>
      </c>
      <c r="H142" s="103"/>
      <c r="I142" s="103">
        <f t="shared" si="4"/>
        <v>1.3323179884571358E-2</v>
      </c>
      <c r="J142" s="88">
        <f t="shared" si="5"/>
        <v>9.8433979884570172E-2</v>
      </c>
      <c r="K142" s="25" t="s">
        <v>563</v>
      </c>
      <c r="L142" s="552">
        <v>0</v>
      </c>
    </row>
    <row r="143" spans="1:12" x14ac:dyDescent="0.25">
      <c r="A143" s="120">
        <v>126</v>
      </c>
      <c r="B143" s="56" t="s">
        <v>568</v>
      </c>
      <c r="C143" s="51">
        <v>44.8</v>
      </c>
      <c r="D143" s="65" t="s">
        <v>569</v>
      </c>
      <c r="E143" s="104">
        <v>0.04</v>
      </c>
      <c r="F143" s="104">
        <v>0.04</v>
      </c>
      <c r="G143" s="88">
        <f>F143-E143+0.03</f>
        <v>0.03</v>
      </c>
      <c r="H143" s="103"/>
      <c r="I143" s="103">
        <f t="shared" si="4"/>
        <v>7.7921469820991752E-3</v>
      </c>
      <c r="J143" s="88">
        <f t="shared" si="5"/>
        <v>3.7792146982099172E-2</v>
      </c>
      <c r="K143" s="25" t="s">
        <v>563</v>
      </c>
      <c r="L143" s="552">
        <v>1.2783553123445299E-2</v>
      </c>
    </row>
    <row r="144" spans="1:12" x14ac:dyDescent="0.25">
      <c r="A144" s="120">
        <v>127</v>
      </c>
      <c r="B144" s="56" t="s">
        <v>170</v>
      </c>
      <c r="C144" s="51">
        <v>73.400000000000006</v>
      </c>
      <c r="D144" s="65" t="s">
        <v>359</v>
      </c>
      <c r="E144" s="129">
        <v>25439</v>
      </c>
      <c r="F144" s="129">
        <v>25517</v>
      </c>
      <c r="G144" s="88">
        <f>(F144-E144)*0.00086</f>
        <v>6.7080000000000001E-2</v>
      </c>
      <c r="H144" s="103"/>
      <c r="I144" s="103">
        <f t="shared" si="4"/>
        <v>1.2766597957278561E-2</v>
      </c>
      <c r="J144" s="88">
        <f t="shared" si="5"/>
        <v>7.9846597957278567E-2</v>
      </c>
      <c r="K144" s="25" t="s">
        <v>563</v>
      </c>
      <c r="L144" s="552">
        <v>2.0944482126359021E-2</v>
      </c>
    </row>
    <row r="145" spans="1:12" x14ac:dyDescent="0.25">
      <c r="A145" s="120">
        <v>128</v>
      </c>
      <c r="B145" s="56" t="s">
        <v>171</v>
      </c>
      <c r="C145" s="51">
        <v>49.2</v>
      </c>
      <c r="D145" s="65" t="s">
        <v>358</v>
      </c>
      <c r="E145" s="104">
        <v>14.477</v>
      </c>
      <c r="F145" s="104">
        <v>18.239999999999998</v>
      </c>
      <c r="G145" s="88">
        <f>(F145-E145)*0.8598-0.6739-0.7269-0.7283-0.5223</f>
        <v>0.58402739999999831</v>
      </c>
      <c r="H145" s="103"/>
      <c r="I145" s="103">
        <f t="shared" si="4"/>
        <v>8.5574471321267741E-3</v>
      </c>
      <c r="J145" s="88">
        <f t="shared" si="5"/>
        <v>0.59258484713212511</v>
      </c>
      <c r="K145" s="25" t="s">
        <v>563</v>
      </c>
      <c r="L145" s="552">
        <v>0</v>
      </c>
    </row>
    <row r="146" spans="1:12" x14ac:dyDescent="0.25">
      <c r="A146" s="120">
        <v>129</v>
      </c>
      <c r="B146" s="56" t="s">
        <v>172</v>
      </c>
      <c r="C146" s="51">
        <v>97.8</v>
      </c>
      <c r="D146" s="65" t="s">
        <v>359</v>
      </c>
      <c r="E146" s="129">
        <v>10909</v>
      </c>
      <c r="F146" s="129">
        <v>10909</v>
      </c>
      <c r="G146" s="88">
        <f>(F146-E146)*0.00086</f>
        <v>0</v>
      </c>
      <c r="H146" s="103">
        <v>0.57264847263791274</v>
      </c>
      <c r="I146" s="103">
        <f t="shared" si="4"/>
        <v>1.7010535152886148E-2</v>
      </c>
      <c r="J146" s="88">
        <f t="shared" si="5"/>
        <v>0.58965900779079894</v>
      </c>
      <c r="K146" s="25" t="s">
        <v>564</v>
      </c>
      <c r="L146" s="552">
        <v>0</v>
      </c>
    </row>
    <row r="147" spans="1:12" x14ac:dyDescent="0.25">
      <c r="A147" s="120">
        <v>130</v>
      </c>
      <c r="B147" s="56" t="s">
        <v>173</v>
      </c>
      <c r="C147" s="51">
        <v>76.3</v>
      </c>
      <c r="D147" s="65" t="s">
        <v>358</v>
      </c>
      <c r="E147" s="104">
        <v>20.015999999999998</v>
      </c>
      <c r="F147" s="104">
        <v>20.149999999999999</v>
      </c>
      <c r="G147" s="88">
        <f t="shared" si="3"/>
        <v>0.11521320000000029</v>
      </c>
      <c r="H147" s="103"/>
      <c r="I147" s="103">
        <f t="shared" ref="I147:I210" si="6">$G$10/$C$304*C147</f>
        <v>1.3271000328887658E-2</v>
      </c>
      <c r="J147" s="88">
        <f t="shared" ref="J147:J210" si="7">G147+I147+H147</f>
        <v>0.12848420032888797</v>
      </c>
      <c r="K147" s="25" t="s">
        <v>563</v>
      </c>
      <c r="L147" s="552">
        <v>2.1771988913367846E-2</v>
      </c>
    </row>
    <row r="148" spans="1:12" x14ac:dyDescent="0.25">
      <c r="A148" s="120">
        <v>131</v>
      </c>
      <c r="B148" s="56" t="s">
        <v>174</v>
      </c>
      <c r="C148" s="51">
        <v>44.2</v>
      </c>
      <c r="D148" s="65" t="s">
        <v>358</v>
      </c>
      <c r="E148" s="104">
        <v>18.196000000000002</v>
      </c>
      <c r="F148" s="104">
        <v>18.224</v>
      </c>
      <c r="G148" s="88">
        <f t="shared" si="3"/>
        <v>2.4074399999998875E-2</v>
      </c>
      <c r="H148" s="103"/>
      <c r="I148" s="103">
        <f t="shared" si="6"/>
        <v>7.6877878707317764E-3</v>
      </c>
      <c r="J148" s="88">
        <f t="shared" si="7"/>
        <v>3.1762187870730652E-2</v>
      </c>
      <c r="K148" s="25" t="s">
        <v>563</v>
      </c>
      <c r="L148" s="552">
        <v>1.2612344822684862E-2</v>
      </c>
    </row>
    <row r="149" spans="1:12" x14ac:dyDescent="0.25">
      <c r="A149" s="120">
        <v>132</v>
      </c>
      <c r="B149" s="56" t="s">
        <v>175</v>
      </c>
      <c r="C149" s="51">
        <v>73.3</v>
      </c>
      <c r="D149" s="65" t="s">
        <v>358</v>
      </c>
      <c r="E149" s="104">
        <v>11.952999999999999</v>
      </c>
      <c r="F149" s="104">
        <v>11.97</v>
      </c>
      <c r="G149" s="88">
        <f t="shared" ref="G149:G212" si="8">(F149-E149)*0.8598</f>
        <v>1.4616600000001064E-2</v>
      </c>
      <c r="H149" s="103"/>
      <c r="I149" s="103">
        <f t="shared" si="6"/>
        <v>1.274920477205066E-2</v>
      </c>
      <c r="J149" s="88">
        <f t="shared" si="7"/>
        <v>2.7365804772051722E-2</v>
      </c>
      <c r="K149" s="25" t="s">
        <v>563</v>
      </c>
      <c r="L149" s="552">
        <v>2.0915947409565594E-2</v>
      </c>
    </row>
    <row r="150" spans="1:12" x14ac:dyDescent="0.25">
      <c r="A150" s="120">
        <v>133</v>
      </c>
      <c r="B150" s="56" t="s">
        <v>176</v>
      </c>
      <c r="C150" s="51">
        <v>49.5</v>
      </c>
      <c r="D150" s="65" t="s">
        <v>358</v>
      </c>
      <c r="E150" s="104">
        <v>9.2089999999999996</v>
      </c>
      <c r="F150" s="104">
        <v>9.2089999999999996</v>
      </c>
      <c r="G150" s="88">
        <f t="shared" si="8"/>
        <v>0</v>
      </c>
      <c r="H150" s="103"/>
      <c r="I150" s="103">
        <f t="shared" si="6"/>
        <v>8.6096266878104739E-3</v>
      </c>
      <c r="J150" s="88">
        <f t="shared" si="7"/>
        <v>8.6096266878104739E-3</v>
      </c>
      <c r="K150" s="215" t="s">
        <v>563</v>
      </c>
      <c r="L150" s="552">
        <v>1.4124684812735322E-2</v>
      </c>
    </row>
    <row r="151" spans="1:12" x14ac:dyDescent="0.25">
      <c r="A151" s="120">
        <v>134</v>
      </c>
      <c r="B151" s="56" t="s">
        <v>177</v>
      </c>
      <c r="C151" s="51">
        <v>97.2</v>
      </c>
      <c r="D151" s="65" t="s">
        <v>358</v>
      </c>
      <c r="E151" s="104">
        <v>28.785</v>
      </c>
      <c r="F151" s="104">
        <v>28.785</v>
      </c>
      <c r="G151" s="88">
        <f t="shared" si="8"/>
        <v>0</v>
      </c>
      <c r="H151" s="103"/>
      <c r="I151" s="103">
        <f t="shared" si="6"/>
        <v>1.6906176041518749E-2</v>
      </c>
      <c r="J151" s="88">
        <f t="shared" si="7"/>
        <v>1.6906176041518749E-2</v>
      </c>
      <c r="K151" s="215" t="s">
        <v>563</v>
      </c>
      <c r="L151" s="552">
        <v>2.7735744723189404E-2</v>
      </c>
    </row>
    <row r="152" spans="1:12" x14ac:dyDescent="0.25">
      <c r="A152" s="120">
        <v>135</v>
      </c>
      <c r="B152" s="56" t="s">
        <v>178</v>
      </c>
      <c r="C152" s="51">
        <v>76.7</v>
      </c>
      <c r="D152" s="65" t="s">
        <v>358</v>
      </c>
      <c r="E152" s="104">
        <v>25.931999999999999</v>
      </c>
      <c r="F152" s="104">
        <v>25.937999999999999</v>
      </c>
      <c r="G152" s="88">
        <f t="shared" si="8"/>
        <v>5.1588000000001959E-3</v>
      </c>
      <c r="H152" s="103"/>
      <c r="I152" s="103">
        <f t="shared" si="6"/>
        <v>1.334057306979926E-2</v>
      </c>
      <c r="J152" s="88">
        <f t="shared" si="7"/>
        <v>1.8499373069799457E-2</v>
      </c>
      <c r="K152" s="215" t="s">
        <v>563</v>
      </c>
      <c r="L152" s="552">
        <v>2.1886127780541387E-2</v>
      </c>
    </row>
    <row r="153" spans="1:12" x14ac:dyDescent="0.25">
      <c r="A153" s="120">
        <v>136</v>
      </c>
      <c r="B153" s="56" t="s">
        <v>179</v>
      </c>
      <c r="C153" s="51">
        <v>44.4</v>
      </c>
      <c r="D153" s="65" t="s">
        <v>358</v>
      </c>
      <c r="E153" s="104">
        <v>10.563000000000001</v>
      </c>
      <c r="F153" s="104">
        <v>10.567</v>
      </c>
      <c r="G153" s="88">
        <f t="shared" si="8"/>
        <v>3.4391999999996213E-3</v>
      </c>
      <c r="H153" s="103"/>
      <c r="I153" s="103">
        <f t="shared" si="6"/>
        <v>7.7225742411875763E-3</v>
      </c>
      <c r="J153" s="88">
        <f t="shared" si="7"/>
        <v>1.1161774241187198E-2</v>
      </c>
      <c r="K153" s="25" t="s">
        <v>563</v>
      </c>
      <c r="L153" s="552">
        <v>1.2669414256271716E-2</v>
      </c>
    </row>
    <row r="154" spans="1:12" x14ac:dyDescent="0.25">
      <c r="A154" s="120">
        <v>137</v>
      </c>
      <c r="B154" s="56" t="s">
        <v>180</v>
      </c>
      <c r="C154" s="51">
        <v>71.599999999999994</v>
      </c>
      <c r="D154" s="65" t="s">
        <v>358</v>
      </c>
      <c r="E154" s="104">
        <v>39.341000000000001</v>
      </c>
      <c r="F154" s="104">
        <v>39.975999999999999</v>
      </c>
      <c r="G154" s="88">
        <f t="shared" si="8"/>
        <v>0.54597299999999827</v>
      </c>
      <c r="H154" s="103"/>
      <c r="I154" s="103">
        <f t="shared" si="6"/>
        <v>1.245352062317636E-2</v>
      </c>
      <c r="J154" s="88">
        <f t="shared" si="7"/>
        <v>0.55842652062317466</v>
      </c>
      <c r="K154" s="25" t="s">
        <v>563</v>
      </c>
      <c r="L154" s="552">
        <v>2.043085722407767E-2</v>
      </c>
    </row>
    <row r="155" spans="1:12" x14ac:dyDescent="0.25">
      <c r="A155" s="120">
        <v>138</v>
      </c>
      <c r="B155" s="56" t="s">
        <v>181</v>
      </c>
      <c r="C155" s="51">
        <v>49.1</v>
      </c>
      <c r="D155" s="65" t="s">
        <v>358</v>
      </c>
      <c r="E155" s="104">
        <v>3.948</v>
      </c>
      <c r="F155" s="104">
        <v>3.948</v>
      </c>
      <c r="G155" s="88">
        <f t="shared" si="8"/>
        <v>0</v>
      </c>
      <c r="H155" s="103">
        <v>0.28749529659019957</v>
      </c>
      <c r="I155" s="103">
        <f t="shared" si="6"/>
        <v>8.5400539468988741E-3</v>
      </c>
      <c r="J155" s="88">
        <f t="shared" si="7"/>
        <v>0.29603535053709845</v>
      </c>
      <c r="K155" s="25" t="s">
        <v>564</v>
      </c>
      <c r="L155" s="552">
        <v>0</v>
      </c>
    </row>
    <row r="156" spans="1:12" x14ac:dyDescent="0.25">
      <c r="A156" s="120">
        <v>139</v>
      </c>
      <c r="B156" s="56" t="s">
        <v>182</v>
      </c>
      <c r="C156" s="51">
        <v>97.3</v>
      </c>
      <c r="D156" s="65" t="s">
        <v>358</v>
      </c>
      <c r="E156" s="104">
        <v>28.082000000000001</v>
      </c>
      <c r="F156" s="104">
        <v>29.748999999999999</v>
      </c>
      <c r="G156" s="88">
        <f>(F156-E156)*0.8598-1.033</f>
        <v>0.40028659999999849</v>
      </c>
      <c r="H156" s="103"/>
      <c r="I156" s="103">
        <f t="shared" si="6"/>
        <v>1.6923569226746649E-2</v>
      </c>
      <c r="J156" s="88">
        <f t="shared" si="7"/>
        <v>0.41721016922674514</v>
      </c>
      <c r="K156" s="25" t="s">
        <v>563</v>
      </c>
      <c r="L156" s="552">
        <v>0</v>
      </c>
    </row>
    <row r="157" spans="1:12" x14ac:dyDescent="0.25">
      <c r="A157" s="120">
        <v>140</v>
      </c>
      <c r="B157" s="56" t="s">
        <v>183</v>
      </c>
      <c r="C157" s="51">
        <v>77</v>
      </c>
      <c r="D157" s="65" t="s">
        <v>358</v>
      </c>
      <c r="E157" s="104">
        <v>43.442999999999998</v>
      </c>
      <c r="F157" s="104">
        <v>44.322000000000003</v>
      </c>
      <c r="G157" s="88">
        <f t="shared" si="8"/>
        <v>0.75576420000000422</v>
      </c>
      <c r="H157" s="103"/>
      <c r="I157" s="103">
        <f t="shared" si="6"/>
        <v>1.3392752625482958E-2</v>
      </c>
      <c r="J157" s="88">
        <f t="shared" si="7"/>
        <v>0.76915695262548722</v>
      </c>
      <c r="K157" s="25" t="s">
        <v>563</v>
      </c>
      <c r="L157" s="552">
        <v>2.1971731930921612E-2</v>
      </c>
    </row>
    <row r="158" spans="1:12" x14ac:dyDescent="0.25">
      <c r="A158" s="120">
        <v>141</v>
      </c>
      <c r="B158" s="56" t="s">
        <v>184</v>
      </c>
      <c r="C158" s="51">
        <v>44.6</v>
      </c>
      <c r="D158" s="65" t="s">
        <v>358</v>
      </c>
      <c r="E158" s="104">
        <v>14.423999999999999</v>
      </c>
      <c r="F158" s="104">
        <v>14.425000000000001</v>
      </c>
      <c r="G158" s="88">
        <f t="shared" si="8"/>
        <v>8.5980000000105078E-4</v>
      </c>
      <c r="H158" s="103"/>
      <c r="I158" s="103">
        <f t="shared" si="6"/>
        <v>7.7573606116433762E-3</v>
      </c>
      <c r="J158" s="88">
        <f t="shared" si="7"/>
        <v>8.6171606116444265E-3</v>
      </c>
      <c r="K158" s="25" t="s">
        <v>563</v>
      </c>
      <c r="L158" s="552">
        <v>1.2726483689858514E-2</v>
      </c>
    </row>
    <row r="159" spans="1:12" x14ac:dyDescent="0.25">
      <c r="A159" s="120">
        <v>142</v>
      </c>
      <c r="B159" s="56" t="s">
        <v>185</v>
      </c>
      <c r="C159" s="51">
        <v>72.5</v>
      </c>
      <c r="D159" s="65" t="s">
        <v>358</v>
      </c>
      <c r="E159" s="104">
        <v>13.36</v>
      </c>
      <c r="F159" s="104">
        <v>13.36</v>
      </c>
      <c r="G159" s="88">
        <f>(F159-E159)*0.8598+0.41</f>
        <v>0.41</v>
      </c>
      <c r="H159" s="103"/>
      <c r="I159" s="103">
        <f t="shared" si="6"/>
        <v>1.2610059290227462E-2</v>
      </c>
      <c r="J159" s="88">
        <f t="shared" si="7"/>
        <v>0.42261005929022744</v>
      </c>
      <c r="K159" s="25" t="s">
        <v>563</v>
      </c>
      <c r="L159" s="552">
        <v>2.0687669675218401E-2</v>
      </c>
    </row>
    <row r="160" spans="1:12" x14ac:dyDescent="0.25">
      <c r="A160" s="120">
        <v>143</v>
      </c>
      <c r="B160" s="56" t="s">
        <v>186</v>
      </c>
      <c r="C160" s="51">
        <v>49</v>
      </c>
      <c r="D160" s="65" t="s">
        <v>359</v>
      </c>
      <c r="E160" s="129">
        <v>22955</v>
      </c>
      <c r="F160" s="129">
        <v>24404</v>
      </c>
      <c r="G160" s="88">
        <f>(F160-E160)*0.00086</f>
        <v>1.24614</v>
      </c>
      <c r="H160" s="103"/>
      <c r="I160" s="103">
        <f t="shared" si="6"/>
        <v>8.5226607616709742E-3</v>
      </c>
      <c r="J160" s="88">
        <f t="shared" si="7"/>
        <v>1.2546626607616711</v>
      </c>
      <c r="K160" s="25" t="s">
        <v>563</v>
      </c>
      <c r="L160" s="552">
        <v>1.3982011228768298E-2</v>
      </c>
    </row>
    <row r="161" spans="1:12" x14ac:dyDescent="0.25">
      <c r="A161" s="120">
        <v>144</v>
      </c>
      <c r="B161" s="56" t="s">
        <v>187</v>
      </c>
      <c r="C161" s="51">
        <v>96.9</v>
      </c>
      <c r="D161" s="65" t="s">
        <v>358</v>
      </c>
      <c r="E161" s="104">
        <v>54.21</v>
      </c>
      <c r="F161" s="104">
        <v>55.447000000000003</v>
      </c>
      <c r="G161" s="88">
        <f t="shared" si="8"/>
        <v>1.0635726000000016</v>
      </c>
      <c r="H161" s="103"/>
      <c r="I161" s="103">
        <f t="shared" si="6"/>
        <v>1.6853996485835049E-2</v>
      </c>
      <c r="J161" s="88">
        <f t="shared" si="7"/>
        <v>1.0804265964858366</v>
      </c>
      <c r="K161" s="25" t="s">
        <v>563</v>
      </c>
      <c r="L161" s="552">
        <v>2.7650140572808901E-2</v>
      </c>
    </row>
    <row r="162" spans="1:12" x14ac:dyDescent="0.25">
      <c r="A162" s="120">
        <v>145</v>
      </c>
      <c r="B162" s="56" t="s">
        <v>190</v>
      </c>
      <c r="C162" s="51">
        <v>108.8</v>
      </c>
      <c r="D162" s="65" t="s">
        <v>358</v>
      </c>
      <c r="E162" s="104">
        <v>40.558999999999997</v>
      </c>
      <c r="F162" s="104">
        <v>40.734000000000002</v>
      </c>
      <c r="G162" s="88">
        <f t="shared" si="8"/>
        <v>0.15046500000000368</v>
      </c>
      <c r="H162" s="103"/>
      <c r="I162" s="103">
        <f t="shared" si="6"/>
        <v>1.892378552795514E-2</v>
      </c>
      <c r="J162" s="88">
        <f t="shared" si="7"/>
        <v>0.16938878552795883</v>
      </c>
      <c r="K162" s="25" t="s">
        <v>563</v>
      </c>
      <c r="L162" s="552">
        <v>3.1045771871224259E-2</v>
      </c>
    </row>
    <row r="163" spans="1:12" x14ac:dyDescent="0.25">
      <c r="A163" s="120">
        <v>146</v>
      </c>
      <c r="B163" s="56" t="s">
        <v>189</v>
      </c>
      <c r="C163" s="51">
        <v>43.6</v>
      </c>
      <c r="D163" s="65" t="s">
        <v>358</v>
      </c>
      <c r="E163" s="104">
        <v>25.003</v>
      </c>
      <c r="F163" s="104">
        <v>25.096</v>
      </c>
      <c r="G163" s="88">
        <f t="shared" si="8"/>
        <v>7.9961399999999974E-2</v>
      </c>
      <c r="H163" s="103"/>
      <c r="I163" s="103">
        <f t="shared" si="6"/>
        <v>7.5834287593643766E-3</v>
      </c>
      <c r="J163" s="88">
        <f t="shared" si="7"/>
        <v>8.7544828759364354E-2</v>
      </c>
      <c r="K163" s="25" t="s">
        <v>563</v>
      </c>
      <c r="L163" s="552">
        <v>1.2441136521924356E-2</v>
      </c>
    </row>
    <row r="164" spans="1:12" x14ac:dyDescent="0.25">
      <c r="A164" s="120">
        <v>147</v>
      </c>
      <c r="B164" s="56" t="s">
        <v>188</v>
      </c>
      <c r="C164" s="51">
        <v>66.099999999999994</v>
      </c>
      <c r="D164" s="65" t="s">
        <v>358</v>
      </c>
      <c r="E164" s="104">
        <v>46.994999999999997</v>
      </c>
      <c r="F164" s="104">
        <v>47.552</v>
      </c>
      <c r="G164" s="88">
        <f t="shared" si="8"/>
        <v>0.47890860000000185</v>
      </c>
      <c r="H164" s="103"/>
      <c r="I164" s="103">
        <f t="shared" si="6"/>
        <v>1.1496895435641863E-2</v>
      </c>
      <c r="J164" s="88">
        <f t="shared" si="7"/>
        <v>0.49040549543564371</v>
      </c>
      <c r="K164" s="25" t="s">
        <v>563</v>
      </c>
      <c r="L164" s="552">
        <v>1.8861447800440523E-2</v>
      </c>
    </row>
    <row r="165" spans="1:12" x14ac:dyDescent="0.25">
      <c r="A165" s="120">
        <v>148</v>
      </c>
      <c r="B165" s="56" t="s">
        <v>191</v>
      </c>
      <c r="C165" s="51">
        <v>107</v>
      </c>
      <c r="D165" s="65" t="s">
        <v>358</v>
      </c>
      <c r="E165" s="104">
        <v>28.754999999999999</v>
      </c>
      <c r="F165" s="104">
        <v>29.344999999999999</v>
      </c>
      <c r="G165" s="88">
        <f t="shared" si="8"/>
        <v>0.5072819999999999</v>
      </c>
      <c r="H165" s="103"/>
      <c r="I165" s="103">
        <f t="shared" si="6"/>
        <v>1.8610708193852941E-2</v>
      </c>
      <c r="J165" s="88">
        <f t="shared" si="7"/>
        <v>0.52589270819385281</v>
      </c>
      <c r="K165" s="25" t="s">
        <v>563</v>
      </c>
      <c r="L165" s="552">
        <v>3.0532146968943019E-2</v>
      </c>
    </row>
    <row r="166" spans="1:12" x14ac:dyDescent="0.25">
      <c r="A166" s="120">
        <v>149</v>
      </c>
      <c r="B166" s="56" t="s">
        <v>192</v>
      </c>
      <c r="C166" s="51">
        <v>43.9</v>
      </c>
      <c r="D166" s="65" t="s">
        <v>358</v>
      </c>
      <c r="E166" s="104">
        <v>4.4989999999999997</v>
      </c>
      <c r="F166" s="104">
        <v>4.5250000000000004</v>
      </c>
      <c r="G166" s="88">
        <f t="shared" si="8"/>
        <v>2.2354800000000594E-2</v>
      </c>
      <c r="H166" s="103"/>
      <c r="I166" s="103">
        <f t="shared" si="6"/>
        <v>7.6356083150480765E-3</v>
      </c>
      <c r="J166" s="88">
        <f t="shared" si="7"/>
        <v>2.9990408315048671E-2</v>
      </c>
      <c r="K166" s="25" t="s">
        <v>563</v>
      </c>
      <c r="L166" s="552">
        <v>0</v>
      </c>
    </row>
    <row r="167" spans="1:12" x14ac:dyDescent="0.25">
      <c r="A167" s="120">
        <v>150</v>
      </c>
      <c r="B167" s="56" t="s">
        <v>193</v>
      </c>
      <c r="C167" s="51">
        <v>65.599999999999994</v>
      </c>
      <c r="D167" s="65" t="s">
        <v>358</v>
      </c>
      <c r="E167" s="104">
        <v>19.768999999999998</v>
      </c>
      <c r="F167" s="104">
        <v>19.937999999999999</v>
      </c>
      <c r="G167" s="88">
        <f t="shared" si="8"/>
        <v>0.14530620000000041</v>
      </c>
      <c r="H167" s="103"/>
      <c r="I167" s="103">
        <f t="shared" si="6"/>
        <v>1.1409929509502363E-2</v>
      </c>
      <c r="J167" s="88">
        <f t="shared" si="7"/>
        <v>0.15671612950950278</v>
      </c>
      <c r="K167" s="25" t="s">
        <v>563</v>
      </c>
      <c r="L167" s="552">
        <v>1.8718774216473388E-2</v>
      </c>
    </row>
    <row r="168" spans="1:12" x14ac:dyDescent="0.25">
      <c r="A168" s="120">
        <v>151</v>
      </c>
      <c r="B168" s="56" t="s">
        <v>194</v>
      </c>
      <c r="C168" s="51">
        <v>108.7</v>
      </c>
      <c r="D168" s="65" t="s">
        <v>358</v>
      </c>
      <c r="E168" s="104">
        <v>43.377000000000002</v>
      </c>
      <c r="F168" s="104">
        <v>44.055999999999997</v>
      </c>
      <c r="G168" s="88">
        <f t="shared" si="8"/>
        <v>0.58380419999999567</v>
      </c>
      <c r="H168" s="103"/>
      <c r="I168" s="103">
        <f t="shared" si="6"/>
        <v>1.8906392342727243E-2</v>
      </c>
      <c r="J168" s="88">
        <f t="shared" si="7"/>
        <v>0.60271059234272295</v>
      </c>
      <c r="K168" s="25" t="s">
        <v>563</v>
      </c>
      <c r="L168" s="552">
        <v>3.1017237154430832E-2</v>
      </c>
    </row>
    <row r="169" spans="1:12" x14ac:dyDescent="0.25">
      <c r="A169" s="120">
        <v>152</v>
      </c>
      <c r="B169" s="56" t="s">
        <v>195</v>
      </c>
      <c r="C169" s="51">
        <v>43.5</v>
      </c>
      <c r="D169" s="65" t="s">
        <v>358</v>
      </c>
      <c r="E169" s="104">
        <v>13.696</v>
      </c>
      <c r="F169" s="104">
        <v>13.82</v>
      </c>
      <c r="G169" s="88">
        <f t="shared" si="8"/>
        <v>0.10661520000000048</v>
      </c>
      <c r="H169" s="103"/>
      <c r="I169" s="103">
        <f t="shared" si="6"/>
        <v>7.5660355741364767E-3</v>
      </c>
      <c r="J169" s="88">
        <f t="shared" si="7"/>
        <v>0.11418123557413695</v>
      </c>
      <c r="K169" s="25" t="s">
        <v>563</v>
      </c>
      <c r="L169" s="552">
        <v>1.2412601805130929E-2</v>
      </c>
    </row>
    <row r="170" spans="1:12" x14ac:dyDescent="0.25">
      <c r="A170" s="120">
        <v>153</v>
      </c>
      <c r="B170" s="56" t="s">
        <v>196</v>
      </c>
      <c r="C170" s="51">
        <v>65.8</v>
      </c>
      <c r="D170" s="65" t="s">
        <v>358</v>
      </c>
      <c r="E170" s="104">
        <v>14.375</v>
      </c>
      <c r="F170" s="104">
        <v>14.377000000000001</v>
      </c>
      <c r="G170" s="88">
        <f t="shared" si="8"/>
        <v>1.7196000000005744E-3</v>
      </c>
      <c r="H170" s="103"/>
      <c r="I170" s="103">
        <f t="shared" si="6"/>
        <v>1.1444715879958165E-2</v>
      </c>
      <c r="J170" s="88">
        <f t="shared" si="7"/>
        <v>1.3164315879958739E-2</v>
      </c>
      <c r="K170" s="25" t="s">
        <v>563</v>
      </c>
      <c r="L170" s="552">
        <v>1.8775843650060298E-2</v>
      </c>
    </row>
    <row r="171" spans="1:12" x14ac:dyDescent="0.25">
      <c r="A171" s="120">
        <v>154</v>
      </c>
      <c r="B171" s="56" t="s">
        <v>197</v>
      </c>
      <c r="C171" s="51">
        <v>108.7</v>
      </c>
      <c r="D171" s="65" t="s">
        <v>358</v>
      </c>
      <c r="E171" s="104">
        <v>59.228000000000002</v>
      </c>
      <c r="F171" s="104">
        <v>60.25</v>
      </c>
      <c r="G171" s="88">
        <f t="shared" si="8"/>
        <v>0.87871559999999871</v>
      </c>
      <c r="H171" s="103"/>
      <c r="I171" s="103">
        <f t="shared" si="6"/>
        <v>1.8906392342727243E-2</v>
      </c>
      <c r="J171" s="88">
        <f t="shared" si="7"/>
        <v>0.89762199234272599</v>
      </c>
      <c r="K171" s="25" t="s">
        <v>563</v>
      </c>
      <c r="L171" s="552">
        <v>3.1017237154430832E-2</v>
      </c>
    </row>
    <row r="172" spans="1:12" x14ac:dyDescent="0.25">
      <c r="A172" s="120">
        <v>155</v>
      </c>
      <c r="B172" s="56" t="s">
        <v>198</v>
      </c>
      <c r="C172" s="51">
        <v>43.5</v>
      </c>
      <c r="D172" s="65" t="s">
        <v>358</v>
      </c>
      <c r="E172" s="104">
        <v>30.420999999999999</v>
      </c>
      <c r="F172" s="104">
        <v>30.675999999999998</v>
      </c>
      <c r="G172" s="88">
        <f t="shared" si="8"/>
        <v>0.21924899999999914</v>
      </c>
      <c r="H172" s="103"/>
      <c r="I172" s="103">
        <f t="shared" si="6"/>
        <v>7.5660355741364767E-3</v>
      </c>
      <c r="J172" s="88">
        <f t="shared" si="7"/>
        <v>0.22681503557413563</v>
      </c>
      <c r="K172" s="25" t="s">
        <v>563</v>
      </c>
      <c r="L172" s="552">
        <v>1.2412601805131152E-2</v>
      </c>
    </row>
    <row r="173" spans="1:12" x14ac:dyDescent="0.25">
      <c r="A173" s="120">
        <v>156</v>
      </c>
      <c r="B173" s="56" t="s">
        <v>199</v>
      </c>
      <c r="C173" s="51">
        <v>66.099999999999994</v>
      </c>
      <c r="D173" s="65" t="s">
        <v>358</v>
      </c>
      <c r="E173" s="104">
        <v>4.5339999999999998</v>
      </c>
      <c r="F173" s="104">
        <v>4.5339999999999998</v>
      </c>
      <c r="G173" s="88">
        <f t="shared" si="8"/>
        <v>0</v>
      </c>
      <c r="H173" s="103"/>
      <c r="I173" s="103">
        <f t="shared" si="6"/>
        <v>1.1496895435641863E-2</v>
      </c>
      <c r="J173" s="88">
        <f t="shared" si="7"/>
        <v>1.1496895435641863E-2</v>
      </c>
      <c r="K173" s="25" t="s">
        <v>563</v>
      </c>
      <c r="L173" s="552">
        <v>0</v>
      </c>
    </row>
    <row r="174" spans="1:12" x14ac:dyDescent="0.25">
      <c r="A174" s="120">
        <v>157</v>
      </c>
      <c r="B174" s="56" t="s">
        <v>200</v>
      </c>
      <c r="C174" s="51">
        <v>108.8</v>
      </c>
      <c r="D174" s="65" t="s">
        <v>358</v>
      </c>
      <c r="E174" s="104">
        <v>17.408999999999999</v>
      </c>
      <c r="F174" s="104">
        <v>17.408999999999999</v>
      </c>
      <c r="G174" s="88">
        <f t="shared" si="8"/>
        <v>0</v>
      </c>
      <c r="H174" s="103">
        <v>0.63705678755628747</v>
      </c>
      <c r="I174" s="103">
        <f t="shared" si="6"/>
        <v>1.892378552795514E-2</v>
      </c>
      <c r="J174" s="88">
        <f t="shared" si="7"/>
        <v>0.65598057308424262</v>
      </c>
      <c r="K174" s="25" t="s">
        <v>564</v>
      </c>
      <c r="L174" s="552">
        <v>0</v>
      </c>
    </row>
    <row r="175" spans="1:12" x14ac:dyDescent="0.25">
      <c r="A175" s="120">
        <v>158</v>
      </c>
      <c r="B175" s="56" t="s">
        <v>201</v>
      </c>
      <c r="C175" s="51">
        <v>43.1</v>
      </c>
      <c r="D175" s="65" t="s">
        <v>358</v>
      </c>
      <c r="E175" s="104">
        <v>16.420999999999999</v>
      </c>
      <c r="F175" s="104">
        <v>16.704000000000001</v>
      </c>
      <c r="G175" s="88">
        <f t="shared" si="8"/>
        <v>0.24332340000000108</v>
      </c>
      <c r="H175" s="103"/>
      <c r="I175" s="103">
        <f t="shared" si="6"/>
        <v>7.4964628332248769E-3</v>
      </c>
      <c r="J175" s="88">
        <f t="shared" si="7"/>
        <v>0.25081986283322594</v>
      </c>
      <c r="K175" s="25" t="s">
        <v>563</v>
      </c>
      <c r="L175" s="552">
        <v>1.2298462937957444E-2</v>
      </c>
    </row>
    <row r="176" spans="1:12" x14ac:dyDescent="0.25">
      <c r="A176" s="120">
        <v>159</v>
      </c>
      <c r="B176" s="56" t="s">
        <v>202</v>
      </c>
      <c r="C176" s="51">
        <v>66.099999999999994</v>
      </c>
      <c r="D176" s="65" t="s">
        <v>358</v>
      </c>
      <c r="E176" s="104">
        <v>37.460999999999999</v>
      </c>
      <c r="F176" s="104">
        <v>38.198999999999998</v>
      </c>
      <c r="G176" s="88">
        <f t="shared" si="8"/>
        <v>0.63453239999999966</v>
      </c>
      <c r="H176" s="103"/>
      <c r="I176" s="103">
        <f t="shared" si="6"/>
        <v>1.1496895435641863E-2</v>
      </c>
      <c r="J176" s="88">
        <f t="shared" si="7"/>
        <v>0.64602929543564147</v>
      </c>
      <c r="K176" s="25" t="s">
        <v>563</v>
      </c>
      <c r="L176" s="552">
        <v>1.8861447800440523E-2</v>
      </c>
    </row>
    <row r="177" spans="1:12" x14ac:dyDescent="0.25">
      <c r="A177" s="120">
        <v>160</v>
      </c>
      <c r="B177" s="56" t="s">
        <v>203</v>
      </c>
      <c r="C177" s="51">
        <v>109.1</v>
      </c>
      <c r="D177" s="65" t="s">
        <v>358</v>
      </c>
      <c r="E177" s="104">
        <v>33.905999999999999</v>
      </c>
      <c r="F177" s="104">
        <v>34.515999999999998</v>
      </c>
      <c r="G177" s="88">
        <f t="shared" si="8"/>
        <v>0.52447799999999956</v>
      </c>
      <c r="H177" s="103"/>
      <c r="I177" s="103">
        <f t="shared" si="6"/>
        <v>1.897596508363884E-2</v>
      </c>
      <c r="J177" s="88">
        <f t="shared" si="7"/>
        <v>0.54345396508363841</v>
      </c>
      <c r="K177" s="25" t="s">
        <v>563</v>
      </c>
      <c r="L177" s="552">
        <v>3.113137602160454E-2</v>
      </c>
    </row>
    <row r="178" spans="1:12" x14ac:dyDescent="0.25">
      <c r="A178" s="120">
        <v>161</v>
      </c>
      <c r="B178" s="56" t="s">
        <v>204</v>
      </c>
      <c r="C178" s="51">
        <v>43.1</v>
      </c>
      <c r="D178" s="65" t="s">
        <v>358</v>
      </c>
      <c r="E178" s="104">
        <v>18.956</v>
      </c>
      <c r="F178" s="104">
        <v>18.956</v>
      </c>
      <c r="G178" s="88">
        <f t="shared" si="8"/>
        <v>0</v>
      </c>
      <c r="H178" s="103">
        <v>0.25236348845290435</v>
      </c>
      <c r="I178" s="103">
        <f t="shared" si="6"/>
        <v>7.4964628332248769E-3</v>
      </c>
      <c r="J178" s="88">
        <f t="shared" si="7"/>
        <v>0.25985995128612921</v>
      </c>
      <c r="K178" s="25" t="s">
        <v>564</v>
      </c>
      <c r="L178" s="552">
        <v>0</v>
      </c>
    </row>
    <row r="179" spans="1:12" x14ac:dyDescent="0.25">
      <c r="A179" s="120">
        <v>162</v>
      </c>
      <c r="B179" s="56" t="s">
        <v>205</v>
      </c>
      <c r="C179" s="51">
        <v>65.8</v>
      </c>
      <c r="D179" s="65" t="s">
        <v>358</v>
      </c>
      <c r="E179" s="104">
        <v>15.586</v>
      </c>
      <c r="F179" s="104">
        <v>15.737</v>
      </c>
      <c r="G179" s="88">
        <f t="shared" si="8"/>
        <v>0.12982979999999983</v>
      </c>
      <c r="H179" s="103"/>
      <c r="I179" s="103">
        <f t="shared" si="6"/>
        <v>1.1444715879958165E-2</v>
      </c>
      <c r="J179" s="88">
        <f t="shared" si="7"/>
        <v>0.14127451587995798</v>
      </c>
      <c r="K179" s="25" t="s">
        <v>563</v>
      </c>
      <c r="L179" s="552">
        <v>1.8775843650060353E-2</v>
      </c>
    </row>
    <row r="180" spans="1:12" x14ac:dyDescent="0.25">
      <c r="A180" s="120">
        <v>163</v>
      </c>
      <c r="B180" s="56" t="s">
        <v>206</v>
      </c>
      <c r="C180" s="51">
        <v>109.9</v>
      </c>
      <c r="D180" s="65" t="s">
        <v>358</v>
      </c>
      <c r="E180" s="104">
        <v>31.186</v>
      </c>
      <c r="F180" s="104">
        <v>31.36</v>
      </c>
      <c r="G180" s="88">
        <f t="shared" si="8"/>
        <v>0.14960519999999955</v>
      </c>
      <c r="H180" s="103"/>
      <c r="I180" s="103">
        <f t="shared" si="6"/>
        <v>1.9115110565462043E-2</v>
      </c>
      <c r="J180" s="88">
        <f t="shared" si="7"/>
        <v>0.16872031056546161</v>
      </c>
      <c r="K180" s="25" t="s">
        <v>563</v>
      </c>
      <c r="L180" s="552">
        <v>3.1359653755951733E-2</v>
      </c>
    </row>
    <row r="181" spans="1:12" x14ac:dyDescent="0.25">
      <c r="A181" s="120">
        <v>164</v>
      </c>
      <c r="B181" s="56" t="s">
        <v>207</v>
      </c>
      <c r="C181" s="51">
        <v>43.8</v>
      </c>
      <c r="D181" s="65" t="s">
        <v>358</v>
      </c>
      <c r="E181" s="104">
        <v>20.215</v>
      </c>
      <c r="F181" s="104">
        <v>20.692</v>
      </c>
      <c r="G181" s="88">
        <f t="shared" si="8"/>
        <v>0.41012460000000028</v>
      </c>
      <c r="H181" s="103"/>
      <c r="I181" s="103">
        <f t="shared" si="6"/>
        <v>7.6182151298201757E-3</v>
      </c>
      <c r="J181" s="88">
        <f t="shared" si="7"/>
        <v>0.41774281512982048</v>
      </c>
      <c r="K181" s="25" t="s">
        <v>563</v>
      </c>
      <c r="L181" s="552">
        <v>1.2498205955511321E-2</v>
      </c>
    </row>
    <row r="182" spans="1:12" x14ac:dyDescent="0.25">
      <c r="A182" s="120">
        <v>165</v>
      </c>
      <c r="B182" s="56" t="s">
        <v>208</v>
      </c>
      <c r="C182" s="51">
        <v>65.900000000000006</v>
      </c>
      <c r="D182" s="65" t="s">
        <v>358</v>
      </c>
      <c r="E182" s="104">
        <v>5.5389999999999997</v>
      </c>
      <c r="F182" s="104">
        <v>5.55</v>
      </c>
      <c r="G182" s="88">
        <f t="shared" si="8"/>
        <v>9.4578000000001047E-3</v>
      </c>
      <c r="H182" s="103"/>
      <c r="I182" s="103">
        <f t="shared" si="6"/>
        <v>1.1462109065186065E-2</v>
      </c>
      <c r="J182" s="88">
        <f t="shared" si="7"/>
        <v>2.0919909065186169E-2</v>
      </c>
      <c r="K182" s="25" t="s">
        <v>563</v>
      </c>
      <c r="L182" s="552">
        <v>1.8804378366853697E-2</v>
      </c>
    </row>
    <row r="183" spans="1:12" x14ac:dyDescent="0.25">
      <c r="A183" s="120">
        <v>166</v>
      </c>
      <c r="B183" s="56" t="s">
        <v>209</v>
      </c>
      <c r="C183" s="51">
        <v>109.5</v>
      </c>
      <c r="D183" s="65" t="s">
        <v>358</v>
      </c>
      <c r="E183" s="104">
        <v>53.070999999999998</v>
      </c>
      <c r="F183" s="104">
        <v>53.584000000000003</v>
      </c>
      <c r="G183" s="88">
        <f t="shared" si="8"/>
        <v>0.4410774000000045</v>
      </c>
      <c r="H183" s="103"/>
      <c r="I183" s="103">
        <f t="shared" si="6"/>
        <v>1.904553782455044E-2</v>
      </c>
      <c r="J183" s="88">
        <f t="shared" si="7"/>
        <v>0.46012293782455493</v>
      </c>
      <c r="K183" s="25" t="s">
        <v>563</v>
      </c>
      <c r="L183" s="552">
        <v>3.1245514888778247E-2</v>
      </c>
    </row>
    <row r="184" spans="1:12" x14ac:dyDescent="0.25">
      <c r="A184" s="120">
        <v>167</v>
      </c>
      <c r="B184" s="56" t="s">
        <v>210</v>
      </c>
      <c r="C184" s="51">
        <v>43.1</v>
      </c>
      <c r="D184" s="65" t="s">
        <v>358</v>
      </c>
      <c r="E184" s="104">
        <v>6.4729999999999999</v>
      </c>
      <c r="F184" s="104">
        <v>6.4749999999999996</v>
      </c>
      <c r="G184" s="88">
        <f t="shared" si="8"/>
        <v>1.7195999999998106E-3</v>
      </c>
      <c r="H184" s="103"/>
      <c r="I184" s="103">
        <f t="shared" si="6"/>
        <v>7.4964628332248769E-3</v>
      </c>
      <c r="J184" s="88">
        <f t="shared" si="7"/>
        <v>9.2160628332246877E-3</v>
      </c>
      <c r="K184" s="25" t="s">
        <v>563</v>
      </c>
      <c r="L184" s="552">
        <v>1.2298462937957444E-2</v>
      </c>
    </row>
    <row r="185" spans="1:12" x14ac:dyDescent="0.25">
      <c r="A185" s="120">
        <v>168</v>
      </c>
      <c r="B185" s="56" t="s">
        <v>211</v>
      </c>
      <c r="C185" s="51">
        <v>66</v>
      </c>
      <c r="D185" s="65" t="s">
        <v>358</v>
      </c>
      <c r="E185" s="104">
        <v>26.986999999999998</v>
      </c>
      <c r="F185" s="104">
        <v>26.986999999999998</v>
      </c>
      <c r="G185" s="88">
        <f>(F185-E185)*0.8598+0.582</f>
        <v>0.58199999999999996</v>
      </c>
      <c r="H185" s="103"/>
      <c r="I185" s="103">
        <f t="shared" si="6"/>
        <v>1.1479502250413965E-2</v>
      </c>
      <c r="J185" s="88">
        <f t="shared" si="7"/>
        <v>0.5934795022504139</v>
      </c>
      <c r="K185" s="25" t="s">
        <v>563</v>
      </c>
      <c r="L185" s="552">
        <v>1.8832913083647096E-2</v>
      </c>
    </row>
    <row r="186" spans="1:12" x14ac:dyDescent="0.25">
      <c r="A186" s="120">
        <v>169</v>
      </c>
      <c r="B186" s="56" t="s">
        <v>212</v>
      </c>
      <c r="C186" s="51">
        <v>109.6</v>
      </c>
      <c r="D186" s="65" t="s">
        <v>358</v>
      </c>
      <c r="E186" s="104">
        <v>22.344999999999999</v>
      </c>
      <c r="F186" s="104">
        <v>22.818000000000001</v>
      </c>
      <c r="G186" s="88">
        <f t="shared" si="8"/>
        <v>0.4066854000000022</v>
      </c>
      <c r="H186" s="103"/>
      <c r="I186" s="103">
        <f t="shared" si="6"/>
        <v>1.906293100977834E-2</v>
      </c>
      <c r="J186" s="88">
        <f t="shared" si="7"/>
        <v>0.42574833100978055</v>
      </c>
      <c r="K186" s="25" t="s">
        <v>563</v>
      </c>
      <c r="L186" s="552">
        <v>3.1274049605571563E-2</v>
      </c>
    </row>
    <row r="187" spans="1:12" x14ac:dyDescent="0.25">
      <c r="A187" s="120">
        <v>170</v>
      </c>
      <c r="B187" s="56" t="s">
        <v>213</v>
      </c>
      <c r="C187" s="51">
        <v>43</v>
      </c>
      <c r="D187" s="65" t="s">
        <v>358</v>
      </c>
      <c r="E187" s="104">
        <v>30.998999999999999</v>
      </c>
      <c r="F187" s="104">
        <v>31.507999999999999</v>
      </c>
      <c r="G187" s="88">
        <f t="shared" si="8"/>
        <v>0.43763820000000031</v>
      </c>
      <c r="H187" s="103"/>
      <c r="I187" s="103">
        <f t="shared" si="6"/>
        <v>7.4790696479969769E-3</v>
      </c>
      <c r="J187" s="88">
        <f t="shared" si="7"/>
        <v>0.4451172696479973</v>
      </c>
      <c r="K187" s="25" t="s">
        <v>563</v>
      </c>
      <c r="L187" s="552">
        <v>1.2269928221164017E-2</v>
      </c>
    </row>
    <row r="188" spans="1:12" x14ac:dyDescent="0.25">
      <c r="A188" s="120">
        <v>171</v>
      </c>
      <c r="B188" s="56" t="s">
        <v>214</v>
      </c>
      <c r="C188" s="51">
        <v>65.900000000000006</v>
      </c>
      <c r="D188" s="65" t="s">
        <v>358</v>
      </c>
      <c r="E188" s="104">
        <v>31.538</v>
      </c>
      <c r="F188" s="104">
        <v>32.21</v>
      </c>
      <c r="G188" s="88">
        <f t="shared" si="8"/>
        <v>0.57778560000000057</v>
      </c>
      <c r="H188" s="103"/>
      <c r="I188" s="103">
        <f t="shared" si="6"/>
        <v>1.1462109065186065E-2</v>
      </c>
      <c r="J188" s="88">
        <f t="shared" si="7"/>
        <v>0.58924770906518664</v>
      </c>
      <c r="K188" s="25" t="s">
        <v>563</v>
      </c>
      <c r="L188" s="552">
        <v>1.8804378366853669E-2</v>
      </c>
    </row>
    <row r="189" spans="1:12" x14ac:dyDescent="0.25">
      <c r="A189" s="120">
        <v>172</v>
      </c>
      <c r="B189" s="56" t="s">
        <v>215</v>
      </c>
      <c r="C189" s="51">
        <v>110</v>
      </c>
      <c r="D189" s="65" t="s">
        <v>359</v>
      </c>
      <c r="E189" s="129">
        <v>37106</v>
      </c>
      <c r="F189" s="129">
        <v>37356</v>
      </c>
      <c r="G189" s="88">
        <f>(F189-E189)*0.00086</f>
        <v>0.215</v>
      </c>
      <c r="H189" s="103"/>
      <c r="I189" s="103">
        <f t="shared" si="6"/>
        <v>1.9132503750689939E-2</v>
      </c>
      <c r="J189" s="88">
        <f t="shared" si="7"/>
        <v>0.23413250375068995</v>
      </c>
      <c r="K189" s="25" t="s">
        <v>563</v>
      </c>
      <c r="L189" s="552">
        <v>3.138818847274516E-2</v>
      </c>
    </row>
    <row r="190" spans="1:12" x14ac:dyDescent="0.25">
      <c r="A190" s="120">
        <v>173</v>
      </c>
      <c r="B190" s="56" t="s">
        <v>216</v>
      </c>
      <c r="C190" s="51">
        <v>42.8</v>
      </c>
      <c r="D190" s="65" t="s">
        <v>359</v>
      </c>
      <c r="E190" s="129">
        <v>3864</v>
      </c>
      <c r="F190" s="129">
        <v>3867</v>
      </c>
      <c r="G190" s="88">
        <f t="shared" ref="G190:G205" si="9">(F190-E190)*0.00086</f>
        <v>2.5799999999999998E-3</v>
      </c>
      <c r="H190" s="103"/>
      <c r="I190" s="103">
        <f t="shared" si="6"/>
        <v>7.4442832775411761E-3</v>
      </c>
      <c r="J190" s="88">
        <f t="shared" si="7"/>
        <v>1.0024283277541176E-2</v>
      </c>
      <c r="K190" s="25" t="s">
        <v>563</v>
      </c>
      <c r="L190" s="552">
        <v>1.2212858787577219E-2</v>
      </c>
    </row>
    <row r="191" spans="1:12" x14ac:dyDescent="0.25">
      <c r="A191" s="120">
        <v>174</v>
      </c>
      <c r="B191" s="56" t="s">
        <v>217</v>
      </c>
      <c r="C191" s="51">
        <v>66.099999999999994</v>
      </c>
      <c r="D191" s="65" t="s">
        <v>359</v>
      </c>
      <c r="E191" s="129">
        <v>9676</v>
      </c>
      <c r="F191" s="129">
        <v>9676</v>
      </c>
      <c r="G191" s="88">
        <f>(F191-E191)*0.00086+0.217-1.073+0.856</f>
        <v>0</v>
      </c>
      <c r="H191" s="103"/>
      <c r="I191" s="103">
        <f t="shared" si="6"/>
        <v>1.1496895435641863E-2</v>
      </c>
      <c r="J191" s="88">
        <f t="shared" si="7"/>
        <v>1.1496895435641863E-2</v>
      </c>
      <c r="K191" s="25" t="s">
        <v>563</v>
      </c>
      <c r="L191" s="552">
        <v>-0.85599999999999998</v>
      </c>
    </row>
    <row r="192" spans="1:12" x14ac:dyDescent="0.25">
      <c r="A192" s="120">
        <v>175</v>
      </c>
      <c r="B192" s="56" t="s">
        <v>218</v>
      </c>
      <c r="C192" s="51">
        <v>109.9</v>
      </c>
      <c r="D192" s="65" t="s">
        <v>359</v>
      </c>
      <c r="E192" s="129">
        <v>40642</v>
      </c>
      <c r="F192" s="129">
        <v>40660</v>
      </c>
      <c r="G192" s="88">
        <f t="shared" si="9"/>
        <v>1.5479999999999999E-2</v>
      </c>
      <c r="H192" s="103"/>
      <c r="I192" s="103">
        <f t="shared" si="6"/>
        <v>1.9115110565462043E-2</v>
      </c>
      <c r="J192" s="88">
        <f t="shared" si="7"/>
        <v>3.4595110565462044E-2</v>
      </c>
      <c r="K192" s="25" t="s">
        <v>563</v>
      </c>
      <c r="L192" s="552">
        <v>3.1359653755951733E-2</v>
      </c>
    </row>
    <row r="193" spans="1:12" x14ac:dyDescent="0.25">
      <c r="A193" s="120">
        <v>176</v>
      </c>
      <c r="B193" s="56" t="s">
        <v>219</v>
      </c>
      <c r="C193" s="51">
        <v>43.1</v>
      </c>
      <c r="D193" s="65" t="s">
        <v>359</v>
      </c>
      <c r="E193" s="129">
        <v>5905</v>
      </c>
      <c r="F193" s="129">
        <v>5905</v>
      </c>
      <c r="G193" s="88">
        <f t="shared" si="9"/>
        <v>0</v>
      </c>
      <c r="H193" s="103">
        <v>0.25236348845290435</v>
      </c>
      <c r="I193" s="103">
        <f t="shared" si="6"/>
        <v>7.4964628332248769E-3</v>
      </c>
      <c r="J193" s="88">
        <f t="shared" si="7"/>
        <v>0.25985995128612921</v>
      </c>
      <c r="K193" s="215" t="s">
        <v>564</v>
      </c>
      <c r="L193" s="552">
        <v>0</v>
      </c>
    </row>
    <row r="194" spans="1:12" x14ac:dyDescent="0.25">
      <c r="A194" s="120">
        <v>177</v>
      </c>
      <c r="B194" s="56" t="s">
        <v>220</v>
      </c>
      <c r="C194" s="51">
        <v>65.8</v>
      </c>
      <c r="D194" s="65" t="s">
        <v>359</v>
      </c>
      <c r="E194" s="129">
        <v>8520</v>
      </c>
      <c r="F194" s="129">
        <v>8527</v>
      </c>
      <c r="G194" s="88">
        <f t="shared" si="9"/>
        <v>6.0200000000000002E-3</v>
      </c>
      <c r="H194" s="103"/>
      <c r="I194" s="103">
        <f t="shared" si="6"/>
        <v>1.1444715879958165E-2</v>
      </c>
      <c r="J194" s="88">
        <f t="shared" si="7"/>
        <v>1.7464715879958164E-2</v>
      </c>
      <c r="K194" s="215" t="s">
        <v>563</v>
      </c>
      <c r="L194" s="552">
        <v>1.8775843650060242E-2</v>
      </c>
    </row>
    <row r="195" spans="1:12" x14ac:dyDescent="0.25">
      <c r="A195" s="120">
        <v>178</v>
      </c>
      <c r="B195" s="56" t="s">
        <v>221</v>
      </c>
      <c r="C195" s="51">
        <v>108</v>
      </c>
      <c r="D195" s="65" t="s">
        <v>359</v>
      </c>
      <c r="E195" s="129">
        <v>37283</v>
      </c>
      <c r="F195" s="129">
        <v>37283</v>
      </c>
      <c r="G195" s="88">
        <f>(F195-E195)*0.00086+0.86</f>
        <v>0.86</v>
      </c>
      <c r="H195" s="103"/>
      <c r="I195" s="103">
        <f t="shared" si="6"/>
        <v>1.878464004613194E-2</v>
      </c>
      <c r="J195" s="88">
        <f t="shared" si="7"/>
        <v>0.87878464004613188</v>
      </c>
      <c r="K195" s="215" t="s">
        <v>563</v>
      </c>
      <c r="L195" s="552">
        <v>3.0817494136877066E-2</v>
      </c>
    </row>
    <row r="196" spans="1:12" x14ac:dyDescent="0.25">
      <c r="A196" s="120">
        <v>179</v>
      </c>
      <c r="B196" s="56" t="s">
        <v>222</v>
      </c>
      <c r="C196" s="51">
        <v>43</v>
      </c>
      <c r="D196" s="65" t="s">
        <v>359</v>
      </c>
      <c r="E196" s="129">
        <v>5813</v>
      </c>
      <c r="F196" s="129">
        <v>5953</v>
      </c>
      <c r="G196" s="88">
        <f t="shared" si="9"/>
        <v>0.12039999999999999</v>
      </c>
      <c r="H196" s="103"/>
      <c r="I196" s="103">
        <f t="shared" si="6"/>
        <v>7.4790696479969769E-3</v>
      </c>
      <c r="J196" s="88">
        <f t="shared" si="7"/>
        <v>0.12787906964799697</v>
      </c>
      <c r="K196" s="215" t="s">
        <v>563</v>
      </c>
      <c r="L196" s="552">
        <v>1.2269928221164017E-2</v>
      </c>
    </row>
    <row r="197" spans="1:12" x14ac:dyDescent="0.25">
      <c r="A197" s="120">
        <v>180</v>
      </c>
      <c r="B197" s="116" t="s">
        <v>223</v>
      </c>
      <c r="C197" s="51">
        <v>66.3</v>
      </c>
      <c r="D197" s="65" t="s">
        <v>359</v>
      </c>
      <c r="E197" s="129">
        <v>28499</v>
      </c>
      <c r="F197" s="129">
        <v>28499</v>
      </c>
      <c r="G197" s="88">
        <f t="shared" si="9"/>
        <v>0</v>
      </c>
      <c r="H197" s="103">
        <v>0.38820647991711266</v>
      </c>
      <c r="I197" s="103">
        <f t="shared" si="6"/>
        <v>1.1531681806097665E-2</v>
      </c>
      <c r="J197" s="88">
        <f t="shared" si="7"/>
        <v>0.39973816172321031</v>
      </c>
      <c r="K197" s="215" t="s">
        <v>564</v>
      </c>
      <c r="L197" s="552">
        <v>0</v>
      </c>
    </row>
    <row r="198" spans="1:12" x14ac:dyDescent="0.25">
      <c r="A198" s="120">
        <v>181</v>
      </c>
      <c r="B198" s="56" t="s">
        <v>224</v>
      </c>
      <c r="C198" s="51">
        <v>110.9</v>
      </c>
      <c r="D198" s="65" t="s">
        <v>359</v>
      </c>
      <c r="E198" s="129">
        <v>11046</v>
      </c>
      <c r="F198" s="129">
        <v>12057</v>
      </c>
      <c r="G198" s="88">
        <f t="shared" si="9"/>
        <v>0.86946000000000001</v>
      </c>
      <c r="H198" s="103"/>
      <c r="I198" s="103">
        <f t="shared" si="6"/>
        <v>1.9289042417741042E-2</v>
      </c>
      <c r="J198" s="88">
        <f t="shared" si="7"/>
        <v>0.88874904241774111</v>
      </c>
      <c r="K198" s="215" t="s">
        <v>563</v>
      </c>
      <c r="L198" s="552">
        <v>3.1645000923885891E-2</v>
      </c>
    </row>
    <row r="199" spans="1:12" x14ac:dyDescent="0.25">
      <c r="A199" s="120">
        <v>182</v>
      </c>
      <c r="B199" s="56" t="s">
        <v>225</v>
      </c>
      <c r="C199" s="51">
        <v>42.6</v>
      </c>
      <c r="D199" s="65" t="s">
        <v>359</v>
      </c>
      <c r="E199" s="129">
        <v>24785</v>
      </c>
      <c r="F199" s="129">
        <v>24785</v>
      </c>
      <c r="G199" s="88">
        <f t="shared" si="9"/>
        <v>0</v>
      </c>
      <c r="H199" s="103">
        <v>0.24943583777479639</v>
      </c>
      <c r="I199" s="103">
        <f t="shared" si="6"/>
        <v>7.4094969070853771E-3</v>
      </c>
      <c r="J199" s="88">
        <f t="shared" si="7"/>
        <v>0.25684533468188175</v>
      </c>
      <c r="K199" s="215" t="s">
        <v>564</v>
      </c>
      <c r="L199" s="552">
        <v>0</v>
      </c>
    </row>
    <row r="200" spans="1:12" x14ac:dyDescent="0.25">
      <c r="A200" s="120">
        <v>183</v>
      </c>
      <c r="B200" s="56" t="s">
        <v>226</v>
      </c>
      <c r="C200" s="51">
        <v>65.3</v>
      </c>
      <c r="D200" s="65" t="s">
        <v>359</v>
      </c>
      <c r="E200" s="129">
        <v>20434</v>
      </c>
      <c r="F200" s="129">
        <v>20458</v>
      </c>
      <c r="G200" s="88">
        <f t="shared" si="9"/>
        <v>2.0639999999999999E-2</v>
      </c>
      <c r="H200" s="103"/>
      <c r="I200" s="103">
        <f t="shared" si="6"/>
        <v>1.1357749953818665E-2</v>
      </c>
      <c r="J200" s="88">
        <f t="shared" si="7"/>
        <v>3.1997749953818662E-2</v>
      </c>
      <c r="K200" s="215" t="s">
        <v>563</v>
      </c>
      <c r="L200" s="552">
        <v>1.8633170066093274E-2</v>
      </c>
    </row>
    <row r="201" spans="1:12" x14ac:dyDescent="0.25">
      <c r="A201" s="120">
        <v>184</v>
      </c>
      <c r="B201" s="56" t="s">
        <v>227</v>
      </c>
      <c r="C201" s="51">
        <v>110</v>
      </c>
      <c r="D201" s="65" t="s">
        <v>359</v>
      </c>
      <c r="E201" s="129">
        <v>52625</v>
      </c>
      <c r="F201" s="129">
        <v>54103</v>
      </c>
      <c r="G201" s="88">
        <f t="shared" si="9"/>
        <v>1.27108</v>
      </c>
      <c r="H201" s="103"/>
      <c r="I201" s="103">
        <f t="shared" si="6"/>
        <v>1.9132503750689939E-2</v>
      </c>
      <c r="J201" s="88">
        <f t="shared" si="7"/>
        <v>1.29021250375069</v>
      </c>
      <c r="K201" s="215" t="s">
        <v>563</v>
      </c>
      <c r="L201" s="552">
        <v>3.138818847274516E-2</v>
      </c>
    </row>
    <row r="202" spans="1:12" x14ac:dyDescent="0.25">
      <c r="A202" s="120">
        <v>185</v>
      </c>
      <c r="B202" s="56" t="s">
        <v>228</v>
      </c>
      <c r="C202" s="51">
        <v>42.6</v>
      </c>
      <c r="D202" s="65" t="s">
        <v>359</v>
      </c>
      <c r="E202" s="129">
        <v>13656</v>
      </c>
      <c r="F202" s="129">
        <v>13808</v>
      </c>
      <c r="G202" s="88">
        <f t="shared" si="9"/>
        <v>0.13072</v>
      </c>
      <c r="H202" s="103"/>
      <c r="I202" s="103">
        <f t="shared" si="6"/>
        <v>7.4094969070853771E-3</v>
      </c>
      <c r="J202" s="88">
        <f t="shared" si="7"/>
        <v>0.13812949690708537</v>
      </c>
      <c r="K202" s="215" t="s">
        <v>563</v>
      </c>
      <c r="L202" s="552">
        <v>1.2155789353990365E-2</v>
      </c>
    </row>
    <row r="203" spans="1:12" x14ac:dyDescent="0.25">
      <c r="A203" s="120">
        <v>186</v>
      </c>
      <c r="B203" s="56" t="s">
        <v>229</v>
      </c>
      <c r="C203" s="51">
        <v>65.3</v>
      </c>
      <c r="D203" s="65" t="s">
        <v>359</v>
      </c>
      <c r="E203" s="129">
        <v>32651</v>
      </c>
      <c r="F203" s="129">
        <v>32930</v>
      </c>
      <c r="G203" s="88">
        <f t="shared" si="9"/>
        <v>0.23993999999999999</v>
      </c>
      <c r="H203" s="103"/>
      <c r="I203" s="103">
        <f t="shared" si="6"/>
        <v>1.1357749953818665E-2</v>
      </c>
      <c r="J203" s="88">
        <f t="shared" si="7"/>
        <v>0.25129774995381865</v>
      </c>
      <c r="K203" s="215" t="s">
        <v>563</v>
      </c>
      <c r="L203" s="552">
        <v>1.8633170066093219E-2</v>
      </c>
    </row>
    <row r="204" spans="1:12" x14ac:dyDescent="0.25">
      <c r="A204" s="120">
        <v>187</v>
      </c>
      <c r="B204" s="56" t="s">
        <v>230</v>
      </c>
      <c r="C204" s="51">
        <v>109.9</v>
      </c>
      <c r="D204" s="65" t="s">
        <v>359</v>
      </c>
      <c r="E204" s="129">
        <v>45790</v>
      </c>
      <c r="F204" s="129">
        <v>46181</v>
      </c>
      <c r="G204" s="88">
        <f t="shared" si="9"/>
        <v>0.33626</v>
      </c>
      <c r="H204" s="103"/>
      <c r="I204" s="103">
        <f t="shared" si="6"/>
        <v>1.9115110565462043E-2</v>
      </c>
      <c r="J204" s="88">
        <f t="shared" si="7"/>
        <v>0.35537511056546206</v>
      </c>
      <c r="K204" s="215" t="s">
        <v>563</v>
      </c>
      <c r="L204" s="552">
        <v>3.1359653755951733E-2</v>
      </c>
    </row>
    <row r="205" spans="1:12" x14ac:dyDescent="0.25">
      <c r="A205" s="120">
        <v>188</v>
      </c>
      <c r="B205" s="56" t="s">
        <v>231</v>
      </c>
      <c r="C205" s="51">
        <v>42.8</v>
      </c>
      <c r="D205" s="65" t="s">
        <v>359</v>
      </c>
      <c r="E205" s="129">
        <v>18563</v>
      </c>
      <c r="F205" s="129">
        <v>18581</v>
      </c>
      <c r="G205" s="88">
        <f t="shared" si="9"/>
        <v>1.5479999999999999E-2</v>
      </c>
      <c r="H205" s="103"/>
      <c r="I205" s="103">
        <f t="shared" si="6"/>
        <v>7.4442832775411761E-3</v>
      </c>
      <c r="J205" s="88">
        <f t="shared" si="7"/>
        <v>2.2924283277541174E-2</v>
      </c>
      <c r="K205" s="25" t="s">
        <v>563</v>
      </c>
      <c r="L205" s="552">
        <v>1.2212858787577163E-2</v>
      </c>
    </row>
    <row r="206" spans="1:12" x14ac:dyDescent="0.25">
      <c r="A206" s="120">
        <v>189</v>
      </c>
      <c r="B206" s="56" t="s">
        <v>232</v>
      </c>
      <c r="C206" s="51">
        <v>65.5</v>
      </c>
      <c r="D206" s="65" t="s">
        <v>359</v>
      </c>
      <c r="E206" s="129">
        <v>4510</v>
      </c>
      <c r="F206" s="129">
        <v>4510</v>
      </c>
      <c r="G206" s="88">
        <f>(F206-E206)*0.00086</f>
        <v>0</v>
      </c>
      <c r="H206" s="103">
        <v>0.38352223883213998</v>
      </c>
      <c r="I206" s="103">
        <f t="shared" si="6"/>
        <v>1.1392536324274465E-2</v>
      </c>
      <c r="J206" s="88">
        <f t="shared" si="7"/>
        <v>0.39491477515641443</v>
      </c>
      <c r="K206" s="215" t="s">
        <v>564</v>
      </c>
      <c r="L206" s="552">
        <v>0</v>
      </c>
    </row>
    <row r="207" spans="1:12" x14ac:dyDescent="0.25">
      <c r="A207" s="120">
        <v>190</v>
      </c>
      <c r="B207" s="58" t="s">
        <v>233</v>
      </c>
      <c r="C207" s="51">
        <v>109.5</v>
      </c>
      <c r="D207" s="65" t="s">
        <v>359</v>
      </c>
      <c r="E207" s="129">
        <v>35957</v>
      </c>
      <c r="F207" s="129">
        <v>32859</v>
      </c>
      <c r="G207" s="88">
        <f>(F207-E207)*0.00086+2.6643</f>
        <v>2.0000000000131024E-5</v>
      </c>
      <c r="H207" s="103"/>
      <c r="I207" s="103">
        <f t="shared" si="6"/>
        <v>1.904553782455044E-2</v>
      </c>
      <c r="J207" s="88">
        <f t="shared" si="7"/>
        <v>1.9065537824550571E-2</v>
      </c>
      <c r="K207" s="215" t="s">
        <v>563</v>
      </c>
      <c r="L207" s="552">
        <v>-2.6642999999999999</v>
      </c>
    </row>
    <row r="208" spans="1:12" x14ac:dyDescent="0.25">
      <c r="A208" s="120">
        <v>191</v>
      </c>
      <c r="B208" s="56" t="s">
        <v>234</v>
      </c>
      <c r="C208" s="51">
        <v>43</v>
      </c>
      <c r="D208" s="65" t="s">
        <v>359</v>
      </c>
      <c r="E208" s="129">
        <v>20121</v>
      </c>
      <c r="F208" s="129">
        <v>21227</v>
      </c>
      <c r="G208" s="88">
        <f>(F208-E208)*0.00086-0.4565</f>
        <v>0.49465999999999999</v>
      </c>
      <c r="H208" s="103"/>
      <c r="I208" s="103">
        <f t="shared" si="6"/>
        <v>7.4790696479969769E-3</v>
      </c>
      <c r="J208" s="88">
        <f t="shared" si="7"/>
        <v>0.50213906964799693</v>
      </c>
      <c r="K208" s="215" t="s">
        <v>563</v>
      </c>
      <c r="L208" s="552">
        <v>0</v>
      </c>
    </row>
    <row r="209" spans="1:12" x14ac:dyDescent="0.25">
      <c r="A209" s="120">
        <v>192</v>
      </c>
      <c r="B209" s="56" t="s">
        <v>235</v>
      </c>
      <c r="C209" s="51">
        <v>65.3</v>
      </c>
      <c r="D209" s="65" t="s">
        <v>359</v>
      </c>
      <c r="E209" s="129">
        <v>35191</v>
      </c>
      <c r="F209" s="129">
        <v>37492</v>
      </c>
      <c r="G209" s="88">
        <f>(F209-E209)*0.00086-0.6932</f>
        <v>1.2856599999999998</v>
      </c>
      <c r="H209" s="103"/>
      <c r="I209" s="103">
        <f t="shared" si="6"/>
        <v>1.1357749953818665E-2</v>
      </c>
      <c r="J209" s="88">
        <f t="shared" si="7"/>
        <v>1.2970177499538185</v>
      </c>
      <c r="K209" s="215" t="s">
        <v>563</v>
      </c>
      <c r="L209" s="552">
        <v>0</v>
      </c>
    </row>
    <row r="210" spans="1:12" x14ac:dyDescent="0.25">
      <c r="A210" s="120">
        <v>196</v>
      </c>
      <c r="B210" s="56" t="s">
        <v>236</v>
      </c>
      <c r="C210" s="51">
        <v>52.8</v>
      </c>
      <c r="D210" s="65" t="s">
        <v>358</v>
      </c>
      <c r="E210" s="104">
        <v>15.555</v>
      </c>
      <c r="F210" s="104">
        <v>15.555</v>
      </c>
      <c r="G210" s="88">
        <f t="shared" si="8"/>
        <v>0</v>
      </c>
      <c r="H210" s="103">
        <v>0.30915991160819833</v>
      </c>
      <c r="I210" s="103">
        <f t="shared" si="6"/>
        <v>9.1836018003311707E-3</v>
      </c>
      <c r="J210" s="88">
        <f t="shared" si="7"/>
        <v>0.31834351340852951</v>
      </c>
      <c r="K210" s="215" t="s">
        <v>564</v>
      </c>
      <c r="L210" s="552">
        <v>0</v>
      </c>
    </row>
    <row r="211" spans="1:12" x14ac:dyDescent="0.25">
      <c r="A211" s="120">
        <v>197</v>
      </c>
      <c r="B211" s="56" t="s">
        <v>237</v>
      </c>
      <c r="C211" s="51">
        <v>51.2</v>
      </c>
      <c r="D211" s="65" t="s">
        <v>358</v>
      </c>
      <c r="E211" s="104">
        <v>26.027000000000001</v>
      </c>
      <c r="F211" s="104">
        <v>26.027000000000001</v>
      </c>
      <c r="G211" s="88">
        <f t="shared" si="8"/>
        <v>0</v>
      </c>
      <c r="H211" s="103">
        <v>0.29979142943825293</v>
      </c>
      <c r="I211" s="103">
        <f t="shared" ref="I211:I274" si="10">$G$10/$C$304*C211</f>
        <v>8.9053108366847732E-3</v>
      </c>
      <c r="J211" s="88">
        <f t="shared" ref="J211:J274" si="11">G211+I211+H211</f>
        <v>0.30869674027493771</v>
      </c>
      <c r="K211" s="215" t="s">
        <v>564</v>
      </c>
      <c r="L211" s="552">
        <v>0</v>
      </c>
    </row>
    <row r="212" spans="1:12" x14ac:dyDescent="0.25">
      <c r="A212" s="120">
        <v>198</v>
      </c>
      <c r="B212" s="56" t="s">
        <v>238</v>
      </c>
      <c r="C212" s="51">
        <v>113.6</v>
      </c>
      <c r="D212" s="65" t="s">
        <v>358</v>
      </c>
      <c r="E212" s="104">
        <v>79.162000000000006</v>
      </c>
      <c r="F212" s="104">
        <v>79.162000000000006</v>
      </c>
      <c r="G212" s="88">
        <f t="shared" si="8"/>
        <v>0</v>
      </c>
      <c r="H212" s="103">
        <v>0.66516223406612363</v>
      </c>
      <c r="I212" s="103">
        <f t="shared" si="10"/>
        <v>1.9758658418894338E-2</v>
      </c>
      <c r="J212" s="88">
        <f t="shared" si="11"/>
        <v>0.68492089248501797</v>
      </c>
      <c r="K212" s="215" t="s">
        <v>564</v>
      </c>
      <c r="L212" s="552">
        <v>0</v>
      </c>
    </row>
    <row r="213" spans="1:12" x14ac:dyDescent="0.25">
      <c r="A213" s="120">
        <v>199</v>
      </c>
      <c r="B213" s="56" t="s">
        <v>239</v>
      </c>
      <c r="C213" s="51">
        <v>106.7</v>
      </c>
      <c r="D213" s="65" t="s">
        <v>358</v>
      </c>
      <c r="E213" s="104">
        <v>46.561</v>
      </c>
      <c r="F213" s="104">
        <v>47.511000000000003</v>
      </c>
      <c r="G213" s="88">
        <f t="shared" ref="G213:G276" si="12">(F213-E213)*0.8598</f>
        <v>0.81681000000000248</v>
      </c>
      <c r="H213" s="103"/>
      <c r="I213" s="103">
        <f t="shared" si="10"/>
        <v>1.8558528638169244E-2</v>
      </c>
      <c r="J213" s="88">
        <f t="shared" si="11"/>
        <v>0.83536852863817168</v>
      </c>
      <c r="K213" s="215" t="s">
        <v>563</v>
      </c>
      <c r="L213" s="552">
        <v>3.0446542818562738E-2</v>
      </c>
    </row>
    <row r="214" spans="1:12" x14ac:dyDescent="0.25">
      <c r="A214" s="120">
        <v>200</v>
      </c>
      <c r="B214" s="56" t="s">
        <v>240</v>
      </c>
      <c r="C214" s="51">
        <v>92.7</v>
      </c>
      <c r="D214" s="65" t="s">
        <v>358</v>
      </c>
      <c r="E214" s="104">
        <v>21.44</v>
      </c>
      <c r="F214" s="104">
        <v>21.795999999999999</v>
      </c>
      <c r="G214" s="88">
        <f t="shared" si="12"/>
        <v>0.30608879999999838</v>
      </c>
      <c r="H214" s="103"/>
      <c r="I214" s="103">
        <f t="shared" si="10"/>
        <v>1.6123482706263251E-2</v>
      </c>
      <c r="J214" s="88">
        <f t="shared" si="11"/>
        <v>0.32221228270626162</v>
      </c>
      <c r="K214" s="215" t="s">
        <v>563</v>
      </c>
      <c r="L214" s="552">
        <v>2.6451682467486193E-2</v>
      </c>
    </row>
    <row r="215" spans="1:12" x14ac:dyDescent="0.25">
      <c r="A215" s="120">
        <v>201</v>
      </c>
      <c r="B215" s="56" t="s">
        <v>241</v>
      </c>
      <c r="C215" s="51">
        <v>81.8</v>
      </c>
      <c r="D215" s="65" t="s">
        <v>358</v>
      </c>
      <c r="E215" s="104">
        <v>44.250999999999998</v>
      </c>
      <c r="F215" s="104">
        <v>45.115000000000002</v>
      </c>
      <c r="G215" s="88">
        <f t="shared" si="12"/>
        <v>0.74286720000000372</v>
      </c>
      <c r="H215" s="103"/>
      <c r="I215" s="103">
        <f t="shared" si="10"/>
        <v>1.4227625516422156E-2</v>
      </c>
      <c r="J215" s="88">
        <f t="shared" si="11"/>
        <v>0.75709482551642593</v>
      </c>
      <c r="K215" s="215" t="s">
        <v>563</v>
      </c>
      <c r="L215" s="552">
        <v>2.3341398337005215E-2</v>
      </c>
    </row>
    <row r="216" spans="1:12" x14ac:dyDescent="0.25">
      <c r="A216" s="120">
        <v>202</v>
      </c>
      <c r="B216" s="56" t="s">
        <v>242</v>
      </c>
      <c r="C216" s="51">
        <v>52.3</v>
      </c>
      <c r="D216" s="65" t="s">
        <v>358</v>
      </c>
      <c r="E216" s="104">
        <v>14.103</v>
      </c>
      <c r="F216" s="104">
        <v>14.507999999999999</v>
      </c>
      <c r="G216" s="88">
        <f t="shared" si="12"/>
        <v>0.34821899999999945</v>
      </c>
      <c r="H216" s="103"/>
      <c r="I216" s="103">
        <f t="shared" si="10"/>
        <v>9.0966358741916709E-3</v>
      </c>
      <c r="J216" s="88">
        <f t="shared" si="11"/>
        <v>0.35731563587419113</v>
      </c>
      <c r="K216" s="215" t="s">
        <v>563</v>
      </c>
      <c r="L216" s="552">
        <v>1.4923656882950609E-2</v>
      </c>
    </row>
    <row r="217" spans="1:12" x14ac:dyDescent="0.25">
      <c r="A217" s="120">
        <v>203</v>
      </c>
      <c r="B217" s="56" t="s">
        <v>243</v>
      </c>
      <c r="C217" s="51">
        <v>51.3</v>
      </c>
      <c r="D217" s="65" t="s">
        <v>358</v>
      </c>
      <c r="E217" s="104">
        <v>22.18</v>
      </c>
      <c r="F217" s="104">
        <v>22.597999999999999</v>
      </c>
      <c r="G217" s="88">
        <f t="shared" si="12"/>
        <v>0.35939639999999939</v>
      </c>
      <c r="H217" s="103"/>
      <c r="I217" s="103">
        <f t="shared" si="10"/>
        <v>8.9227040219126714E-3</v>
      </c>
      <c r="J217" s="88">
        <f t="shared" si="11"/>
        <v>0.36831910402191209</v>
      </c>
      <c r="K217" s="215" t="s">
        <v>563</v>
      </c>
      <c r="L217" s="552">
        <v>1.4638309715016673E-2</v>
      </c>
    </row>
    <row r="218" spans="1:12" x14ac:dyDescent="0.25">
      <c r="A218" s="120">
        <v>204</v>
      </c>
      <c r="B218" s="56" t="s">
        <v>244</v>
      </c>
      <c r="C218" s="51">
        <v>113.7</v>
      </c>
      <c r="D218" s="65" t="s">
        <v>358</v>
      </c>
      <c r="E218" s="104">
        <v>83.201999999999998</v>
      </c>
      <c r="F218" s="104">
        <v>84.72</v>
      </c>
      <c r="G218" s="88">
        <f t="shared" si="12"/>
        <v>1.3051764000000006</v>
      </c>
      <c r="H218" s="103"/>
      <c r="I218" s="103">
        <f t="shared" si="10"/>
        <v>1.9776051604122238E-2</v>
      </c>
      <c r="J218" s="88">
        <f t="shared" si="11"/>
        <v>1.3249524516041229</v>
      </c>
      <c r="K218" s="215" t="s">
        <v>563</v>
      </c>
      <c r="L218" s="552">
        <v>3.2443972994101067E-2</v>
      </c>
    </row>
    <row r="219" spans="1:12" x14ac:dyDescent="0.25">
      <c r="A219" s="120">
        <v>205</v>
      </c>
      <c r="B219" s="56" t="s">
        <v>245</v>
      </c>
      <c r="C219" s="51">
        <v>107</v>
      </c>
      <c r="D219" s="65" t="s">
        <v>358</v>
      </c>
      <c r="E219" s="104">
        <v>29.169</v>
      </c>
      <c r="F219" s="104">
        <v>29.169</v>
      </c>
      <c r="G219" s="88">
        <f>(F219-E219)*0.8598+0.8</f>
        <v>0.8</v>
      </c>
      <c r="H219" s="103"/>
      <c r="I219" s="103">
        <f t="shared" si="10"/>
        <v>1.8610708193852941E-2</v>
      </c>
      <c r="J219" s="88">
        <f t="shared" si="11"/>
        <v>0.81861070819385295</v>
      </c>
      <c r="K219" s="215" t="s">
        <v>563</v>
      </c>
      <c r="L219" s="552">
        <v>3.0532146968943019E-2</v>
      </c>
    </row>
    <row r="220" spans="1:12" x14ac:dyDescent="0.25">
      <c r="A220" s="120">
        <v>206</v>
      </c>
      <c r="B220" s="56" t="s">
        <v>246</v>
      </c>
      <c r="C220" s="51">
        <v>92.7</v>
      </c>
      <c r="D220" s="65" t="s">
        <v>358</v>
      </c>
      <c r="E220" s="104">
        <v>34.287999999999997</v>
      </c>
      <c r="F220" s="104">
        <v>34.950000000000003</v>
      </c>
      <c r="G220" s="88">
        <f t="shared" si="12"/>
        <v>0.56918760000000523</v>
      </c>
      <c r="H220" s="103"/>
      <c r="I220" s="103">
        <f t="shared" si="10"/>
        <v>1.6123482706263251E-2</v>
      </c>
      <c r="J220" s="88">
        <f t="shared" si="11"/>
        <v>0.58531108270626853</v>
      </c>
      <c r="K220" s="215" t="s">
        <v>563</v>
      </c>
      <c r="L220" s="552">
        <v>2.6451682467486082E-2</v>
      </c>
    </row>
    <row r="221" spans="1:12" x14ac:dyDescent="0.25">
      <c r="A221" s="120">
        <v>207</v>
      </c>
      <c r="B221" s="56" t="s">
        <v>247</v>
      </c>
      <c r="C221" s="51">
        <v>81</v>
      </c>
      <c r="D221" s="65" t="s">
        <v>358</v>
      </c>
      <c r="E221" s="104">
        <v>40.948</v>
      </c>
      <c r="F221" s="104">
        <v>41.875999999999998</v>
      </c>
      <c r="G221" s="88">
        <f t="shared" si="12"/>
        <v>0.79789439999999767</v>
      </c>
      <c r="H221" s="103"/>
      <c r="I221" s="103">
        <f t="shared" si="10"/>
        <v>1.4088480034598956E-2</v>
      </c>
      <c r="J221" s="88">
        <f t="shared" si="11"/>
        <v>0.81198288003459662</v>
      </c>
      <c r="K221" s="215" t="s">
        <v>563</v>
      </c>
      <c r="L221" s="552">
        <v>2.31131206026578E-2</v>
      </c>
    </row>
    <row r="222" spans="1:12" x14ac:dyDescent="0.25">
      <c r="A222" s="120">
        <v>208</v>
      </c>
      <c r="B222" s="56" t="s">
        <v>248</v>
      </c>
      <c r="C222" s="51">
        <v>53.2</v>
      </c>
      <c r="D222" s="65" t="s">
        <v>358</v>
      </c>
      <c r="E222" s="104">
        <v>14.388999999999999</v>
      </c>
      <c r="F222" s="104">
        <v>14.5</v>
      </c>
      <c r="G222" s="88">
        <f t="shared" si="12"/>
        <v>9.5437800000000558E-2</v>
      </c>
      <c r="H222" s="103"/>
      <c r="I222" s="103">
        <f t="shared" si="10"/>
        <v>9.2531745412427722E-3</v>
      </c>
      <c r="J222" s="88">
        <f t="shared" si="11"/>
        <v>0.10469097454124333</v>
      </c>
      <c r="K222" s="215" t="s">
        <v>563</v>
      </c>
      <c r="L222" s="552">
        <v>1.518046933409134E-2</v>
      </c>
    </row>
    <row r="223" spans="1:12" x14ac:dyDescent="0.25">
      <c r="A223" s="120">
        <v>209</v>
      </c>
      <c r="B223" s="56" t="s">
        <v>249</v>
      </c>
      <c r="C223" s="51">
        <v>51.1</v>
      </c>
      <c r="D223" s="65" t="s">
        <v>358</v>
      </c>
      <c r="E223" s="104">
        <v>39.972999999999999</v>
      </c>
      <c r="F223" s="104">
        <v>40.94</v>
      </c>
      <c r="G223" s="88">
        <f t="shared" si="12"/>
        <v>0.83142659999999891</v>
      </c>
      <c r="H223" s="103"/>
      <c r="I223" s="103">
        <f t="shared" si="10"/>
        <v>8.8879176514568732E-3</v>
      </c>
      <c r="J223" s="88">
        <f t="shared" si="11"/>
        <v>0.84031451765145582</v>
      </c>
      <c r="K223" s="215" t="s">
        <v>563</v>
      </c>
      <c r="L223" s="552">
        <v>1.4581240281429819E-2</v>
      </c>
    </row>
    <row r="224" spans="1:12" x14ac:dyDescent="0.25">
      <c r="A224" s="120">
        <v>210</v>
      </c>
      <c r="B224" s="56" t="s">
        <v>250</v>
      </c>
      <c r="C224" s="51">
        <v>113.8</v>
      </c>
      <c r="D224" s="65" t="s">
        <v>358</v>
      </c>
      <c r="E224" s="104">
        <v>49.848999999999997</v>
      </c>
      <c r="F224" s="104">
        <v>50.4</v>
      </c>
      <c r="G224" s="88">
        <f>(F224-E224)*0.8598</f>
        <v>0.47374980000000166</v>
      </c>
      <c r="H224" s="103"/>
      <c r="I224" s="103">
        <f t="shared" si="10"/>
        <v>1.9793444789350138E-2</v>
      </c>
      <c r="J224" s="88">
        <f t="shared" si="11"/>
        <v>0.4935432447893518</v>
      </c>
      <c r="K224" s="215" t="s">
        <v>563</v>
      </c>
      <c r="L224" s="552">
        <v>3.2472507710894494E-2</v>
      </c>
    </row>
    <row r="225" spans="1:12" x14ac:dyDescent="0.25">
      <c r="A225" s="120">
        <v>211</v>
      </c>
      <c r="B225" s="56" t="s">
        <v>251</v>
      </c>
      <c r="C225" s="51">
        <v>106.9</v>
      </c>
      <c r="D225" s="65" t="s">
        <v>358</v>
      </c>
      <c r="E225" s="104">
        <v>8.9260000000000002</v>
      </c>
      <c r="F225" s="104">
        <v>8.9320000000000004</v>
      </c>
      <c r="G225" s="88">
        <f t="shared" si="12"/>
        <v>5.1588000000001959E-3</v>
      </c>
      <c r="H225" s="103"/>
      <c r="I225" s="103">
        <f t="shared" si="10"/>
        <v>1.8593315008625044E-2</v>
      </c>
      <c r="J225" s="88">
        <f t="shared" si="11"/>
        <v>2.375211500862524E-2</v>
      </c>
      <c r="K225" s="25" t="s">
        <v>563</v>
      </c>
      <c r="L225" s="552">
        <v>3.050361225214962E-2</v>
      </c>
    </row>
    <row r="226" spans="1:12" x14ac:dyDescent="0.25">
      <c r="A226" s="120">
        <v>212</v>
      </c>
      <c r="B226" s="56" t="s">
        <v>252</v>
      </c>
      <c r="C226" s="51">
        <v>93.2</v>
      </c>
      <c r="D226" s="65" t="s">
        <v>358</v>
      </c>
      <c r="E226" s="104">
        <v>32.659999999999997</v>
      </c>
      <c r="F226" s="104">
        <v>33.024999999999999</v>
      </c>
      <c r="G226" s="88">
        <f t="shared" si="12"/>
        <v>0.31382700000000169</v>
      </c>
      <c r="H226" s="103"/>
      <c r="I226" s="103">
        <f t="shared" si="10"/>
        <v>1.6210448632402751E-2</v>
      </c>
      <c r="J226" s="88">
        <f t="shared" si="11"/>
        <v>0.33003744863240442</v>
      </c>
      <c r="K226" s="25" t="s">
        <v>563</v>
      </c>
      <c r="L226" s="552">
        <v>2.6594356051453216E-2</v>
      </c>
    </row>
    <row r="227" spans="1:12" x14ac:dyDescent="0.25">
      <c r="A227" s="120">
        <v>213</v>
      </c>
      <c r="B227" s="56" t="s">
        <v>253</v>
      </c>
      <c r="C227" s="51">
        <v>80.7</v>
      </c>
      <c r="D227" s="65" t="s">
        <v>358</v>
      </c>
      <c r="E227" s="104">
        <v>8.2609999999999992</v>
      </c>
      <c r="F227" s="104">
        <v>8.2609999999999992</v>
      </c>
      <c r="G227" s="88">
        <f>(F227-E227)*0.8598+0.13</f>
        <v>0.13</v>
      </c>
      <c r="H227" s="103"/>
      <c r="I227" s="103">
        <f t="shared" si="10"/>
        <v>1.4036300478915258E-2</v>
      </c>
      <c r="J227" s="88">
        <f t="shared" si="11"/>
        <v>0.14403630047891527</v>
      </c>
      <c r="K227" s="25" t="s">
        <v>563</v>
      </c>
      <c r="L227" s="552">
        <v>2.3027516452277574E-2</v>
      </c>
    </row>
    <row r="228" spans="1:12" x14ac:dyDescent="0.25">
      <c r="A228" s="120">
        <v>214</v>
      </c>
      <c r="B228" s="56" t="s">
        <v>254</v>
      </c>
      <c r="C228" s="51">
        <v>52.5</v>
      </c>
      <c r="D228" s="65" t="s">
        <v>358</v>
      </c>
      <c r="E228" s="104">
        <v>26.606999999999999</v>
      </c>
      <c r="F228" s="104">
        <v>27.677</v>
      </c>
      <c r="G228" s="88">
        <f t="shared" si="12"/>
        <v>0.9199860000000003</v>
      </c>
      <c r="H228" s="103"/>
      <c r="I228" s="103">
        <f t="shared" si="10"/>
        <v>9.1314222446474726E-3</v>
      </c>
      <c r="J228" s="88">
        <f t="shared" si="11"/>
        <v>0.92911742224464777</v>
      </c>
      <c r="K228" s="25" t="s">
        <v>563</v>
      </c>
      <c r="L228" s="552">
        <v>1.4980726316537574E-2</v>
      </c>
    </row>
    <row r="229" spans="1:12" x14ac:dyDescent="0.25">
      <c r="A229" s="120">
        <v>215</v>
      </c>
      <c r="B229" s="56" t="s">
        <v>255</v>
      </c>
      <c r="C229" s="51">
        <v>51</v>
      </c>
      <c r="D229" s="65" t="s">
        <v>358</v>
      </c>
      <c r="E229" s="104">
        <v>0.93300000000000005</v>
      </c>
      <c r="F229" s="104">
        <v>0.93300000000000005</v>
      </c>
      <c r="G229" s="88">
        <f>(F229-E229)*0.8598+0.059</f>
        <v>5.8999999999999997E-2</v>
      </c>
      <c r="H229" s="103"/>
      <c r="I229" s="103">
        <f t="shared" si="10"/>
        <v>8.8705244662289733E-3</v>
      </c>
      <c r="J229" s="88">
        <f t="shared" si="11"/>
        <v>6.7870524466228974E-2</v>
      </c>
      <c r="K229" s="443" t="s">
        <v>563</v>
      </c>
      <c r="L229" s="552">
        <v>1.4552705564636392E-2</v>
      </c>
    </row>
    <row r="230" spans="1:12" x14ac:dyDescent="0.25">
      <c r="A230" s="120">
        <v>216</v>
      </c>
      <c r="B230" s="56" t="s">
        <v>256</v>
      </c>
      <c r="C230" s="51">
        <v>113.9</v>
      </c>
      <c r="D230" s="65" t="s">
        <v>358</v>
      </c>
      <c r="E230" s="104">
        <v>95.007999999999996</v>
      </c>
      <c r="F230" s="104">
        <v>96.834999999999994</v>
      </c>
      <c r="G230" s="88">
        <f t="shared" si="12"/>
        <v>1.5708545999999985</v>
      </c>
      <c r="H230" s="103"/>
      <c r="I230" s="103">
        <f t="shared" si="10"/>
        <v>1.9810837974578041E-2</v>
      </c>
      <c r="J230" s="88">
        <f t="shared" si="11"/>
        <v>1.5906654379745766</v>
      </c>
      <c r="K230" s="25" t="s">
        <v>563</v>
      </c>
      <c r="L230" s="552">
        <v>3.2501042427687921E-2</v>
      </c>
    </row>
    <row r="231" spans="1:12" x14ac:dyDescent="0.25">
      <c r="A231" s="120">
        <v>217</v>
      </c>
      <c r="B231" s="56" t="s">
        <v>257</v>
      </c>
      <c r="C231" s="51">
        <v>106.5</v>
      </c>
      <c r="D231" s="65" t="s">
        <v>358</v>
      </c>
      <c r="E231" s="104">
        <v>19.669</v>
      </c>
      <c r="F231" s="104">
        <v>19.669</v>
      </c>
      <c r="G231" s="88">
        <f>(F231-E231)*0.8598+0.255</f>
        <v>0.255</v>
      </c>
      <c r="H231" s="103"/>
      <c r="I231" s="103">
        <f t="shared" si="10"/>
        <v>1.8523742267713444E-2</v>
      </c>
      <c r="J231" s="88">
        <f t="shared" si="11"/>
        <v>0.27352374226771348</v>
      </c>
      <c r="K231" s="25" t="s">
        <v>563</v>
      </c>
      <c r="L231" s="552">
        <v>3.0389473384975996E-2</v>
      </c>
    </row>
    <row r="232" spans="1:12" x14ac:dyDescent="0.25">
      <c r="A232" s="120">
        <v>218</v>
      </c>
      <c r="B232" s="56" t="s">
        <v>258</v>
      </c>
      <c r="C232" s="51">
        <v>92.6</v>
      </c>
      <c r="D232" s="65" t="s">
        <v>358</v>
      </c>
      <c r="E232" s="104">
        <v>33.895000000000003</v>
      </c>
      <c r="F232" s="104">
        <v>34.557000000000002</v>
      </c>
      <c r="G232" s="88">
        <f t="shared" si="12"/>
        <v>0.56918759999999913</v>
      </c>
      <c r="H232" s="103"/>
      <c r="I232" s="103">
        <f t="shared" si="10"/>
        <v>1.6106089521035351E-2</v>
      </c>
      <c r="J232" s="88">
        <f t="shared" si="11"/>
        <v>0.58529368952103444</v>
      </c>
      <c r="K232" s="25" t="s">
        <v>563</v>
      </c>
      <c r="L232" s="552">
        <v>2.6423147750692655E-2</v>
      </c>
    </row>
    <row r="233" spans="1:12" x14ac:dyDescent="0.25">
      <c r="A233" s="120">
        <v>219</v>
      </c>
      <c r="B233" s="56" t="s">
        <v>259</v>
      </c>
      <c r="C233" s="51">
        <v>81.400000000000006</v>
      </c>
      <c r="D233" s="65" t="s">
        <v>358</v>
      </c>
      <c r="E233" s="104">
        <v>30.690999999999999</v>
      </c>
      <c r="F233" s="104">
        <v>30.972000000000001</v>
      </c>
      <c r="G233" s="88">
        <f t="shared" si="12"/>
        <v>0.24160380000000203</v>
      </c>
      <c r="H233" s="103"/>
      <c r="I233" s="103">
        <f t="shared" si="10"/>
        <v>1.4158052775510558E-2</v>
      </c>
      <c r="J233" s="88">
        <f t="shared" si="11"/>
        <v>0.25576185277551261</v>
      </c>
      <c r="K233" s="25" t="s">
        <v>563</v>
      </c>
      <c r="L233" s="552">
        <v>2.3227259469831285E-2</v>
      </c>
    </row>
    <row r="234" spans="1:12" x14ac:dyDescent="0.25">
      <c r="A234" s="120">
        <v>220</v>
      </c>
      <c r="B234" s="56" t="s">
        <v>260</v>
      </c>
      <c r="C234" s="51">
        <v>52.9</v>
      </c>
      <c r="D234" s="65" t="s">
        <v>358</v>
      </c>
      <c r="E234" s="104">
        <v>12.945</v>
      </c>
      <c r="F234" s="104">
        <v>12.945</v>
      </c>
      <c r="G234" s="88">
        <f t="shared" si="12"/>
        <v>0</v>
      </c>
      <c r="H234" s="103">
        <v>0.3097454417438199</v>
      </c>
      <c r="I234" s="103">
        <f t="shared" si="10"/>
        <v>9.2009949855590707E-3</v>
      </c>
      <c r="J234" s="88">
        <f t="shared" si="11"/>
        <v>0.318946436729379</v>
      </c>
      <c r="K234" s="25" t="s">
        <v>564</v>
      </c>
      <c r="L234" s="552">
        <v>0</v>
      </c>
    </row>
    <row r="235" spans="1:12" x14ac:dyDescent="0.25">
      <c r="A235" s="120">
        <v>221</v>
      </c>
      <c r="B235" s="56" t="s">
        <v>261</v>
      </c>
      <c r="C235" s="51">
        <v>51.4</v>
      </c>
      <c r="D235" s="65" t="s">
        <v>358</v>
      </c>
      <c r="E235" s="104">
        <v>27.428000000000001</v>
      </c>
      <c r="F235" s="104">
        <v>27.693999999999999</v>
      </c>
      <c r="G235" s="88">
        <f t="shared" si="12"/>
        <v>0.22870679999999849</v>
      </c>
      <c r="H235" s="103"/>
      <c r="I235" s="103">
        <f t="shared" si="10"/>
        <v>8.9400972071405713E-3</v>
      </c>
      <c r="J235" s="88">
        <f t="shared" si="11"/>
        <v>0.23764689720713905</v>
      </c>
      <c r="K235" s="25" t="s">
        <v>563</v>
      </c>
      <c r="L235" s="552">
        <v>1.4666844431809989E-2</v>
      </c>
    </row>
    <row r="236" spans="1:12" x14ac:dyDescent="0.25">
      <c r="A236" s="120">
        <v>222</v>
      </c>
      <c r="B236" s="56" t="s">
        <v>262</v>
      </c>
      <c r="C236" s="51">
        <v>115</v>
      </c>
      <c r="D236" s="65" t="s">
        <v>358</v>
      </c>
      <c r="E236" s="104">
        <v>10.573</v>
      </c>
      <c r="F236" s="104">
        <v>10.573</v>
      </c>
      <c r="G236" s="88">
        <f>(F236-E236)*0.8598+0.555</f>
        <v>0.55500000000000005</v>
      </c>
      <c r="H236" s="103"/>
      <c r="I236" s="103">
        <f t="shared" si="10"/>
        <v>2.0002163012084937E-2</v>
      </c>
      <c r="J236" s="88">
        <f t="shared" si="11"/>
        <v>0.57500216301208495</v>
      </c>
      <c r="K236" s="215" t="s">
        <v>563</v>
      </c>
      <c r="L236" s="552">
        <v>3.2814924312415394E-2</v>
      </c>
    </row>
    <row r="237" spans="1:12" x14ac:dyDescent="0.25">
      <c r="A237" s="120">
        <v>223</v>
      </c>
      <c r="B237" s="56" t="s">
        <v>263</v>
      </c>
      <c r="C237" s="51">
        <v>106.7</v>
      </c>
      <c r="D237" s="65" t="s">
        <v>358</v>
      </c>
      <c r="E237" s="104">
        <v>25.222999999999999</v>
      </c>
      <c r="F237" s="104">
        <v>25.242999999999999</v>
      </c>
      <c r="G237" s="88">
        <f t="shared" si="12"/>
        <v>1.7195999999999635E-2</v>
      </c>
      <c r="H237" s="103"/>
      <c r="I237" s="103">
        <f t="shared" si="10"/>
        <v>1.8558528638169244E-2</v>
      </c>
      <c r="J237" s="88">
        <f t="shared" si="11"/>
        <v>3.575452863816888E-2</v>
      </c>
      <c r="K237" s="215" t="s">
        <v>563</v>
      </c>
      <c r="L237" s="552">
        <v>3.0446542818562794E-2</v>
      </c>
    </row>
    <row r="238" spans="1:12" x14ac:dyDescent="0.25">
      <c r="A238" s="120">
        <v>224</v>
      </c>
      <c r="B238" s="56" t="s">
        <v>264</v>
      </c>
      <c r="C238" s="51">
        <v>92.4</v>
      </c>
      <c r="D238" s="65" t="s">
        <v>358</v>
      </c>
      <c r="E238" s="104">
        <v>17.712</v>
      </c>
      <c r="F238" s="104">
        <v>18.085999999999999</v>
      </c>
      <c r="G238" s="88">
        <f t="shared" si="12"/>
        <v>0.32156519999999894</v>
      </c>
      <c r="H238" s="103"/>
      <c r="I238" s="103">
        <f t="shared" si="10"/>
        <v>1.6071303150579551E-2</v>
      </c>
      <c r="J238" s="88">
        <f t="shared" si="11"/>
        <v>0.33763650315057847</v>
      </c>
      <c r="K238" s="215" t="s">
        <v>563</v>
      </c>
      <c r="L238" s="552">
        <v>2.6366078317105801E-2</v>
      </c>
    </row>
    <row r="239" spans="1:12" x14ac:dyDescent="0.25">
      <c r="A239" s="120">
        <v>225</v>
      </c>
      <c r="B239" s="56" t="s">
        <v>265</v>
      </c>
      <c r="C239" s="51">
        <v>81.2</v>
      </c>
      <c r="D239" s="65" t="s">
        <v>358</v>
      </c>
      <c r="E239" s="104">
        <v>31.922000000000001</v>
      </c>
      <c r="F239" s="104">
        <v>32.767000000000003</v>
      </c>
      <c r="G239" s="88">
        <f t="shared" si="12"/>
        <v>0.72653100000000204</v>
      </c>
      <c r="H239" s="103"/>
      <c r="I239" s="103">
        <f t="shared" si="10"/>
        <v>1.4123266405054756E-2</v>
      </c>
      <c r="J239" s="88">
        <f t="shared" si="11"/>
        <v>0.74065426640505683</v>
      </c>
      <c r="K239" s="215" t="s">
        <v>563</v>
      </c>
      <c r="L239" s="552">
        <v>2.3170190036244431E-2</v>
      </c>
    </row>
    <row r="240" spans="1:12" x14ac:dyDescent="0.25">
      <c r="A240" s="120">
        <v>226</v>
      </c>
      <c r="B240" s="56" t="s">
        <v>266</v>
      </c>
      <c r="C240" s="51">
        <v>52.7</v>
      </c>
      <c r="D240" s="65" t="s">
        <v>358</v>
      </c>
      <c r="E240" s="104">
        <v>14.487</v>
      </c>
      <c r="F240" s="104">
        <v>15.186</v>
      </c>
      <c r="G240" s="88">
        <f>(F240-E240)*0.8598-0.5595</f>
        <v>4.1500199999999876E-2</v>
      </c>
      <c r="H240" s="103"/>
      <c r="I240" s="103">
        <f t="shared" si="10"/>
        <v>9.1662086151032725E-3</v>
      </c>
      <c r="J240" s="88">
        <f t="shared" si="11"/>
        <v>5.0666408615103145E-2</v>
      </c>
      <c r="K240" s="215" t="s">
        <v>563</v>
      </c>
      <c r="L240" s="552">
        <v>0</v>
      </c>
    </row>
    <row r="241" spans="1:12" x14ac:dyDescent="0.25">
      <c r="A241" s="120">
        <v>227</v>
      </c>
      <c r="B241" s="56" t="s">
        <v>267</v>
      </c>
      <c r="C241" s="51">
        <v>51.5</v>
      </c>
      <c r="D241" s="65" t="s">
        <v>358</v>
      </c>
      <c r="E241" s="104">
        <v>20.212</v>
      </c>
      <c r="F241" s="104">
        <v>22.54</v>
      </c>
      <c r="G241" s="88">
        <f>(F241-E241)*0.8598-0.5467</f>
        <v>1.4549143999999994</v>
      </c>
      <c r="H241" s="103"/>
      <c r="I241" s="103">
        <f t="shared" si="10"/>
        <v>8.957490392368473E-3</v>
      </c>
      <c r="J241" s="88">
        <f t="shared" si="11"/>
        <v>1.4638718903923678</v>
      </c>
      <c r="K241" s="215" t="s">
        <v>563</v>
      </c>
      <c r="L241" s="552">
        <v>0</v>
      </c>
    </row>
    <row r="242" spans="1:12" x14ac:dyDescent="0.25">
      <c r="A242" s="120">
        <v>228</v>
      </c>
      <c r="B242" s="56" t="s">
        <v>268</v>
      </c>
      <c r="C242" s="51">
        <v>113.5</v>
      </c>
      <c r="D242" s="65" t="s">
        <v>358</v>
      </c>
      <c r="E242" s="104">
        <v>78.254000000000005</v>
      </c>
      <c r="F242" s="104">
        <v>83.358999999999995</v>
      </c>
      <c r="G242" s="88">
        <f>(F242-E242)*0.8598-1.205</f>
        <v>3.1842789999999912</v>
      </c>
      <c r="H242" s="103"/>
      <c r="I242" s="103">
        <f t="shared" si="10"/>
        <v>1.9741265233666438E-2</v>
      </c>
      <c r="J242" s="88">
        <f t="shared" si="11"/>
        <v>3.2040202652336576</v>
      </c>
      <c r="K242" s="215" t="s">
        <v>563</v>
      </c>
      <c r="L242" s="552">
        <v>0</v>
      </c>
    </row>
    <row r="243" spans="1:12" x14ac:dyDescent="0.25">
      <c r="A243" s="120">
        <v>229</v>
      </c>
      <c r="B243" s="56" t="s">
        <v>269</v>
      </c>
      <c r="C243" s="51">
        <v>107.4</v>
      </c>
      <c r="D243" s="65" t="s">
        <v>358</v>
      </c>
      <c r="E243" s="104">
        <v>36.948999999999998</v>
      </c>
      <c r="F243" s="104">
        <v>37.651000000000003</v>
      </c>
      <c r="G243" s="88">
        <f t="shared" si="12"/>
        <v>0.60357960000000455</v>
      </c>
      <c r="H243" s="103"/>
      <c r="I243" s="103">
        <f t="shared" si="10"/>
        <v>1.8680280934764544E-2</v>
      </c>
      <c r="J243" s="88">
        <f t="shared" si="11"/>
        <v>0.62225988093476914</v>
      </c>
      <c r="K243" s="215" t="s">
        <v>563</v>
      </c>
      <c r="L243" s="552">
        <v>3.0646285836116505E-2</v>
      </c>
    </row>
    <row r="244" spans="1:12" x14ac:dyDescent="0.25">
      <c r="A244" s="120">
        <v>230</v>
      </c>
      <c r="B244" s="56" t="s">
        <v>270</v>
      </c>
      <c r="C244" s="51">
        <v>93</v>
      </c>
      <c r="D244" s="65" t="s">
        <v>358</v>
      </c>
      <c r="E244" s="104">
        <v>20.981000000000002</v>
      </c>
      <c r="F244" s="104">
        <v>20.988</v>
      </c>
      <c r="G244" s="88">
        <f t="shared" si="12"/>
        <v>6.0185999999981914E-3</v>
      </c>
      <c r="H244" s="103"/>
      <c r="I244" s="103">
        <f t="shared" si="10"/>
        <v>1.6175662261946951E-2</v>
      </c>
      <c r="J244" s="88">
        <f t="shared" si="11"/>
        <v>2.2194262261945142E-2</v>
      </c>
      <c r="K244" s="215" t="s">
        <v>563</v>
      </c>
      <c r="L244" s="552">
        <v>2.6537286617866362E-2</v>
      </c>
    </row>
    <row r="245" spans="1:12" x14ac:dyDescent="0.25">
      <c r="A245" s="120">
        <v>231</v>
      </c>
      <c r="B245" s="56" t="s">
        <v>271</v>
      </c>
      <c r="C245" s="51">
        <v>80.900000000000006</v>
      </c>
      <c r="D245" s="65" t="s">
        <v>358</v>
      </c>
      <c r="E245" s="104">
        <v>34.898000000000003</v>
      </c>
      <c r="F245" s="104">
        <v>34.898000000000003</v>
      </c>
      <c r="G245" s="88">
        <f>(F245-E245)*0.8598+0.4043</f>
        <v>0.40429999999999999</v>
      </c>
      <c r="H245" s="103"/>
      <c r="I245" s="103">
        <f t="shared" si="10"/>
        <v>1.4071086849371058E-2</v>
      </c>
      <c r="J245" s="88">
        <f t="shared" si="11"/>
        <v>0.41837108684937108</v>
      </c>
      <c r="K245" s="215" t="s">
        <v>563</v>
      </c>
      <c r="L245" s="552">
        <v>2.3084585885864373E-2</v>
      </c>
    </row>
    <row r="246" spans="1:12" x14ac:dyDescent="0.25">
      <c r="A246" s="120">
        <v>232</v>
      </c>
      <c r="B246" s="56" t="s">
        <v>272</v>
      </c>
      <c r="C246" s="51">
        <v>52.5</v>
      </c>
      <c r="D246" s="65" t="s">
        <v>358</v>
      </c>
      <c r="E246" s="104">
        <v>27.504000000000001</v>
      </c>
      <c r="F246" s="104">
        <v>27.83</v>
      </c>
      <c r="G246" s="88">
        <f t="shared" si="12"/>
        <v>0.2802947999999974</v>
      </c>
      <c r="H246" s="103"/>
      <c r="I246" s="103">
        <f t="shared" si="10"/>
        <v>9.1314222446474726E-3</v>
      </c>
      <c r="J246" s="88">
        <f t="shared" si="11"/>
        <v>0.28942622224464487</v>
      </c>
      <c r="K246" s="215" t="s">
        <v>563</v>
      </c>
      <c r="L246" s="552">
        <v>1.4980726316537352E-2</v>
      </c>
    </row>
    <row r="247" spans="1:12" x14ac:dyDescent="0.25">
      <c r="A247" s="120">
        <v>233</v>
      </c>
      <c r="B247" s="56" t="s">
        <v>273</v>
      </c>
      <c r="C247" s="51">
        <v>50.7</v>
      </c>
      <c r="D247" s="65" t="s">
        <v>358</v>
      </c>
      <c r="E247" s="104">
        <v>29.038</v>
      </c>
      <c r="F247" s="104">
        <v>29.934999999999999</v>
      </c>
      <c r="G247" s="88">
        <f t="shared" si="12"/>
        <v>0.77124059999999872</v>
      </c>
      <c r="H247" s="103"/>
      <c r="I247" s="103">
        <f t="shared" si="10"/>
        <v>8.8183449105452734E-3</v>
      </c>
      <c r="J247" s="88">
        <f t="shared" si="11"/>
        <v>0.78005894491054395</v>
      </c>
      <c r="K247" s="215" t="s">
        <v>563</v>
      </c>
      <c r="L247" s="552">
        <v>1.4467101414256112E-2</v>
      </c>
    </row>
    <row r="248" spans="1:12" x14ac:dyDescent="0.25">
      <c r="A248" s="120">
        <v>234</v>
      </c>
      <c r="B248" s="56" t="s">
        <v>274</v>
      </c>
      <c r="C248" s="51">
        <v>113.8</v>
      </c>
      <c r="D248" s="65" t="s">
        <v>358</v>
      </c>
      <c r="E248" s="104">
        <v>44.65</v>
      </c>
      <c r="F248" s="104">
        <v>44.854999999999997</v>
      </c>
      <c r="G248" s="88">
        <f t="shared" si="12"/>
        <v>0.17625899999999853</v>
      </c>
      <c r="H248" s="103"/>
      <c r="I248" s="103">
        <f t="shared" si="10"/>
        <v>1.9793444789350138E-2</v>
      </c>
      <c r="J248" s="88">
        <f t="shared" si="11"/>
        <v>0.19605244478934866</v>
      </c>
      <c r="K248" s="215" t="s">
        <v>563</v>
      </c>
      <c r="L248" s="552">
        <v>3.2472507710894494E-2</v>
      </c>
    </row>
    <row r="249" spans="1:12" x14ac:dyDescent="0.25">
      <c r="A249" s="120">
        <v>235</v>
      </c>
      <c r="B249" s="56" t="s">
        <v>275</v>
      </c>
      <c r="C249" s="51">
        <v>106.4</v>
      </c>
      <c r="D249" s="65" t="s">
        <v>358</v>
      </c>
      <c r="E249" s="104">
        <v>34.243000000000002</v>
      </c>
      <c r="F249" s="104">
        <v>34.386000000000003</v>
      </c>
      <c r="G249" s="88">
        <f t="shared" si="12"/>
        <v>0.12295140000000059</v>
      </c>
      <c r="H249" s="103"/>
      <c r="I249" s="103">
        <f t="shared" si="10"/>
        <v>1.8506349082485544E-2</v>
      </c>
      <c r="J249" s="88">
        <f t="shared" si="11"/>
        <v>0.14145774908248612</v>
      </c>
      <c r="K249" s="215" t="s">
        <v>563</v>
      </c>
      <c r="L249" s="552">
        <v>3.0360938668182569E-2</v>
      </c>
    </row>
    <row r="250" spans="1:12" x14ac:dyDescent="0.25">
      <c r="A250" s="120">
        <v>236</v>
      </c>
      <c r="B250" s="56" t="s">
        <v>276</v>
      </c>
      <c r="C250" s="51">
        <v>94.4</v>
      </c>
      <c r="D250" s="65" t="s">
        <v>358</v>
      </c>
      <c r="E250" s="104">
        <v>37.222000000000001</v>
      </c>
      <c r="F250" s="104">
        <v>37.93</v>
      </c>
      <c r="G250" s="88">
        <f t="shared" si="12"/>
        <v>0.60873839999999868</v>
      </c>
      <c r="H250" s="103"/>
      <c r="I250" s="103">
        <f t="shared" si="10"/>
        <v>1.641916685513755E-2</v>
      </c>
      <c r="J250" s="88">
        <f t="shared" si="11"/>
        <v>0.62515756685513624</v>
      </c>
      <c r="K250" s="215" t="s">
        <v>563</v>
      </c>
      <c r="L250" s="552">
        <v>2.6936772652974117E-2</v>
      </c>
    </row>
    <row r="251" spans="1:12" x14ac:dyDescent="0.25">
      <c r="A251" s="120">
        <v>237</v>
      </c>
      <c r="B251" s="56" t="s">
        <v>277</v>
      </c>
      <c r="C251" s="51">
        <v>80.3</v>
      </c>
      <c r="D251" s="65" t="s">
        <v>358</v>
      </c>
      <c r="E251" s="104">
        <v>15.084</v>
      </c>
      <c r="F251" s="104">
        <v>15.398999999999999</v>
      </c>
      <c r="G251" s="88">
        <f t="shared" si="12"/>
        <v>0.27083699999999955</v>
      </c>
      <c r="H251" s="103"/>
      <c r="I251" s="103">
        <f t="shared" si="10"/>
        <v>1.3966727738003656E-2</v>
      </c>
      <c r="J251" s="88">
        <f t="shared" si="11"/>
        <v>0.28480372773800322</v>
      </c>
      <c r="K251" s="215" t="s">
        <v>563</v>
      </c>
      <c r="L251" s="552">
        <v>2.2913377585104033E-2</v>
      </c>
    </row>
    <row r="252" spans="1:12" x14ac:dyDescent="0.25">
      <c r="A252" s="120">
        <v>238</v>
      </c>
      <c r="B252" s="56" t="s">
        <v>278</v>
      </c>
      <c r="C252" s="51">
        <v>52.4</v>
      </c>
      <c r="D252" s="65" t="s">
        <v>358</v>
      </c>
      <c r="E252" s="104">
        <v>11.831</v>
      </c>
      <c r="F252" s="104">
        <v>11.832000000000001</v>
      </c>
      <c r="G252" s="88">
        <f t="shared" si="12"/>
        <v>8.5980000000105078E-4</v>
      </c>
      <c r="H252" s="103"/>
      <c r="I252" s="103">
        <f t="shared" si="10"/>
        <v>9.1140290594195709E-3</v>
      </c>
      <c r="J252" s="88">
        <f t="shared" si="11"/>
        <v>9.9738290594206212E-3</v>
      </c>
      <c r="K252" s="215" t="s">
        <v>563</v>
      </c>
      <c r="L252" s="552">
        <v>1.4952191599744036E-2</v>
      </c>
    </row>
    <row r="253" spans="1:12" x14ac:dyDescent="0.25">
      <c r="A253" s="120">
        <v>239</v>
      </c>
      <c r="B253" s="56" t="s">
        <v>279</v>
      </c>
      <c r="C253" s="51">
        <v>50.9</v>
      </c>
      <c r="D253" s="65" t="s">
        <v>358</v>
      </c>
      <c r="E253" s="104">
        <v>31.346</v>
      </c>
      <c r="F253" s="104">
        <v>31.513999999999999</v>
      </c>
      <c r="G253" s="88">
        <f t="shared" si="12"/>
        <v>0.14444639999999936</v>
      </c>
      <c r="H253" s="103"/>
      <c r="I253" s="103">
        <f t="shared" si="10"/>
        <v>8.8531312810010716E-3</v>
      </c>
      <c r="J253" s="88">
        <f t="shared" si="11"/>
        <v>0.15329953128100043</v>
      </c>
      <c r="K253" s="215" t="s">
        <v>563</v>
      </c>
      <c r="L253" s="552">
        <v>1.4524170847842965E-2</v>
      </c>
    </row>
    <row r="254" spans="1:12" x14ac:dyDescent="0.25">
      <c r="A254" s="120">
        <v>240</v>
      </c>
      <c r="B254" s="56" t="s">
        <v>280</v>
      </c>
      <c r="C254" s="51">
        <v>114.5</v>
      </c>
      <c r="D254" s="65" t="s">
        <v>358</v>
      </c>
      <c r="E254" s="104">
        <v>73.072999999999993</v>
      </c>
      <c r="F254" s="104">
        <v>74.495000000000005</v>
      </c>
      <c r="G254" s="88">
        <f t="shared" si="12"/>
        <v>1.2226356000000096</v>
      </c>
      <c r="H254" s="103"/>
      <c r="I254" s="103">
        <f t="shared" si="10"/>
        <v>1.9915197085945437E-2</v>
      </c>
      <c r="J254" s="88">
        <f t="shared" si="11"/>
        <v>1.2425507970859551</v>
      </c>
      <c r="K254" s="215" t="s">
        <v>563</v>
      </c>
      <c r="L254" s="552">
        <v>3.2672250728448482E-2</v>
      </c>
    </row>
    <row r="255" spans="1:12" x14ac:dyDescent="0.25">
      <c r="A255" s="120">
        <v>241</v>
      </c>
      <c r="B255" s="56" t="s">
        <v>281</v>
      </c>
      <c r="C255" s="51">
        <v>106.5</v>
      </c>
      <c r="D255" s="65" t="s">
        <v>358</v>
      </c>
      <c r="E255" s="104">
        <v>21.516999999999999</v>
      </c>
      <c r="F255" s="104">
        <v>21.806999999999999</v>
      </c>
      <c r="G255" s="88">
        <f t="shared" si="12"/>
        <v>0.24934199999999926</v>
      </c>
      <c r="H255" s="103"/>
      <c r="I255" s="103">
        <f t="shared" si="10"/>
        <v>1.8523742267713444E-2</v>
      </c>
      <c r="J255" s="88">
        <f t="shared" si="11"/>
        <v>0.2678657422677127</v>
      </c>
      <c r="K255" s="215" t="s">
        <v>563</v>
      </c>
      <c r="L255" s="552">
        <v>3.0389473384976107E-2</v>
      </c>
    </row>
    <row r="256" spans="1:12" x14ac:dyDescent="0.25">
      <c r="A256" s="120">
        <v>242</v>
      </c>
      <c r="B256" s="56" t="s">
        <v>282</v>
      </c>
      <c r="C256" s="51">
        <v>93.3</v>
      </c>
      <c r="D256" s="65" t="s">
        <v>358</v>
      </c>
      <c r="E256" s="104">
        <v>42.555999999999997</v>
      </c>
      <c r="F256" s="104">
        <v>42.917999999999999</v>
      </c>
      <c r="G256" s="88">
        <f t="shared" si="12"/>
        <v>0.31124760000000162</v>
      </c>
      <c r="H256" s="103"/>
      <c r="I256" s="103">
        <f t="shared" si="10"/>
        <v>1.622784181763065E-2</v>
      </c>
      <c r="J256" s="88">
        <f t="shared" si="11"/>
        <v>0.32747544181763227</v>
      </c>
      <c r="K256" s="215" t="s">
        <v>563</v>
      </c>
      <c r="L256" s="552">
        <v>2.6622890768246643E-2</v>
      </c>
    </row>
    <row r="257" spans="1:12" x14ac:dyDescent="0.25">
      <c r="A257" s="120">
        <v>243</v>
      </c>
      <c r="B257" s="56" t="s">
        <v>283</v>
      </c>
      <c r="C257" s="51">
        <v>80.5</v>
      </c>
      <c r="D257" s="65" t="s">
        <v>358</v>
      </c>
      <c r="E257" s="104">
        <v>9.6479999999999997</v>
      </c>
      <c r="F257" s="104">
        <v>9.6479999999999997</v>
      </c>
      <c r="G257" s="88">
        <f>(F257-E257)*0.8598+0.094</f>
        <v>9.4E-2</v>
      </c>
      <c r="H257" s="103"/>
      <c r="I257" s="103">
        <f t="shared" si="10"/>
        <v>1.4001514108459456E-2</v>
      </c>
      <c r="J257" s="88">
        <f t="shared" si="11"/>
        <v>0.10800151410845946</v>
      </c>
      <c r="K257" s="215" t="s">
        <v>563</v>
      </c>
      <c r="L257" s="552">
        <v>2.2970447018690776E-2</v>
      </c>
    </row>
    <row r="258" spans="1:12" x14ac:dyDescent="0.25">
      <c r="A258" s="120">
        <v>244</v>
      </c>
      <c r="B258" s="56" t="s">
        <v>284</v>
      </c>
      <c r="C258" s="51">
        <v>52.7</v>
      </c>
      <c r="D258" s="65" t="s">
        <v>358</v>
      </c>
      <c r="E258" s="104">
        <v>15.000999999999999</v>
      </c>
      <c r="F258" s="104">
        <v>15.055999999999999</v>
      </c>
      <c r="G258" s="88">
        <f t="shared" si="12"/>
        <v>4.7288999999999755E-2</v>
      </c>
      <c r="H258" s="103"/>
      <c r="I258" s="103">
        <f t="shared" si="10"/>
        <v>9.1662086151032725E-3</v>
      </c>
      <c r="J258" s="88">
        <f t="shared" si="11"/>
        <v>5.6455208615103031E-2</v>
      </c>
      <c r="K258" s="215" t="s">
        <v>563</v>
      </c>
      <c r="L258" s="552">
        <v>1.5037795750124261E-2</v>
      </c>
    </row>
    <row r="259" spans="1:12" x14ac:dyDescent="0.25">
      <c r="A259" s="120">
        <v>245</v>
      </c>
      <c r="B259" s="56" t="s">
        <v>285</v>
      </c>
      <c r="C259" s="51">
        <v>50.3</v>
      </c>
      <c r="D259" s="65" t="s">
        <v>358</v>
      </c>
      <c r="E259" s="104">
        <v>8.4719999999999995</v>
      </c>
      <c r="F259" s="104">
        <v>8.516</v>
      </c>
      <c r="G259" s="88">
        <f t="shared" si="12"/>
        <v>3.7831200000000419E-2</v>
      </c>
      <c r="H259" s="103"/>
      <c r="I259" s="103">
        <f t="shared" si="10"/>
        <v>8.7487721696336718E-3</v>
      </c>
      <c r="J259" s="88">
        <f t="shared" si="11"/>
        <v>4.6579972169634089E-2</v>
      </c>
      <c r="K259" s="215" t="s">
        <v>563</v>
      </c>
      <c r="L259" s="552">
        <v>0</v>
      </c>
    </row>
    <row r="260" spans="1:12" x14ac:dyDescent="0.25">
      <c r="A260" s="120">
        <v>246</v>
      </c>
      <c r="B260" s="56" t="s">
        <v>286</v>
      </c>
      <c r="C260" s="51">
        <v>113.9</v>
      </c>
      <c r="D260" s="65" t="s">
        <v>358</v>
      </c>
      <c r="E260" s="104">
        <v>54.085999999999999</v>
      </c>
      <c r="F260" s="104">
        <v>55.573</v>
      </c>
      <c r="G260" s="88">
        <f t="shared" si="12"/>
        <v>1.2785226000000016</v>
      </c>
      <c r="H260" s="103"/>
      <c r="I260" s="103">
        <f t="shared" si="10"/>
        <v>1.9810837974578041E-2</v>
      </c>
      <c r="J260" s="88">
        <f t="shared" si="11"/>
        <v>1.2983334379745797</v>
      </c>
      <c r="K260" s="215" t="s">
        <v>563</v>
      </c>
      <c r="L260" s="552">
        <v>3.2501042427687921E-2</v>
      </c>
    </row>
    <row r="261" spans="1:12" x14ac:dyDescent="0.25">
      <c r="A261" s="120">
        <v>247</v>
      </c>
      <c r="B261" s="56" t="s">
        <v>287</v>
      </c>
      <c r="C261" s="51">
        <v>106.3</v>
      </c>
      <c r="D261" s="65" t="s">
        <v>358</v>
      </c>
      <c r="E261" s="104">
        <v>34.558</v>
      </c>
      <c r="F261" s="104">
        <v>34.981999999999999</v>
      </c>
      <c r="G261" s="88">
        <f t="shared" si="12"/>
        <v>0.36455519999999958</v>
      </c>
      <c r="H261" s="103"/>
      <c r="I261" s="103">
        <f t="shared" si="10"/>
        <v>1.8488955897257641E-2</v>
      </c>
      <c r="J261" s="88">
        <f t="shared" si="11"/>
        <v>0.38304415589725721</v>
      </c>
      <c r="K261" s="215" t="s">
        <v>563</v>
      </c>
      <c r="L261" s="552">
        <v>3.0332403951389253E-2</v>
      </c>
    </row>
    <row r="262" spans="1:12" x14ac:dyDescent="0.25">
      <c r="A262" s="120">
        <v>248</v>
      </c>
      <c r="B262" s="56" t="s">
        <v>288</v>
      </c>
      <c r="C262" s="51">
        <v>92.5</v>
      </c>
      <c r="D262" s="65" t="s">
        <v>358</v>
      </c>
      <c r="E262" s="104">
        <v>39.177</v>
      </c>
      <c r="F262" s="104">
        <v>39.612000000000002</v>
      </c>
      <c r="G262" s="88">
        <f t="shared" si="12"/>
        <v>0.37401300000000198</v>
      </c>
      <c r="H262" s="103"/>
      <c r="I262" s="103">
        <f t="shared" si="10"/>
        <v>1.6088696335807451E-2</v>
      </c>
      <c r="J262" s="88">
        <f t="shared" si="11"/>
        <v>0.39010169633580943</v>
      </c>
      <c r="K262" s="215" t="s">
        <v>563</v>
      </c>
      <c r="L262" s="552">
        <v>2.639461303389945E-2</v>
      </c>
    </row>
    <row r="263" spans="1:12" x14ac:dyDescent="0.25">
      <c r="A263" s="120">
        <v>249</v>
      </c>
      <c r="B263" s="56" t="s">
        <v>289</v>
      </c>
      <c r="C263" s="51">
        <v>85.1</v>
      </c>
      <c r="D263" s="65" t="s">
        <v>358</v>
      </c>
      <c r="E263" s="104">
        <v>21.863</v>
      </c>
      <c r="F263" s="104">
        <v>22.073</v>
      </c>
      <c r="G263" s="88">
        <f t="shared" si="12"/>
        <v>0.18055800000000075</v>
      </c>
      <c r="H263" s="103"/>
      <c r="I263" s="103">
        <f t="shared" si="10"/>
        <v>1.4801600628942852E-2</v>
      </c>
      <c r="J263" s="88">
        <f t="shared" si="11"/>
        <v>0.19535960062894359</v>
      </c>
      <c r="K263" s="215" t="s">
        <v>563</v>
      </c>
      <c r="L263" s="552">
        <v>2.4283043991187414E-2</v>
      </c>
    </row>
    <row r="264" spans="1:12" x14ac:dyDescent="0.25">
      <c r="A264" s="120">
        <v>250</v>
      </c>
      <c r="B264" s="56" t="s">
        <v>290</v>
      </c>
      <c r="C264" s="51">
        <v>52.4</v>
      </c>
      <c r="D264" s="65" t="s">
        <v>358</v>
      </c>
      <c r="E264" s="104">
        <v>32.143000000000001</v>
      </c>
      <c r="F264" s="104">
        <v>32.718000000000004</v>
      </c>
      <c r="G264" s="88">
        <f t="shared" si="12"/>
        <v>0.49438500000000246</v>
      </c>
      <c r="H264" s="103"/>
      <c r="I264" s="103">
        <f t="shared" si="10"/>
        <v>9.1140290594195709E-3</v>
      </c>
      <c r="J264" s="88">
        <f t="shared" si="11"/>
        <v>0.50349902905942201</v>
      </c>
      <c r="K264" s="215" t="s">
        <v>563</v>
      </c>
      <c r="L264" s="552">
        <v>1.4952191599744147E-2</v>
      </c>
    </row>
    <row r="265" spans="1:12" x14ac:dyDescent="0.25">
      <c r="A265" s="120">
        <v>251</v>
      </c>
      <c r="B265" s="56" t="s">
        <v>291</v>
      </c>
      <c r="C265" s="51">
        <v>50.9</v>
      </c>
      <c r="D265" s="65" t="s">
        <v>358</v>
      </c>
      <c r="E265" s="104">
        <v>36.534999999999997</v>
      </c>
      <c r="F265" s="104">
        <v>37.179000000000002</v>
      </c>
      <c r="G265" s="88">
        <f t="shared" si="12"/>
        <v>0.55371120000000473</v>
      </c>
      <c r="H265" s="103"/>
      <c r="I265" s="103">
        <f t="shared" si="10"/>
        <v>8.8531312810010716E-3</v>
      </c>
      <c r="J265" s="88">
        <f t="shared" si="11"/>
        <v>0.5625643312810058</v>
      </c>
      <c r="K265" s="215" t="s">
        <v>563</v>
      </c>
      <c r="L265" s="552">
        <v>1.4524170847842965E-2</v>
      </c>
    </row>
    <row r="266" spans="1:12" x14ac:dyDescent="0.25">
      <c r="A266" s="120">
        <v>252</v>
      </c>
      <c r="B266" s="56" t="s">
        <v>292</v>
      </c>
      <c r="C266" s="51">
        <v>113.9</v>
      </c>
      <c r="D266" s="65" t="s">
        <v>358</v>
      </c>
      <c r="E266" s="104">
        <v>48.627000000000002</v>
      </c>
      <c r="F266" s="104">
        <v>48.841999999999999</v>
      </c>
      <c r="G266" s="88">
        <f t="shared" si="12"/>
        <v>0.18485699999999683</v>
      </c>
      <c r="H266" s="103"/>
      <c r="I266" s="103">
        <f t="shared" si="10"/>
        <v>1.9810837974578041E-2</v>
      </c>
      <c r="J266" s="88">
        <f t="shared" si="11"/>
        <v>0.20466783797457488</v>
      </c>
      <c r="K266" s="215" t="s">
        <v>563</v>
      </c>
      <c r="L266" s="552">
        <v>3.2501042427688143E-2</v>
      </c>
    </row>
    <row r="267" spans="1:12" x14ac:dyDescent="0.25">
      <c r="A267" s="120">
        <v>253</v>
      </c>
      <c r="B267" s="56" t="s">
        <v>293</v>
      </c>
      <c r="C267" s="51">
        <v>106.8</v>
      </c>
      <c r="D267" s="65" t="s">
        <v>358</v>
      </c>
      <c r="E267" s="104">
        <v>14.765000000000001</v>
      </c>
      <c r="F267" s="104">
        <v>15.185</v>
      </c>
      <c r="G267" s="88">
        <f t="shared" si="12"/>
        <v>0.36111599999999994</v>
      </c>
      <c r="H267" s="103"/>
      <c r="I267" s="103">
        <f t="shared" si="10"/>
        <v>1.8575921823397141E-2</v>
      </c>
      <c r="J267" s="88">
        <f t="shared" si="11"/>
        <v>0.37969192182339706</v>
      </c>
      <c r="K267" s="215" t="s">
        <v>563</v>
      </c>
      <c r="L267" s="552">
        <v>3.0475077535356165E-2</v>
      </c>
    </row>
    <row r="268" spans="1:12" x14ac:dyDescent="0.25">
      <c r="A268" s="120">
        <v>254</v>
      </c>
      <c r="B268" s="56" t="s">
        <v>294</v>
      </c>
      <c r="C268" s="51">
        <v>92.5</v>
      </c>
      <c r="D268" s="65" t="s">
        <v>358</v>
      </c>
      <c r="E268" s="104">
        <v>11.837999999999999</v>
      </c>
      <c r="F268" s="104">
        <v>11.837999999999999</v>
      </c>
      <c r="G268" s="88">
        <f>(F268-E268)*0.8598+0.0114</f>
        <v>1.14E-2</v>
      </c>
      <c r="H268" s="103"/>
      <c r="I268" s="103">
        <f t="shared" si="10"/>
        <v>1.6088696335807451E-2</v>
      </c>
      <c r="J268" s="88">
        <f t="shared" si="11"/>
        <v>2.7488696335807451E-2</v>
      </c>
      <c r="K268" s="25" t="s">
        <v>563</v>
      </c>
      <c r="L268" s="552">
        <v>2.6394613033899339E-2</v>
      </c>
    </row>
    <row r="269" spans="1:12" x14ac:dyDescent="0.25">
      <c r="A269" s="120">
        <v>255</v>
      </c>
      <c r="B269" s="56" t="s">
        <v>295</v>
      </c>
      <c r="C269" s="51">
        <v>81</v>
      </c>
      <c r="D269" s="65" t="s">
        <v>358</v>
      </c>
      <c r="E269" s="104">
        <v>17.957000000000001</v>
      </c>
      <c r="F269" s="104">
        <v>17.986000000000001</v>
      </c>
      <c r="G269" s="88">
        <f t="shared" si="12"/>
        <v>2.4934199999999927E-2</v>
      </c>
      <c r="H269" s="103"/>
      <c r="I269" s="103">
        <f t="shared" si="10"/>
        <v>1.4088480034598956E-2</v>
      </c>
      <c r="J269" s="88">
        <f t="shared" si="11"/>
        <v>3.9022680034598883E-2</v>
      </c>
      <c r="K269" s="25" t="s">
        <v>563</v>
      </c>
      <c r="L269" s="552">
        <v>2.31131206026578E-2</v>
      </c>
    </row>
    <row r="270" spans="1:12" x14ac:dyDescent="0.25">
      <c r="A270" s="120">
        <v>256</v>
      </c>
      <c r="B270" s="56" t="s">
        <v>296</v>
      </c>
      <c r="C270" s="51">
        <v>52.2</v>
      </c>
      <c r="D270" s="65" t="s">
        <v>358</v>
      </c>
      <c r="E270" s="104">
        <v>16.928999999999998</v>
      </c>
      <c r="F270" s="104">
        <v>16.992000000000001</v>
      </c>
      <c r="G270" s="88">
        <f t="shared" si="12"/>
        <v>5.4167400000002051E-2</v>
      </c>
      <c r="H270" s="103"/>
      <c r="I270" s="103">
        <f t="shared" si="10"/>
        <v>9.0792426889637727E-3</v>
      </c>
      <c r="J270" s="88">
        <f t="shared" si="11"/>
        <v>6.3246642688965821E-2</v>
      </c>
      <c r="K270" s="25" t="s">
        <v>563</v>
      </c>
      <c r="L270" s="552">
        <v>1.4895122166157182E-2</v>
      </c>
    </row>
    <row r="271" spans="1:12" x14ac:dyDescent="0.25">
      <c r="A271" s="120">
        <v>257</v>
      </c>
      <c r="B271" s="56" t="s">
        <v>297</v>
      </c>
      <c r="C271" s="51">
        <v>50.6</v>
      </c>
      <c r="D271" s="65" t="s">
        <v>358</v>
      </c>
      <c r="E271" s="104">
        <v>20.748000000000001</v>
      </c>
      <c r="F271" s="104">
        <v>20.748000000000001</v>
      </c>
      <c r="G271" s="88">
        <f>(F271-E271)*0.8598+0.717</f>
        <v>0.71699999999999997</v>
      </c>
      <c r="H271" s="103"/>
      <c r="I271" s="103">
        <f t="shared" si="10"/>
        <v>8.8009517253173734E-3</v>
      </c>
      <c r="J271" s="88">
        <f t="shared" si="11"/>
        <v>0.72580095172531733</v>
      </c>
      <c r="K271" s="25" t="s">
        <v>563</v>
      </c>
      <c r="L271" s="552">
        <v>1.4438566697462796E-2</v>
      </c>
    </row>
    <row r="272" spans="1:12" x14ac:dyDescent="0.25">
      <c r="A272" s="120">
        <v>258</v>
      </c>
      <c r="B272" s="56" t="s">
        <v>298</v>
      </c>
      <c r="C272" s="51">
        <v>113.9</v>
      </c>
      <c r="D272" s="65" t="s">
        <v>358</v>
      </c>
      <c r="E272" s="104">
        <v>42.823999999999998</v>
      </c>
      <c r="F272" s="104">
        <v>43.000999999999998</v>
      </c>
      <c r="G272" s="88">
        <f t="shared" si="12"/>
        <v>0.15218459999999967</v>
      </c>
      <c r="H272" s="103"/>
      <c r="I272" s="103">
        <f t="shared" si="10"/>
        <v>1.9810837974578041E-2</v>
      </c>
      <c r="J272" s="88">
        <f t="shared" si="11"/>
        <v>0.17199543797457773</v>
      </c>
      <c r="K272" s="25" t="s">
        <v>563</v>
      </c>
      <c r="L272" s="552">
        <v>3.2501042427688032E-2</v>
      </c>
    </row>
    <row r="273" spans="1:12" x14ac:dyDescent="0.25">
      <c r="A273" s="120">
        <v>259</v>
      </c>
      <c r="B273" s="56" t="s">
        <v>299</v>
      </c>
      <c r="C273" s="51">
        <v>106.9</v>
      </c>
      <c r="D273" s="65" t="s">
        <v>358</v>
      </c>
      <c r="E273" s="104">
        <v>19.920000000000002</v>
      </c>
      <c r="F273" s="104">
        <v>20.286000000000001</v>
      </c>
      <c r="G273" s="88">
        <f t="shared" si="12"/>
        <v>0.31468679999999971</v>
      </c>
      <c r="H273" s="103"/>
      <c r="I273" s="103">
        <f t="shared" si="10"/>
        <v>1.8593315008625044E-2</v>
      </c>
      <c r="J273" s="88">
        <f t="shared" si="11"/>
        <v>0.33328011500862476</v>
      </c>
      <c r="K273" s="25" t="s">
        <v>563</v>
      </c>
      <c r="L273" s="552">
        <v>3.0503612252149592E-2</v>
      </c>
    </row>
    <row r="274" spans="1:12" x14ac:dyDescent="0.25">
      <c r="A274" s="120">
        <v>260</v>
      </c>
      <c r="B274" s="56" t="s">
        <v>300</v>
      </c>
      <c r="C274" s="51">
        <v>92.5</v>
      </c>
      <c r="D274" s="65" t="s">
        <v>358</v>
      </c>
      <c r="E274" s="104">
        <v>18.146000000000001</v>
      </c>
      <c r="F274" s="104">
        <v>18.259</v>
      </c>
      <c r="G274" s="88">
        <f t="shared" si="12"/>
        <v>9.7157399999999616E-2</v>
      </c>
      <c r="H274" s="103"/>
      <c r="I274" s="103">
        <f t="shared" si="10"/>
        <v>1.6088696335807451E-2</v>
      </c>
      <c r="J274" s="88">
        <f t="shared" si="11"/>
        <v>0.11324609633580707</v>
      </c>
      <c r="K274" s="25" t="s">
        <v>563</v>
      </c>
      <c r="L274" s="552">
        <v>2.6394613033899339E-2</v>
      </c>
    </row>
    <row r="275" spans="1:12" x14ac:dyDescent="0.25">
      <c r="A275" s="120">
        <v>261</v>
      </c>
      <c r="B275" s="56" t="s">
        <v>301</v>
      </c>
      <c r="C275" s="51">
        <v>80.900000000000006</v>
      </c>
      <c r="D275" s="65" t="s">
        <v>358</v>
      </c>
      <c r="E275" s="104">
        <v>46.436</v>
      </c>
      <c r="F275" s="104">
        <v>47.552999999999997</v>
      </c>
      <c r="G275" s="88">
        <f t="shared" si="12"/>
        <v>0.96039659999999771</v>
      </c>
      <c r="H275" s="103"/>
      <c r="I275" s="103">
        <f t="shared" ref="I275:I302" si="13">$G$10/$C$304*C275</f>
        <v>1.4071086849371058E-2</v>
      </c>
      <c r="J275" s="88">
        <f t="shared" ref="J275:J303" si="14">G275+I275+H275</f>
        <v>0.9744676868493688</v>
      </c>
      <c r="K275" s="25" t="s">
        <v>563</v>
      </c>
      <c r="L275" s="552">
        <v>2.3084585885864373E-2</v>
      </c>
    </row>
    <row r="276" spans="1:12" x14ac:dyDescent="0.25">
      <c r="A276" s="120">
        <v>262</v>
      </c>
      <c r="B276" s="56" t="s">
        <v>302</v>
      </c>
      <c r="C276" s="51">
        <v>52.1</v>
      </c>
      <c r="D276" s="65" t="s">
        <v>358</v>
      </c>
      <c r="E276" s="104">
        <v>3.0990000000000002</v>
      </c>
      <c r="F276" s="104">
        <v>3.0990000000000002</v>
      </c>
      <c r="G276" s="88">
        <f t="shared" si="12"/>
        <v>0</v>
      </c>
      <c r="H276" s="103">
        <v>0.30506120065884723</v>
      </c>
      <c r="I276" s="103">
        <f t="shared" si="13"/>
        <v>9.0618495037358728E-3</v>
      </c>
      <c r="J276" s="88">
        <f t="shared" si="14"/>
        <v>0.31412305016258313</v>
      </c>
      <c r="K276" s="25" t="s">
        <v>564</v>
      </c>
      <c r="L276" s="552">
        <v>0</v>
      </c>
    </row>
    <row r="277" spans="1:12" x14ac:dyDescent="0.25">
      <c r="A277" s="120">
        <v>263</v>
      </c>
      <c r="B277" s="56" t="s">
        <v>303</v>
      </c>
      <c r="C277" s="51">
        <v>50.6</v>
      </c>
      <c r="D277" s="65" t="s">
        <v>358</v>
      </c>
      <c r="E277" s="104">
        <v>4.95</v>
      </c>
      <c r="F277" s="104">
        <v>5.0010000000000003</v>
      </c>
      <c r="G277" s="88">
        <f t="shared" ref="G277:G303" si="15">(F277-E277)*0.8598</f>
        <v>4.3849800000000133E-2</v>
      </c>
      <c r="H277" s="103"/>
      <c r="I277" s="103">
        <f t="shared" si="13"/>
        <v>8.8009517253173734E-3</v>
      </c>
      <c r="J277" s="88">
        <f t="shared" si="14"/>
        <v>5.265075172531751E-2</v>
      </c>
      <c r="K277" s="25" t="s">
        <v>563</v>
      </c>
      <c r="L277" s="552">
        <v>1.4438566697462796E-2</v>
      </c>
    </row>
    <row r="278" spans="1:12" x14ac:dyDescent="0.25">
      <c r="A278" s="120">
        <v>264</v>
      </c>
      <c r="B278" s="56" t="s">
        <v>304</v>
      </c>
      <c r="C278" s="51">
        <v>114.3</v>
      </c>
      <c r="D278" s="65" t="s">
        <v>358</v>
      </c>
      <c r="E278" s="104">
        <v>68.430999999999997</v>
      </c>
      <c r="F278" s="104">
        <v>70.692999999999998</v>
      </c>
      <c r="G278" s="88">
        <f t="shared" si="15"/>
        <v>1.9448676000000005</v>
      </c>
      <c r="H278" s="103"/>
      <c r="I278" s="103">
        <f t="shared" si="13"/>
        <v>1.9880410715489637E-2</v>
      </c>
      <c r="J278" s="88">
        <f t="shared" si="14"/>
        <v>1.9647480107154902</v>
      </c>
      <c r="K278" s="25" t="s">
        <v>563</v>
      </c>
      <c r="L278" s="552">
        <v>3.2615181294861628E-2</v>
      </c>
    </row>
    <row r="279" spans="1:12" x14ac:dyDescent="0.25">
      <c r="A279" s="120">
        <v>265</v>
      </c>
      <c r="B279" s="56" t="s">
        <v>305</v>
      </c>
      <c r="C279" s="51">
        <v>107</v>
      </c>
      <c r="D279" s="65" t="s">
        <v>358</v>
      </c>
      <c r="E279" s="104">
        <v>32.819000000000003</v>
      </c>
      <c r="F279" s="104">
        <v>32.929000000000002</v>
      </c>
      <c r="G279" s="88">
        <f t="shared" si="15"/>
        <v>9.457799999999951E-2</v>
      </c>
      <c r="H279" s="103"/>
      <c r="I279" s="103">
        <f t="shared" si="13"/>
        <v>1.8610708193852941E-2</v>
      </c>
      <c r="J279" s="88">
        <f t="shared" si="14"/>
        <v>0.11318870819385245</v>
      </c>
      <c r="K279" s="25" t="s">
        <v>563</v>
      </c>
      <c r="L279" s="552">
        <v>3.0532146968943019E-2</v>
      </c>
    </row>
    <row r="280" spans="1:12" x14ac:dyDescent="0.25">
      <c r="A280" s="120">
        <v>266</v>
      </c>
      <c r="B280" s="56" t="s">
        <v>306</v>
      </c>
      <c r="C280" s="51">
        <v>92.8</v>
      </c>
      <c r="D280" s="65" t="s">
        <v>358</v>
      </c>
      <c r="E280" s="104">
        <v>42.511000000000003</v>
      </c>
      <c r="F280" s="104">
        <v>43.673000000000002</v>
      </c>
      <c r="G280" s="88">
        <f t="shared" si="15"/>
        <v>0.99908759999999919</v>
      </c>
      <c r="H280" s="103"/>
      <c r="I280" s="103">
        <f t="shared" si="13"/>
        <v>1.6140875891491151E-2</v>
      </c>
      <c r="J280" s="88">
        <f t="shared" si="14"/>
        <v>1.0152284758914902</v>
      </c>
      <c r="K280" s="25" t="s">
        <v>563</v>
      </c>
      <c r="L280" s="552">
        <v>2.6480217184279731E-2</v>
      </c>
    </row>
    <row r="281" spans="1:12" x14ac:dyDescent="0.25">
      <c r="A281" s="120">
        <v>267</v>
      </c>
      <c r="B281" s="56" t="s">
        <v>307</v>
      </c>
      <c r="C281" s="51">
        <v>80.3</v>
      </c>
      <c r="D281" s="65" t="s">
        <v>358</v>
      </c>
      <c r="E281" s="104">
        <v>23.552</v>
      </c>
      <c r="F281" s="104">
        <v>24.048999999999999</v>
      </c>
      <c r="G281" s="88">
        <f t="shared" si="15"/>
        <v>0.42732059999999988</v>
      </c>
      <c r="H281" s="103"/>
      <c r="I281" s="103">
        <f t="shared" si="13"/>
        <v>1.3966727738003656E-2</v>
      </c>
      <c r="J281" s="88">
        <f t="shared" si="14"/>
        <v>0.44128732773800355</v>
      </c>
      <c r="K281" s="25" t="s">
        <v>563</v>
      </c>
      <c r="L281" s="552">
        <v>2.2913377585104033E-2</v>
      </c>
    </row>
    <row r="282" spans="1:12" x14ac:dyDescent="0.25">
      <c r="A282" s="120">
        <v>268</v>
      </c>
      <c r="B282" s="56" t="s">
        <v>308</v>
      </c>
      <c r="C282" s="51">
        <v>52</v>
      </c>
      <c r="D282" s="65" t="s">
        <v>358</v>
      </c>
      <c r="E282" s="104">
        <v>11.95</v>
      </c>
      <c r="F282" s="104">
        <v>12.359</v>
      </c>
      <c r="G282" s="88">
        <f t="shared" si="15"/>
        <v>0.35165820000000059</v>
      </c>
      <c r="H282" s="103"/>
      <c r="I282" s="103">
        <f t="shared" si="13"/>
        <v>9.0444563185079728E-3</v>
      </c>
      <c r="J282" s="88">
        <f t="shared" si="14"/>
        <v>0.36070265631850856</v>
      </c>
      <c r="K282" s="25" t="s">
        <v>563</v>
      </c>
      <c r="L282" s="552">
        <v>1.4838052732570439E-2</v>
      </c>
    </row>
    <row r="283" spans="1:12" x14ac:dyDescent="0.25">
      <c r="A283" s="120">
        <v>269</v>
      </c>
      <c r="B283" s="56" t="s">
        <v>309</v>
      </c>
      <c r="C283" s="51">
        <v>50.4</v>
      </c>
      <c r="D283" s="65" t="s">
        <v>358</v>
      </c>
      <c r="E283" s="104">
        <v>16.518000000000001</v>
      </c>
      <c r="F283" s="104">
        <v>16.577999999999999</v>
      </c>
      <c r="G283" s="88">
        <f t="shared" si="15"/>
        <v>5.1587999999998899E-2</v>
      </c>
      <c r="H283" s="103"/>
      <c r="I283" s="103">
        <f t="shared" si="13"/>
        <v>8.7661653548615718E-3</v>
      </c>
      <c r="J283" s="88">
        <f t="shared" si="14"/>
        <v>6.0354165354860469E-2</v>
      </c>
      <c r="K283" s="25" t="s">
        <v>563</v>
      </c>
      <c r="L283" s="552">
        <v>1.4381497263875942E-2</v>
      </c>
    </row>
    <row r="284" spans="1:12" x14ac:dyDescent="0.25">
      <c r="A284" s="120">
        <v>270</v>
      </c>
      <c r="B284" s="56" t="s">
        <v>310</v>
      </c>
      <c r="C284" s="51">
        <v>113.4</v>
      </c>
      <c r="D284" s="65" t="s">
        <v>358</v>
      </c>
      <c r="E284" s="104">
        <v>32.351999999999997</v>
      </c>
      <c r="F284" s="104">
        <v>32.351999999999997</v>
      </c>
      <c r="G284" s="88">
        <f>(F284-E284)*0.8598+0.7173</f>
        <v>0.71730000000000005</v>
      </c>
      <c r="H284" s="103"/>
      <c r="I284" s="103">
        <f t="shared" si="13"/>
        <v>1.9723872048438541E-2</v>
      </c>
      <c r="J284" s="88">
        <f t="shared" si="14"/>
        <v>0.73702387204843856</v>
      </c>
      <c r="K284" s="25" t="s">
        <v>563</v>
      </c>
      <c r="L284" s="552">
        <v>3.2358368843720786E-2</v>
      </c>
    </row>
    <row r="285" spans="1:12" x14ac:dyDescent="0.25">
      <c r="A285" s="120">
        <v>271</v>
      </c>
      <c r="B285" s="56" t="s">
        <v>311</v>
      </c>
      <c r="C285" s="51">
        <v>106.2</v>
      </c>
      <c r="D285" s="65" t="s">
        <v>358</v>
      </c>
      <c r="E285" s="104">
        <v>17.564</v>
      </c>
      <c r="F285" s="104">
        <v>17.684000000000001</v>
      </c>
      <c r="G285" s="88">
        <f t="shared" si="15"/>
        <v>0.10317600000000085</v>
      </c>
      <c r="H285" s="103"/>
      <c r="I285" s="103">
        <f t="shared" si="13"/>
        <v>1.8471562712029745E-2</v>
      </c>
      <c r="J285" s="88">
        <f t="shared" si="14"/>
        <v>0.12164756271203059</v>
      </c>
      <c r="K285" s="25" t="s">
        <v>563</v>
      </c>
      <c r="L285" s="552">
        <v>3.0303869234595715E-2</v>
      </c>
    </row>
    <row r="286" spans="1:12" x14ac:dyDescent="0.25">
      <c r="A286" s="120">
        <v>272</v>
      </c>
      <c r="B286" s="56" t="s">
        <v>312</v>
      </c>
      <c r="C286" s="51">
        <v>92.7</v>
      </c>
      <c r="D286" s="65" t="s">
        <v>358</v>
      </c>
      <c r="E286" s="104">
        <v>18.497</v>
      </c>
      <c r="F286" s="104">
        <v>18.497</v>
      </c>
      <c r="G286" s="88">
        <f>(F286-E286)*0.8598+0.5276</f>
        <v>0.52759999999999996</v>
      </c>
      <c r="H286" s="103"/>
      <c r="I286" s="103">
        <f t="shared" si="13"/>
        <v>1.6123482706263251E-2</v>
      </c>
      <c r="J286" s="88">
        <f t="shared" si="14"/>
        <v>0.54372348270626325</v>
      </c>
      <c r="K286" s="25" t="s">
        <v>563</v>
      </c>
      <c r="L286" s="552">
        <v>2.6451682467486193E-2</v>
      </c>
    </row>
    <row r="287" spans="1:12" x14ac:dyDescent="0.25">
      <c r="A287" s="120">
        <v>273</v>
      </c>
      <c r="B287" s="56" t="s">
        <v>313</v>
      </c>
      <c r="C287" s="51">
        <v>81.5</v>
      </c>
      <c r="D287" s="65" t="s">
        <v>358</v>
      </c>
      <c r="E287" s="104">
        <v>41.018000000000001</v>
      </c>
      <c r="F287" s="104">
        <v>42.128</v>
      </c>
      <c r="G287" s="88">
        <f t="shared" si="15"/>
        <v>0.9543779999999995</v>
      </c>
      <c r="H287" s="103"/>
      <c r="I287" s="103">
        <f t="shared" si="13"/>
        <v>1.4175445960738456E-2</v>
      </c>
      <c r="J287" s="88">
        <f t="shared" si="14"/>
        <v>0.968553445960738</v>
      </c>
      <c r="K287" s="25" t="s">
        <v>563</v>
      </c>
      <c r="L287" s="552">
        <v>2.3255794186624712E-2</v>
      </c>
    </row>
    <row r="288" spans="1:12" x14ac:dyDescent="0.25">
      <c r="A288" s="120">
        <v>274</v>
      </c>
      <c r="B288" s="56" t="s">
        <v>314</v>
      </c>
      <c r="C288" s="51">
        <v>52</v>
      </c>
      <c r="D288" s="65" t="s">
        <v>358</v>
      </c>
      <c r="E288" s="104">
        <v>34.061</v>
      </c>
      <c r="F288" s="104">
        <v>34.588999999999999</v>
      </c>
      <c r="G288" s="88">
        <f t="shared" si="15"/>
        <v>0.45397439999999889</v>
      </c>
      <c r="H288" s="103"/>
      <c r="I288" s="103">
        <f t="shared" si="13"/>
        <v>9.0444563185079728E-3</v>
      </c>
      <c r="J288" s="88">
        <f t="shared" si="14"/>
        <v>0.46301885631850687</v>
      </c>
      <c r="K288" s="25" t="s">
        <v>563</v>
      </c>
      <c r="L288" s="552">
        <v>1.4838052732570439E-2</v>
      </c>
    </row>
    <row r="289" spans="1:12" x14ac:dyDescent="0.25">
      <c r="A289" s="120">
        <v>275</v>
      </c>
      <c r="B289" s="56" t="s">
        <v>315</v>
      </c>
      <c r="C289" s="51">
        <v>50.1</v>
      </c>
      <c r="D289" s="65" t="s">
        <v>358</v>
      </c>
      <c r="E289" s="104">
        <v>34.155000000000001</v>
      </c>
      <c r="F289" s="104">
        <v>32.411999999999999</v>
      </c>
      <c r="G289" s="88">
        <f>(F289-E289)*0.8598+1.4986</f>
        <v>-3.1400000001902129E-5</v>
      </c>
      <c r="H289" s="103"/>
      <c r="I289" s="103">
        <f t="shared" si="13"/>
        <v>8.7139857991778737E-3</v>
      </c>
      <c r="J289" s="88">
        <f t="shared" si="14"/>
        <v>8.6825857991759715E-3</v>
      </c>
      <c r="K289" s="25" t="s">
        <v>563</v>
      </c>
      <c r="L289" s="552">
        <v>-1.4843041068865044</v>
      </c>
    </row>
    <row r="290" spans="1:12" x14ac:dyDescent="0.25">
      <c r="A290" s="120">
        <v>276</v>
      </c>
      <c r="B290" s="56" t="s">
        <v>316</v>
      </c>
      <c r="C290" s="51">
        <v>113.9</v>
      </c>
      <c r="D290" s="65" t="s">
        <v>358</v>
      </c>
      <c r="E290" s="104">
        <v>63.965000000000003</v>
      </c>
      <c r="F290" s="104">
        <v>65.326999999999998</v>
      </c>
      <c r="G290" s="88">
        <f t="shared" si="15"/>
        <v>1.1710475999999954</v>
      </c>
      <c r="H290" s="103"/>
      <c r="I290" s="103">
        <f t="shared" si="13"/>
        <v>1.9810837974578041E-2</v>
      </c>
      <c r="J290" s="88">
        <f t="shared" si="14"/>
        <v>1.1908584379745735</v>
      </c>
      <c r="K290" s="25" t="s">
        <v>563</v>
      </c>
      <c r="L290" s="552">
        <v>3.2501042427687921E-2</v>
      </c>
    </row>
    <row r="291" spans="1:12" x14ac:dyDescent="0.25">
      <c r="A291" s="120">
        <v>277</v>
      </c>
      <c r="B291" s="56" t="s">
        <v>317</v>
      </c>
      <c r="C291" s="51">
        <v>107.4</v>
      </c>
      <c r="D291" s="65" t="s">
        <v>358</v>
      </c>
      <c r="E291" s="104">
        <v>49.804000000000002</v>
      </c>
      <c r="F291" s="104">
        <v>50.158999999999999</v>
      </c>
      <c r="G291" s="88">
        <f t="shared" si="15"/>
        <v>0.30522899999999731</v>
      </c>
      <c r="H291" s="103"/>
      <c r="I291" s="103">
        <f t="shared" si="13"/>
        <v>1.8680280934764544E-2</v>
      </c>
      <c r="J291" s="88">
        <f t="shared" si="14"/>
        <v>0.32390928093476185</v>
      </c>
      <c r="K291" s="25" t="s">
        <v>563</v>
      </c>
      <c r="L291" s="552">
        <v>3.0646285836116616E-2</v>
      </c>
    </row>
    <row r="292" spans="1:12" x14ac:dyDescent="0.25">
      <c r="A292" s="120">
        <v>278</v>
      </c>
      <c r="B292" s="56" t="s">
        <v>318</v>
      </c>
      <c r="C292" s="51">
        <v>92.6</v>
      </c>
      <c r="D292" s="65" t="s">
        <v>358</v>
      </c>
      <c r="E292" s="104">
        <v>9.3699999999999992</v>
      </c>
      <c r="F292" s="104">
        <v>9.3699999999999992</v>
      </c>
      <c r="G292" s="88">
        <f t="shared" si="15"/>
        <v>0</v>
      </c>
      <c r="H292" s="103">
        <v>0.5422009055855902</v>
      </c>
      <c r="I292" s="103">
        <f t="shared" si="13"/>
        <v>1.6106089521035351E-2</v>
      </c>
      <c r="J292" s="88">
        <f t="shared" si="14"/>
        <v>0.55830699510662551</v>
      </c>
      <c r="K292" s="25" t="s">
        <v>564</v>
      </c>
      <c r="L292" s="552">
        <v>0</v>
      </c>
    </row>
    <row r="293" spans="1:12" x14ac:dyDescent="0.25">
      <c r="A293" s="120">
        <v>279</v>
      </c>
      <c r="B293" s="56" t="s">
        <v>319</v>
      </c>
      <c r="C293" s="51">
        <v>80.5</v>
      </c>
      <c r="D293" s="65" t="s">
        <v>358</v>
      </c>
      <c r="E293" s="104">
        <v>19.100999999999999</v>
      </c>
      <c r="F293" s="104">
        <v>19.404</v>
      </c>
      <c r="G293" s="88">
        <f t="shared" si="15"/>
        <v>0.26051940000000073</v>
      </c>
      <c r="H293" s="103"/>
      <c r="I293" s="103">
        <f t="shared" si="13"/>
        <v>1.4001514108459456E-2</v>
      </c>
      <c r="J293" s="88">
        <f t="shared" si="14"/>
        <v>0.27452091410846019</v>
      </c>
      <c r="K293" s="25" t="s">
        <v>563</v>
      </c>
      <c r="L293" s="552">
        <v>2.2970447018690776E-2</v>
      </c>
    </row>
    <row r="294" spans="1:12" x14ac:dyDescent="0.25">
      <c r="A294" s="120">
        <v>280</v>
      </c>
      <c r="B294" s="56" t="s">
        <v>320</v>
      </c>
      <c r="C294" s="51">
        <v>52</v>
      </c>
      <c r="D294" s="65" t="s">
        <v>358</v>
      </c>
      <c r="E294" s="104">
        <v>14.785</v>
      </c>
      <c r="F294" s="104">
        <v>14.785</v>
      </c>
      <c r="G294" s="88">
        <v>0</v>
      </c>
      <c r="H294" s="103">
        <v>0.30447567052322561</v>
      </c>
      <c r="I294" s="103">
        <f t="shared" si="13"/>
        <v>9.0444563185079728E-3</v>
      </c>
      <c r="J294" s="88">
        <f t="shared" si="14"/>
        <v>0.31352012684173358</v>
      </c>
      <c r="K294" s="25" t="s">
        <v>564</v>
      </c>
      <c r="L294" s="552">
        <v>0</v>
      </c>
    </row>
    <row r="295" spans="1:12" x14ac:dyDescent="0.25">
      <c r="A295" s="120">
        <v>281</v>
      </c>
      <c r="B295" s="56" t="s">
        <v>321</v>
      </c>
      <c r="C295" s="51">
        <v>50.4</v>
      </c>
      <c r="D295" s="65" t="s">
        <v>358</v>
      </c>
      <c r="E295" s="104">
        <v>27.645</v>
      </c>
      <c r="F295" s="104">
        <v>27.689</v>
      </c>
      <c r="G295" s="88">
        <f t="shared" si="15"/>
        <v>3.7831200000000419E-2</v>
      </c>
      <c r="H295" s="103"/>
      <c r="I295" s="103">
        <f t="shared" si="13"/>
        <v>8.7661653548615718E-3</v>
      </c>
      <c r="J295" s="88">
        <f t="shared" si="14"/>
        <v>4.6597365354861989E-2</v>
      </c>
      <c r="K295" s="25" t="s">
        <v>563</v>
      </c>
      <c r="L295" s="552">
        <v>1.4381497263875942E-2</v>
      </c>
    </row>
    <row r="296" spans="1:12" x14ac:dyDescent="0.25">
      <c r="A296" s="120">
        <v>282</v>
      </c>
      <c r="B296" s="56" t="s">
        <v>322</v>
      </c>
      <c r="C296" s="51">
        <v>113.7</v>
      </c>
      <c r="D296" s="65" t="s">
        <v>358</v>
      </c>
      <c r="E296" s="104">
        <v>70.465000000000003</v>
      </c>
      <c r="F296" s="104">
        <v>72.191000000000003</v>
      </c>
      <c r="G296" s="88">
        <f t="shared" si="15"/>
        <v>1.4840147999999993</v>
      </c>
      <c r="H296" s="103"/>
      <c r="I296" s="103">
        <f>$G$10/$C$304*C296</f>
        <v>1.9776051604122238E-2</v>
      </c>
      <c r="J296" s="88">
        <f t="shared" si="14"/>
        <v>1.5037908516041216</v>
      </c>
      <c r="K296" s="25" t="s">
        <v>563</v>
      </c>
      <c r="L296" s="552">
        <v>3.2443972994101067E-2</v>
      </c>
    </row>
    <row r="297" spans="1:12" x14ac:dyDescent="0.25">
      <c r="A297" s="120">
        <v>283</v>
      </c>
      <c r="B297" s="56" t="s">
        <v>323</v>
      </c>
      <c r="C297" s="51">
        <v>106.2</v>
      </c>
      <c r="D297" s="65" t="s">
        <v>358</v>
      </c>
      <c r="E297" s="104">
        <v>17.724</v>
      </c>
      <c r="F297" s="104">
        <v>18.052</v>
      </c>
      <c r="G297" s="88">
        <f t="shared" si="15"/>
        <v>0.2820143999999995</v>
      </c>
      <c r="H297" s="103"/>
      <c r="I297" s="103">
        <f t="shared" si="13"/>
        <v>1.8471562712029745E-2</v>
      </c>
      <c r="J297" s="88">
        <f t="shared" si="14"/>
        <v>0.30048596271202926</v>
      </c>
      <c r="K297" s="25" t="s">
        <v>563</v>
      </c>
      <c r="L297" s="552">
        <v>3.0303869234595604E-2</v>
      </c>
    </row>
    <row r="298" spans="1:12" x14ac:dyDescent="0.25">
      <c r="A298" s="120">
        <v>284</v>
      </c>
      <c r="B298" s="56" t="s">
        <v>324</v>
      </c>
      <c r="C298" s="51">
        <v>92</v>
      </c>
      <c r="D298" s="65" t="s">
        <v>358</v>
      </c>
      <c r="E298" s="104">
        <v>13.368</v>
      </c>
      <c r="F298" s="104">
        <v>14.12</v>
      </c>
      <c r="G298" s="88">
        <f t="shared" si="15"/>
        <v>0.64656959999999908</v>
      </c>
      <c r="H298" s="103"/>
      <c r="I298" s="103">
        <f t="shared" si="13"/>
        <v>1.6001730409667951E-2</v>
      </c>
      <c r="J298" s="88">
        <f t="shared" si="14"/>
        <v>0.66257133040966698</v>
      </c>
      <c r="K298" s="25" t="s">
        <v>563</v>
      </c>
      <c r="L298" s="552">
        <v>2.6251939449932316E-2</v>
      </c>
    </row>
    <row r="299" spans="1:12" x14ac:dyDescent="0.25">
      <c r="A299" s="120">
        <v>285</v>
      </c>
      <c r="B299" s="56" t="s">
        <v>325</v>
      </c>
      <c r="C299" s="51">
        <v>79.900000000000006</v>
      </c>
      <c r="D299" s="65" t="s">
        <v>358</v>
      </c>
      <c r="E299" s="104">
        <v>34.57</v>
      </c>
      <c r="F299" s="104">
        <v>35.179000000000002</v>
      </c>
      <c r="G299" s="88">
        <f t="shared" si="15"/>
        <v>0.52361820000000148</v>
      </c>
      <c r="H299" s="103"/>
      <c r="I299" s="103">
        <f>$G$10/$C$304*C299</f>
        <v>1.3897154997092058E-2</v>
      </c>
      <c r="J299" s="88">
        <f t="shared" si="14"/>
        <v>0.53751535499709358</v>
      </c>
      <c r="K299" s="25" t="s">
        <v>563</v>
      </c>
      <c r="L299" s="552">
        <v>2.2799238717930326E-2</v>
      </c>
    </row>
    <row r="300" spans="1:12" x14ac:dyDescent="0.25">
      <c r="A300" s="120">
        <v>286</v>
      </c>
      <c r="B300" s="56" t="s">
        <v>326</v>
      </c>
      <c r="C300" s="51">
        <v>51.4</v>
      </c>
      <c r="D300" s="65" t="s">
        <v>358</v>
      </c>
      <c r="E300" s="104">
        <v>11.105</v>
      </c>
      <c r="F300" s="104">
        <v>11.105</v>
      </c>
      <c r="G300" s="88">
        <f>(F300-E300)*0.8598+0.038</f>
        <v>3.7999999999999999E-2</v>
      </c>
      <c r="H300" s="103"/>
      <c r="I300" s="103">
        <f t="shared" si="13"/>
        <v>8.9400972071405713E-3</v>
      </c>
      <c r="J300" s="88">
        <f t="shared" si="14"/>
        <v>4.6940097207140569E-2</v>
      </c>
      <c r="K300" s="25" t="s">
        <v>563</v>
      </c>
      <c r="L300" s="552">
        <v>1.4666844431810017E-2</v>
      </c>
    </row>
    <row r="301" spans="1:12" x14ac:dyDescent="0.25">
      <c r="A301" s="120">
        <v>287</v>
      </c>
      <c r="B301" s="56" t="s">
        <v>327</v>
      </c>
      <c r="C301" s="51">
        <v>50.3</v>
      </c>
      <c r="D301" s="65" t="s">
        <v>358</v>
      </c>
      <c r="E301" s="104">
        <v>17.207999999999998</v>
      </c>
      <c r="F301" s="104">
        <v>17.382999999999999</v>
      </c>
      <c r="G301" s="88">
        <f t="shared" si="15"/>
        <v>0.15046500000000063</v>
      </c>
      <c r="H301" s="103"/>
      <c r="I301" s="103">
        <f t="shared" si="13"/>
        <v>8.7487721696336718E-3</v>
      </c>
      <c r="J301" s="88">
        <f t="shared" si="14"/>
        <v>0.15921377216963431</v>
      </c>
      <c r="K301" s="25" t="s">
        <v>563</v>
      </c>
      <c r="L301" s="552">
        <v>1.4352962547082515E-2</v>
      </c>
    </row>
    <row r="302" spans="1:12" x14ac:dyDescent="0.25">
      <c r="A302" s="120">
        <v>288</v>
      </c>
      <c r="B302" s="56" t="s">
        <v>328</v>
      </c>
      <c r="C302" s="51">
        <v>114.8</v>
      </c>
      <c r="D302" s="65" t="s">
        <v>358</v>
      </c>
      <c r="E302" s="104">
        <v>40.58</v>
      </c>
      <c r="F302" s="104">
        <v>40.58</v>
      </c>
      <c r="G302" s="88">
        <f t="shared" si="15"/>
        <v>0</v>
      </c>
      <c r="H302" s="103">
        <v>0.67218859569358269</v>
      </c>
      <c r="I302" s="103">
        <f t="shared" si="13"/>
        <v>1.9967376641629137E-2</v>
      </c>
      <c r="J302" s="88">
        <f t="shared" si="14"/>
        <v>0.69215597233521187</v>
      </c>
      <c r="K302" s="25" t="s">
        <v>564</v>
      </c>
      <c r="L302" s="552">
        <v>0</v>
      </c>
    </row>
    <row r="303" spans="1:12" s="551" customFormat="1" ht="21" customHeight="1" x14ac:dyDescent="0.25">
      <c r="A303" s="120" t="s">
        <v>376</v>
      </c>
      <c r="B303" s="122" t="s">
        <v>360</v>
      </c>
      <c r="C303" s="480">
        <v>296.85000000000002</v>
      </c>
      <c r="D303" s="487" t="s">
        <v>358</v>
      </c>
      <c r="E303" s="104">
        <v>98.784999999999997</v>
      </c>
      <c r="F303" s="104">
        <v>100.264</v>
      </c>
      <c r="G303" s="88">
        <f t="shared" si="15"/>
        <v>1.2716441999999992</v>
      </c>
      <c r="H303" s="103"/>
      <c r="I303" s="103">
        <f>$G$10/$C$304*C303</f>
        <v>5.1631670349020997E-2</v>
      </c>
      <c r="J303" s="88">
        <f t="shared" si="14"/>
        <v>1.3232758703490202</v>
      </c>
      <c r="K303" s="546" t="s">
        <v>563</v>
      </c>
      <c r="L303" s="553">
        <v>8.4705306801222235E-2</v>
      </c>
    </row>
    <row r="304" spans="1:12" x14ac:dyDescent="0.25">
      <c r="A304" s="614" t="s">
        <v>3</v>
      </c>
      <c r="B304" s="615"/>
      <c r="C304" s="470">
        <f>SUM(C18:C303)</f>
        <v>20466.450000000008</v>
      </c>
      <c r="D304" s="124"/>
      <c r="E304" s="129"/>
      <c r="F304" s="129"/>
      <c r="G304" s="88">
        <f>SUM(G18:G303)</f>
        <v>110.20116300000001</v>
      </c>
      <c r="H304" s="88">
        <v>9.6360694419244695</v>
      </c>
      <c r="I304" s="88">
        <f t="shared" ref="I304:J304" si="16">SUM(I18:I303)</f>
        <v>3.559767558075531</v>
      </c>
      <c r="J304" s="88">
        <f t="shared" si="16"/>
        <v>123.39700000000008</v>
      </c>
      <c r="K304" s="25"/>
      <c r="L304" s="525">
        <f>SUM(L18:L303)</f>
        <v>-3.3167912860676552E-14</v>
      </c>
    </row>
  </sheetData>
  <mergeCells count="26">
    <mergeCell ref="A1:K1"/>
    <mergeCell ref="A2:K2"/>
    <mergeCell ref="A3:G3"/>
    <mergeCell ref="J3:K7"/>
    <mergeCell ref="A4:D4"/>
    <mergeCell ref="E4:F4"/>
    <mergeCell ref="A5:D5"/>
    <mergeCell ref="E5:F5"/>
    <mergeCell ref="A6:D6"/>
    <mergeCell ref="E6:F6"/>
    <mergeCell ref="A7:D7"/>
    <mergeCell ref="E7:F7"/>
    <mergeCell ref="E12:F12"/>
    <mergeCell ref="A13:D13"/>
    <mergeCell ref="E13:F13"/>
    <mergeCell ref="C14:D14"/>
    <mergeCell ref="A8:D10"/>
    <mergeCell ref="E8:F8"/>
    <mergeCell ref="E9:F9"/>
    <mergeCell ref="E10:F10"/>
    <mergeCell ref="E11:F11"/>
    <mergeCell ref="C15:D15"/>
    <mergeCell ref="C16:D16"/>
    <mergeCell ref="A304:B304"/>
    <mergeCell ref="A11:D11"/>
    <mergeCell ref="A12:D12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13"/>
  <sheetViews>
    <sheetView workbookViewId="0">
      <pane ySplit="13" topLeftCell="A14" activePane="bottomLeft" state="frozen"/>
      <selection pane="bottomLeft" activeCell="A14" sqref="A14"/>
    </sheetView>
  </sheetViews>
  <sheetFormatPr defaultRowHeight="15" x14ac:dyDescent="0.25"/>
  <cols>
    <col min="1" max="1" width="7.7109375" style="446" customWidth="1"/>
    <col min="2" max="2" width="16.28515625" style="25" customWidth="1"/>
    <col min="3" max="3" width="12.140625" style="25" customWidth="1"/>
    <col min="4" max="4" width="12" style="25" customWidth="1"/>
    <col min="5" max="5" width="11" style="25" customWidth="1"/>
    <col min="6" max="6" width="13.28515625" style="25" customWidth="1"/>
    <col min="7" max="7" width="14.7109375" style="25" customWidth="1"/>
    <col min="8" max="8" width="11.42578125" style="76" customWidth="1"/>
    <col min="9" max="10" width="12" style="76" customWidth="1"/>
    <col min="11" max="11" width="11.28515625" style="25" customWidth="1"/>
    <col min="12" max="12" width="29.7109375" style="443" customWidth="1"/>
    <col min="13" max="13" width="8.5703125" style="545" customWidth="1"/>
    <col min="14" max="14" width="27.42578125" style="25" customWidth="1"/>
    <col min="15" max="15" width="21.42578125" style="444" customWidth="1"/>
    <col min="16" max="16" width="13" style="433" customWidth="1"/>
    <col min="17" max="17" width="11.42578125" style="433" bestFit="1" customWidth="1"/>
    <col min="18" max="18" width="8.5703125" style="434" customWidth="1"/>
    <col min="19" max="19" width="5.7109375" style="433" customWidth="1"/>
    <col min="20" max="20" width="9.140625" style="433"/>
    <col min="21" max="21" width="5.28515625" style="433" customWidth="1"/>
    <col min="22" max="16384" width="9.140625" style="433"/>
  </cols>
  <sheetData>
    <row r="1" spans="1:41" ht="20.25" x14ac:dyDescent="0.3">
      <c r="A1" s="716" t="s">
        <v>10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547"/>
      <c r="N1" s="431"/>
      <c r="R1" s="433"/>
    </row>
    <row r="2" spans="1:41" ht="27" customHeight="1" x14ac:dyDescent="0.25">
      <c r="A2" s="687" t="s">
        <v>588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548"/>
      <c r="N2" s="437"/>
      <c r="R2" s="433"/>
    </row>
    <row r="3" spans="1:41" ht="18.75" x14ac:dyDescent="0.25">
      <c r="A3" s="713" t="s">
        <v>11</v>
      </c>
      <c r="B3" s="717"/>
      <c r="C3" s="717"/>
      <c r="D3" s="717"/>
      <c r="E3" s="717"/>
      <c r="F3" s="717"/>
      <c r="G3" s="717"/>
      <c r="H3" s="717"/>
      <c r="I3" s="402"/>
      <c r="J3" s="502"/>
      <c r="K3" s="718" t="s">
        <v>15</v>
      </c>
      <c r="L3" s="719"/>
      <c r="M3" s="549"/>
      <c r="N3" s="433"/>
      <c r="R3" s="433"/>
    </row>
    <row r="4" spans="1:41" ht="36.75" thickBot="1" x14ac:dyDescent="0.3">
      <c r="A4" s="712" t="s">
        <v>4</v>
      </c>
      <c r="B4" s="712"/>
      <c r="C4" s="712"/>
      <c r="D4" s="712"/>
      <c r="E4" s="712"/>
      <c r="F4" s="712" t="s">
        <v>5</v>
      </c>
      <c r="G4" s="712"/>
      <c r="H4" s="503" t="s">
        <v>577</v>
      </c>
      <c r="I4" s="491"/>
      <c r="J4" s="556"/>
      <c r="K4" s="720"/>
      <c r="L4" s="721"/>
      <c r="M4" s="549"/>
      <c r="N4" s="433"/>
      <c r="R4" s="433"/>
    </row>
    <row r="5" spans="1:41" ht="18.75" x14ac:dyDescent="0.25">
      <c r="A5" s="747" t="s">
        <v>39</v>
      </c>
      <c r="B5" s="748"/>
      <c r="C5" s="748"/>
      <c r="D5" s="748"/>
      <c r="E5" s="748"/>
      <c r="F5" s="776" t="s">
        <v>551</v>
      </c>
      <c r="G5" s="776"/>
      <c r="H5" s="507">
        <v>178</v>
      </c>
      <c r="I5" s="412"/>
      <c r="J5" s="497"/>
      <c r="K5" s="722"/>
      <c r="L5" s="723"/>
      <c r="M5" s="549"/>
      <c r="N5" s="433"/>
      <c r="R5" s="433"/>
    </row>
    <row r="6" spans="1:41" ht="18.75" x14ac:dyDescent="0.25">
      <c r="A6" s="735" t="s">
        <v>7</v>
      </c>
      <c r="B6" s="703"/>
      <c r="C6" s="703"/>
      <c r="D6" s="703"/>
      <c r="E6" s="704"/>
      <c r="F6" s="712" t="s">
        <v>552</v>
      </c>
      <c r="G6" s="712"/>
      <c r="H6" s="508">
        <f>H300</f>
        <v>46.006968400000012</v>
      </c>
      <c r="I6" s="492"/>
      <c r="J6" s="557"/>
      <c r="K6" s="442" t="s">
        <v>363</v>
      </c>
      <c r="L6" s="441"/>
      <c r="M6" s="549"/>
      <c r="N6" s="433"/>
      <c r="R6" s="433"/>
    </row>
    <row r="7" spans="1:41" ht="26.25" customHeight="1" x14ac:dyDescent="0.25">
      <c r="A7" s="736"/>
      <c r="B7" s="737"/>
      <c r="C7" s="737"/>
      <c r="D7" s="737"/>
      <c r="E7" s="738"/>
      <c r="F7" s="764" t="s">
        <v>578</v>
      </c>
      <c r="G7" s="766"/>
      <c r="H7" s="508">
        <f>J300</f>
        <v>90.113724369901178</v>
      </c>
      <c r="I7" s="492"/>
      <c r="J7" s="557"/>
      <c r="K7" s="442"/>
      <c r="L7" s="441"/>
      <c r="M7" s="549"/>
      <c r="N7" s="433"/>
      <c r="R7" s="433"/>
    </row>
    <row r="8" spans="1:41" ht="36" customHeight="1" x14ac:dyDescent="0.25">
      <c r="A8" s="736"/>
      <c r="B8" s="737"/>
      <c r="C8" s="737"/>
      <c r="D8" s="737"/>
      <c r="E8" s="738"/>
      <c r="F8" s="764" t="s">
        <v>590</v>
      </c>
      <c r="G8" s="766"/>
      <c r="H8" s="508">
        <f>I300</f>
        <v>41.879200091544639</v>
      </c>
      <c r="I8" s="492"/>
      <c r="J8" s="557"/>
      <c r="K8" s="442" t="s">
        <v>362</v>
      </c>
      <c r="L8" s="441"/>
      <c r="M8" s="549"/>
      <c r="N8" s="433"/>
      <c r="O8" s="457"/>
      <c r="P8" s="447"/>
      <c r="Q8" s="447"/>
      <c r="R8" s="454"/>
      <c r="S8" s="447"/>
      <c r="T8" s="447"/>
    </row>
    <row r="9" spans="1:41" ht="15.75" thickBot="1" x14ac:dyDescent="0.3">
      <c r="A9" s="739"/>
      <c r="B9" s="740"/>
      <c r="C9" s="740"/>
      <c r="D9" s="740"/>
      <c r="E9" s="741"/>
      <c r="F9" s="772"/>
      <c r="G9" s="772"/>
      <c r="H9" s="509"/>
      <c r="I9" s="492"/>
      <c r="J9" s="557"/>
      <c r="K9" s="442" t="s">
        <v>548</v>
      </c>
      <c r="L9" s="442"/>
      <c r="M9" s="550"/>
      <c r="N9" s="445"/>
      <c r="O9" s="457"/>
      <c r="P9" s="447"/>
      <c r="Q9" s="447"/>
      <c r="R9" s="454"/>
      <c r="S9" s="447"/>
      <c r="T9" s="447"/>
    </row>
    <row r="10" spans="1:41" x14ac:dyDescent="0.25">
      <c r="A10" s="526"/>
      <c r="B10" s="526"/>
      <c r="C10" s="526"/>
      <c r="D10" s="787" t="s">
        <v>554</v>
      </c>
      <c r="E10" s="730"/>
      <c r="F10" s="527">
        <f>D300</f>
        <v>20466.450000000008</v>
      </c>
      <c r="G10" s="502"/>
      <c r="H10" s="497"/>
      <c r="I10" s="497"/>
      <c r="J10" s="497"/>
      <c r="K10" s="442"/>
      <c r="L10" s="442"/>
      <c r="M10" s="550"/>
      <c r="N10" s="445"/>
      <c r="O10" s="457"/>
      <c r="P10" s="447"/>
      <c r="Q10" s="447"/>
      <c r="R10" s="447"/>
      <c r="S10" s="447"/>
      <c r="T10" s="447"/>
    </row>
    <row r="11" spans="1:41" x14ac:dyDescent="0.25">
      <c r="A11" s="526"/>
      <c r="B11" s="526"/>
      <c r="C11" s="526"/>
      <c r="D11" s="756" t="s">
        <v>555</v>
      </c>
      <c r="E11" s="698"/>
      <c r="F11" s="528">
        <v>5167.8</v>
      </c>
      <c r="G11" s="502"/>
      <c r="H11" s="497"/>
      <c r="I11" s="497"/>
      <c r="J11" s="497"/>
      <c r="K11" s="442"/>
      <c r="L11" s="442"/>
      <c r="M11" s="550"/>
      <c r="N11" s="445"/>
      <c r="O11" s="457"/>
      <c r="P11" s="447"/>
      <c r="Q11" s="447"/>
      <c r="R11" s="447"/>
      <c r="S11" s="447"/>
      <c r="T11" s="447"/>
    </row>
    <row r="12" spans="1:41" ht="44.25" customHeight="1" thickBot="1" x14ac:dyDescent="0.3">
      <c r="D12" s="788" t="s">
        <v>591</v>
      </c>
      <c r="E12" s="789"/>
      <c r="F12" s="529">
        <f>D15+D16+D17+D24+D26+D27+D30+D33+D35+D37+D39+D40+D41+D43+D44+D54+D56+D67+D70+D72+D73+D78+D79+D80+D81+D84+D89+D90+D94+D95+D96+D97+D99+D102+D103+D104+D105+D109+D111+D124+D126+D127+D132+D133+D142+D143+D144+D147+D149+D153+D155+D159+D160+D162+D165+D167+D168+D170+D173+D175+D179+D181+D182+D188+D194+D195+D197+D201+D204+D205+D207+D208+D209+D213+D214+D215+D216+D217+D219+D220+D221+D224+D226+D228+D235+D236+D237+D241+D243+D249+D250+D254+D255+D256+D258+D259+D260+D261+D264+D267+D269+D270+D271+D276+D278+D284+D288+D291+D292+D293+D294+D295+D298+D74+D75+D76+D77+D101+D92+D138+D98+D106+D121</f>
        <v>8666.4999999999982</v>
      </c>
      <c r="H12" s="415"/>
      <c r="I12" s="415"/>
      <c r="J12" s="415"/>
      <c r="O12" s="457"/>
      <c r="P12" s="447"/>
      <c r="Q12" s="448"/>
      <c r="R12" s="449"/>
      <c r="S12" s="447"/>
      <c r="T12" s="447"/>
    </row>
    <row r="13" spans="1:41" ht="42" x14ac:dyDescent="0.25">
      <c r="A13" s="118" t="s">
        <v>0</v>
      </c>
      <c r="B13" s="119" t="s">
        <v>1</v>
      </c>
      <c r="C13" s="119" t="s">
        <v>579</v>
      </c>
      <c r="D13" s="530" t="s">
        <v>2</v>
      </c>
      <c r="E13" s="530" t="s">
        <v>357</v>
      </c>
      <c r="F13" s="499" t="s">
        <v>574</v>
      </c>
      <c r="G13" s="22" t="s">
        <v>580</v>
      </c>
      <c r="H13" s="71" t="s">
        <v>23</v>
      </c>
      <c r="I13" s="500" t="s">
        <v>589</v>
      </c>
      <c r="J13" s="500" t="s">
        <v>581</v>
      </c>
      <c r="K13" s="418" t="s">
        <v>26</v>
      </c>
      <c r="L13" s="25"/>
      <c r="M13" s="558"/>
      <c r="N13" s="589"/>
      <c r="O13" s="457"/>
      <c r="P13" s="451"/>
      <c r="Q13" s="452"/>
      <c r="R13" s="453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7"/>
      <c r="AL13" s="447"/>
      <c r="AM13" s="447"/>
      <c r="AN13" s="447"/>
      <c r="AO13" s="447"/>
    </row>
    <row r="14" spans="1:41" x14ac:dyDescent="0.25">
      <c r="A14" s="120">
        <v>1</v>
      </c>
      <c r="B14" s="56" t="s">
        <v>44</v>
      </c>
      <c r="C14" s="58">
        <v>45898</v>
      </c>
      <c r="D14" s="51">
        <v>64.3</v>
      </c>
      <c r="E14" s="65" t="s">
        <v>358</v>
      </c>
      <c r="F14" s="104">
        <v>31.379000000000001</v>
      </c>
      <c r="G14" s="104">
        <v>32.579000000000001</v>
      </c>
      <c r="H14" s="88">
        <f>(G14-F14)*0.8598</f>
        <v>1.0317599999999993</v>
      </c>
      <c r="I14" s="103"/>
      <c r="J14" s="103"/>
      <c r="K14" s="88">
        <v>1.0317599999999993</v>
      </c>
      <c r="L14" s="25" t="s">
        <v>563</v>
      </c>
      <c r="M14" s="558"/>
      <c r="N14" s="560"/>
      <c r="O14" s="561"/>
      <c r="P14" s="384"/>
      <c r="Q14" s="709"/>
      <c r="R14" s="709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</row>
    <row r="15" spans="1:41" x14ac:dyDescent="0.25">
      <c r="A15" s="120">
        <v>2</v>
      </c>
      <c r="B15" s="56" t="s">
        <v>45</v>
      </c>
      <c r="C15" s="56"/>
      <c r="D15" s="57">
        <v>43.1</v>
      </c>
      <c r="E15" s="65" t="s">
        <v>358</v>
      </c>
      <c r="F15" s="104">
        <v>47.695999999999998</v>
      </c>
      <c r="G15" s="104">
        <v>48.686</v>
      </c>
      <c r="H15" s="88"/>
      <c r="I15" s="103"/>
      <c r="J15" s="103">
        <v>1.326972986069485</v>
      </c>
      <c r="K15" s="88">
        <v>1.326972986069485</v>
      </c>
      <c r="L15" s="25" t="s">
        <v>563</v>
      </c>
      <c r="M15" s="558"/>
      <c r="N15" s="560"/>
      <c r="O15" s="561"/>
      <c r="P15" s="384"/>
      <c r="Q15" s="385"/>
      <c r="R15" s="454"/>
      <c r="S15" s="447"/>
      <c r="T15" s="447"/>
      <c r="U15" s="447"/>
      <c r="V15" s="447"/>
      <c r="W15" s="447"/>
      <c r="X15" s="447"/>
      <c r="Y15" s="447"/>
      <c r="Z15" s="447"/>
      <c r="AA15" s="447"/>
      <c r="AB15" s="447"/>
      <c r="AC15" s="447"/>
      <c r="AD15" s="447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</row>
    <row r="16" spans="1:41" x14ac:dyDescent="0.25">
      <c r="A16" s="120">
        <v>3</v>
      </c>
      <c r="B16" s="56" t="s">
        <v>46</v>
      </c>
      <c r="C16" s="56"/>
      <c r="D16" s="57">
        <v>45.1</v>
      </c>
      <c r="E16" s="65" t="s">
        <v>358</v>
      </c>
      <c r="F16" s="104">
        <v>39.22</v>
      </c>
      <c r="G16" s="104">
        <v>39.933</v>
      </c>
      <c r="H16" s="88"/>
      <c r="I16" s="103"/>
      <c r="J16" s="103">
        <v>1.1767514961732504</v>
      </c>
      <c r="K16" s="88">
        <v>1.1767514961732504</v>
      </c>
      <c r="L16" s="25" t="s">
        <v>563</v>
      </c>
      <c r="M16" s="558"/>
      <c r="N16" s="560"/>
      <c r="O16" s="561"/>
      <c r="P16" s="429"/>
      <c r="Q16" s="429"/>
      <c r="R16" s="454"/>
      <c r="S16" s="447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</row>
    <row r="17" spans="1:41" x14ac:dyDescent="0.25">
      <c r="A17" s="120">
        <v>4</v>
      </c>
      <c r="B17" s="56" t="s">
        <v>47</v>
      </c>
      <c r="C17" s="56"/>
      <c r="D17" s="57">
        <v>69.900000000000006</v>
      </c>
      <c r="E17" s="65" t="s">
        <v>358</v>
      </c>
      <c r="F17" s="104">
        <v>85.62</v>
      </c>
      <c r="G17" s="104">
        <v>86.084999999999994</v>
      </c>
      <c r="H17" s="88"/>
      <c r="I17" s="103"/>
      <c r="J17" s="103">
        <v>1.9611403347932781</v>
      </c>
      <c r="K17" s="88">
        <v>1.9611403347932781</v>
      </c>
      <c r="L17" s="25" t="s">
        <v>563</v>
      </c>
      <c r="M17" s="558"/>
      <c r="N17" s="560"/>
      <c r="O17" s="561"/>
      <c r="P17" s="429"/>
      <c r="Q17" s="582"/>
      <c r="R17" s="454"/>
      <c r="S17" s="447"/>
      <c r="T17" s="447"/>
      <c r="U17" s="447"/>
      <c r="V17" s="447"/>
      <c r="W17" s="447"/>
      <c r="X17" s="447"/>
      <c r="Y17" s="447"/>
      <c r="Z17" s="447"/>
      <c r="AA17" s="447"/>
      <c r="AB17" s="447"/>
      <c r="AC17" s="447"/>
      <c r="AD17" s="447"/>
      <c r="AE17" s="447"/>
      <c r="AF17" s="447"/>
      <c r="AG17" s="447"/>
      <c r="AH17" s="447"/>
      <c r="AI17" s="447"/>
      <c r="AJ17" s="447"/>
      <c r="AK17" s="447"/>
      <c r="AL17" s="447"/>
      <c r="AM17" s="447"/>
      <c r="AN17" s="447"/>
      <c r="AO17" s="447"/>
    </row>
    <row r="18" spans="1:41" x14ac:dyDescent="0.25">
      <c r="A18" s="120">
        <v>5</v>
      </c>
      <c r="B18" s="56" t="s">
        <v>48</v>
      </c>
      <c r="C18" s="58">
        <v>45923</v>
      </c>
      <c r="D18" s="51">
        <v>64.400000000000006</v>
      </c>
      <c r="E18" s="65" t="s">
        <v>358</v>
      </c>
      <c r="F18" s="104">
        <v>38.200000000000003</v>
      </c>
      <c r="G18" s="104">
        <v>38.872999999999998</v>
      </c>
      <c r="H18" s="88">
        <f t="shared" ref="H18:H77" si="0">(G18-F18)*0.8598</f>
        <v>0.57864539999999542</v>
      </c>
      <c r="I18" s="103"/>
      <c r="J18" s="103"/>
      <c r="K18" s="88">
        <v>0.57864539999999542</v>
      </c>
      <c r="L18" s="25" t="s">
        <v>563</v>
      </c>
      <c r="M18" s="558"/>
      <c r="N18" s="560"/>
      <c r="O18" s="561"/>
      <c r="P18" s="429"/>
      <c r="Q18" s="385"/>
      <c r="R18" s="454"/>
      <c r="S18" s="447"/>
      <c r="T18" s="447"/>
      <c r="U18" s="447"/>
      <c r="V18" s="447"/>
      <c r="W18" s="447"/>
      <c r="X18" s="447"/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</row>
    <row r="19" spans="1:41" x14ac:dyDescent="0.25">
      <c r="A19" s="120">
        <v>6</v>
      </c>
      <c r="B19" s="56" t="s">
        <v>49</v>
      </c>
      <c r="C19" s="58">
        <v>45923</v>
      </c>
      <c r="D19" s="51">
        <v>42.9</v>
      </c>
      <c r="E19" s="65" t="s">
        <v>358</v>
      </c>
      <c r="F19" s="104">
        <v>15.061</v>
      </c>
      <c r="G19" s="104">
        <v>15.128</v>
      </c>
      <c r="H19" s="88">
        <f t="shared" si="0"/>
        <v>5.7606600000000147E-2</v>
      </c>
      <c r="I19" s="103"/>
      <c r="J19" s="103"/>
      <c r="K19" s="88">
        <v>5.7606600000000147E-2</v>
      </c>
      <c r="L19" s="25" t="s">
        <v>563</v>
      </c>
      <c r="M19" s="558"/>
      <c r="N19" s="562"/>
      <c r="O19" s="561"/>
      <c r="P19" s="429"/>
      <c r="Q19" s="429"/>
      <c r="R19" s="454"/>
      <c r="S19" s="447"/>
      <c r="T19" s="447"/>
      <c r="U19" s="447"/>
      <c r="V19" s="447"/>
      <c r="W19" s="447"/>
      <c r="X19" s="447"/>
      <c r="Y19" s="447"/>
      <c r="Z19" s="447"/>
      <c r="AA19" s="447"/>
      <c r="AB19" s="447"/>
      <c r="AC19" s="447"/>
      <c r="AD19" s="447"/>
      <c r="AE19" s="447"/>
      <c r="AF19" s="447"/>
      <c r="AG19" s="447"/>
      <c r="AH19" s="447"/>
      <c r="AI19" s="447"/>
      <c r="AJ19" s="447"/>
      <c r="AK19" s="447"/>
      <c r="AL19" s="447"/>
      <c r="AM19" s="447"/>
      <c r="AN19" s="447"/>
      <c r="AO19" s="447"/>
    </row>
    <row r="20" spans="1:41" x14ac:dyDescent="0.25">
      <c r="A20" s="120">
        <v>7</v>
      </c>
      <c r="B20" s="56" t="s">
        <v>50</v>
      </c>
      <c r="C20" s="58">
        <v>45809</v>
      </c>
      <c r="D20" s="51">
        <v>44.6</v>
      </c>
      <c r="E20" s="65" t="s">
        <v>358</v>
      </c>
      <c r="F20" s="104">
        <v>23.805</v>
      </c>
      <c r="G20" s="104">
        <v>24.251999999999999</v>
      </c>
      <c r="H20" s="88">
        <f t="shared" si="0"/>
        <v>0.3843305999999993</v>
      </c>
      <c r="I20" s="103"/>
      <c r="J20" s="103"/>
      <c r="K20" s="88">
        <v>0.3843305999999993</v>
      </c>
      <c r="L20" s="25" t="s">
        <v>563</v>
      </c>
      <c r="M20" s="558"/>
      <c r="N20" s="560"/>
      <c r="O20" s="561"/>
      <c r="P20" s="429"/>
      <c r="Q20" s="429"/>
      <c r="R20" s="454"/>
      <c r="S20" s="447"/>
      <c r="T20" s="447"/>
      <c r="U20" s="447"/>
      <c r="V20" s="447"/>
      <c r="W20" s="447"/>
      <c r="X20" s="447"/>
      <c r="Y20" s="447"/>
      <c r="Z20" s="447"/>
      <c r="AA20" s="447"/>
      <c r="AB20" s="447"/>
      <c r="AC20" s="447"/>
      <c r="AD20" s="447"/>
      <c r="AE20" s="44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</row>
    <row r="21" spans="1:41" x14ac:dyDescent="0.25">
      <c r="A21" s="120">
        <v>8</v>
      </c>
      <c r="B21" s="56" t="s">
        <v>51</v>
      </c>
      <c r="C21" s="58">
        <v>45914</v>
      </c>
      <c r="D21" s="51">
        <v>69.900000000000006</v>
      </c>
      <c r="E21" s="65" t="s">
        <v>358</v>
      </c>
      <c r="F21" s="104">
        <v>22.2</v>
      </c>
      <c r="G21" s="104">
        <v>22.477</v>
      </c>
      <c r="H21" s="88">
        <f t="shared" si="0"/>
        <v>0.23816460000000089</v>
      </c>
      <c r="I21" s="103"/>
      <c r="J21" s="103"/>
      <c r="K21" s="88">
        <v>0.23816460000000089</v>
      </c>
      <c r="L21" s="25" t="s">
        <v>563</v>
      </c>
      <c r="M21" s="558"/>
      <c r="N21" s="560"/>
      <c r="O21" s="561"/>
      <c r="P21" s="429"/>
      <c r="Q21" s="429"/>
      <c r="R21" s="454"/>
      <c r="S21" s="447"/>
      <c r="T21" s="447"/>
      <c r="U21" s="447"/>
      <c r="V21" s="447"/>
      <c r="W21" s="447"/>
      <c r="X21" s="447"/>
      <c r="Y21" s="447"/>
      <c r="Z21" s="447"/>
      <c r="AA21" s="447"/>
      <c r="AB21" s="447"/>
      <c r="AC21" s="447"/>
      <c r="AD21" s="447"/>
      <c r="AE21" s="447"/>
      <c r="AF21" s="447"/>
      <c r="AG21" s="447"/>
      <c r="AH21" s="447"/>
      <c r="AI21" s="447"/>
      <c r="AJ21" s="447"/>
      <c r="AK21" s="447"/>
      <c r="AL21" s="447"/>
      <c r="AM21" s="447"/>
      <c r="AN21" s="447"/>
      <c r="AO21" s="447"/>
    </row>
    <row r="22" spans="1:41" x14ac:dyDescent="0.25">
      <c r="A22" s="120">
        <v>9</v>
      </c>
      <c r="B22" s="56">
        <v>2115518219</v>
      </c>
      <c r="C22" s="58">
        <v>45894</v>
      </c>
      <c r="D22" s="51">
        <v>64.2</v>
      </c>
      <c r="E22" s="65" t="s">
        <v>569</v>
      </c>
      <c r="F22" s="104">
        <v>0</v>
      </c>
      <c r="G22" s="104">
        <v>1.508</v>
      </c>
      <c r="H22" s="88">
        <f>(G22-F22)</f>
        <v>1.508</v>
      </c>
      <c r="I22" s="103"/>
      <c r="J22" s="103"/>
      <c r="K22" s="88">
        <v>1.508</v>
      </c>
      <c r="L22" s="25" t="s">
        <v>563</v>
      </c>
      <c r="M22" s="558"/>
      <c r="N22" s="560"/>
      <c r="O22" s="561"/>
      <c r="P22" s="429"/>
      <c r="Q22" s="429"/>
      <c r="R22" s="454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  <c r="AC22" s="447"/>
      <c r="AD22" s="447"/>
      <c r="AE22" s="447"/>
      <c r="AF22" s="447"/>
      <c r="AG22" s="447"/>
      <c r="AH22" s="447"/>
      <c r="AI22" s="447"/>
      <c r="AJ22" s="447"/>
      <c r="AK22" s="447"/>
      <c r="AL22" s="447"/>
      <c r="AM22" s="447"/>
      <c r="AN22" s="447"/>
      <c r="AO22" s="447"/>
    </row>
    <row r="23" spans="1:41" x14ac:dyDescent="0.25">
      <c r="A23" s="120">
        <v>10</v>
      </c>
      <c r="B23" s="56" t="s">
        <v>53</v>
      </c>
      <c r="C23" s="58">
        <v>45934</v>
      </c>
      <c r="D23" s="51">
        <v>42.6</v>
      </c>
      <c r="E23" s="65" t="s">
        <v>358</v>
      </c>
      <c r="F23" s="104">
        <v>23.971</v>
      </c>
      <c r="G23" s="104">
        <v>24.210999999999999</v>
      </c>
      <c r="H23" s="88">
        <f t="shared" si="0"/>
        <v>0.20635199999999865</v>
      </c>
      <c r="I23" s="103"/>
      <c r="J23" s="103"/>
      <c r="K23" s="88">
        <v>0.20635199999999865</v>
      </c>
      <c r="L23" s="25" t="s">
        <v>563</v>
      </c>
      <c r="M23" s="558"/>
      <c r="N23" s="560"/>
      <c r="O23" s="561"/>
      <c r="P23" s="429"/>
      <c r="Q23" s="429"/>
      <c r="R23" s="454"/>
      <c r="S23" s="447"/>
      <c r="T23" s="447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447"/>
      <c r="AI23" s="447"/>
      <c r="AJ23" s="447"/>
      <c r="AK23" s="447"/>
      <c r="AL23" s="447"/>
      <c r="AM23" s="447"/>
      <c r="AN23" s="447"/>
      <c r="AO23" s="447"/>
    </row>
    <row r="24" spans="1:41" x14ac:dyDescent="0.25">
      <c r="A24" s="120">
        <v>11</v>
      </c>
      <c r="B24" s="56" t="s">
        <v>54</v>
      </c>
      <c r="C24" s="56"/>
      <c r="D24" s="51">
        <v>44.6</v>
      </c>
      <c r="E24" s="65" t="s">
        <v>358</v>
      </c>
      <c r="F24" s="104">
        <v>34.106000000000002</v>
      </c>
      <c r="G24" s="104">
        <v>34.578000000000003</v>
      </c>
      <c r="H24" s="88"/>
      <c r="I24" s="103"/>
      <c r="J24" s="103">
        <v>1.0539000000000001</v>
      </c>
      <c r="K24" s="88">
        <v>1.0538804353139757</v>
      </c>
      <c r="L24" s="25" t="s">
        <v>563</v>
      </c>
      <c r="M24" s="558"/>
      <c r="N24" s="560"/>
      <c r="O24" s="561"/>
      <c r="P24" s="429"/>
      <c r="Q24" s="429"/>
      <c r="R24" s="454"/>
      <c r="S24" s="447"/>
      <c r="T24" s="447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</row>
    <row r="25" spans="1:41" x14ac:dyDescent="0.25">
      <c r="A25" s="120">
        <v>12</v>
      </c>
      <c r="B25" s="56" t="s">
        <v>55</v>
      </c>
      <c r="C25" s="58">
        <v>45894</v>
      </c>
      <c r="D25" s="51">
        <v>69.900000000000006</v>
      </c>
      <c r="E25" s="65" t="s">
        <v>358</v>
      </c>
      <c r="F25" s="104">
        <v>44.151000000000003</v>
      </c>
      <c r="G25" s="104">
        <v>45.18</v>
      </c>
      <c r="H25" s="88">
        <f t="shared" si="0"/>
        <v>0.88473419999999692</v>
      </c>
      <c r="I25" s="103"/>
      <c r="J25" s="103"/>
      <c r="K25" s="88">
        <v>0.88473419999999692</v>
      </c>
      <c r="L25" s="25" t="s">
        <v>563</v>
      </c>
      <c r="M25" s="558"/>
      <c r="N25" s="560"/>
      <c r="O25" s="561"/>
      <c r="P25" s="429"/>
      <c r="Q25" s="429"/>
      <c r="R25" s="454"/>
      <c r="S25" s="447"/>
      <c r="T25" s="447"/>
      <c r="U25" s="447"/>
      <c r="V25" s="447"/>
      <c r="W25" s="447"/>
      <c r="X25" s="447"/>
      <c r="Y25" s="447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</row>
    <row r="26" spans="1:41" x14ac:dyDescent="0.25">
      <c r="A26" s="120">
        <v>13</v>
      </c>
      <c r="B26" s="56" t="s">
        <v>56</v>
      </c>
      <c r="C26" s="56"/>
      <c r="D26" s="51">
        <v>64.3</v>
      </c>
      <c r="E26" s="65" t="s">
        <v>358</v>
      </c>
      <c r="F26" s="104">
        <v>36.331000000000003</v>
      </c>
      <c r="G26" s="104">
        <v>36.606999999999999</v>
      </c>
      <c r="H26" s="88"/>
      <c r="I26" s="103"/>
      <c r="J26" s="103">
        <v>0.61370254650273581</v>
      </c>
      <c r="K26" s="88">
        <v>0.61370254650273581</v>
      </c>
      <c r="L26" s="25" t="s">
        <v>563</v>
      </c>
      <c r="M26" s="558"/>
      <c r="N26" s="560"/>
      <c r="O26" s="561"/>
      <c r="P26" s="447"/>
      <c r="Q26" s="447"/>
      <c r="R26" s="454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</row>
    <row r="27" spans="1:41" x14ac:dyDescent="0.25">
      <c r="A27" s="120">
        <v>14</v>
      </c>
      <c r="B27" s="56" t="s">
        <v>57</v>
      </c>
      <c r="C27" s="56"/>
      <c r="D27" s="51">
        <v>42.4</v>
      </c>
      <c r="E27" s="65" t="s">
        <v>358</v>
      </c>
      <c r="F27" s="104">
        <v>17.37</v>
      </c>
      <c r="G27" s="104">
        <v>17.393000000000001</v>
      </c>
      <c r="H27" s="88"/>
      <c r="I27" s="103"/>
      <c r="J27" s="103">
        <v>0.46015325419983405</v>
      </c>
      <c r="K27" s="88">
        <v>0.46015325419983405</v>
      </c>
      <c r="L27" s="25" t="s">
        <v>563</v>
      </c>
      <c r="M27" s="558"/>
      <c r="N27" s="560"/>
      <c r="O27" s="561"/>
      <c r="P27" s="447"/>
      <c r="Q27" s="447"/>
      <c r="R27" s="454"/>
      <c r="S27" s="447"/>
      <c r="T27" s="447"/>
      <c r="U27" s="447"/>
      <c r="V27" s="447"/>
      <c r="W27" s="447"/>
      <c r="X27" s="447"/>
      <c r="Y27" s="447"/>
      <c r="Z27" s="447"/>
      <c r="AA27" s="447"/>
      <c r="AB27" s="447"/>
      <c r="AC27" s="447"/>
      <c r="AD27" s="447"/>
      <c r="AE27" s="447"/>
      <c r="AF27" s="447"/>
      <c r="AG27" s="447"/>
      <c r="AH27" s="447"/>
      <c r="AI27" s="447"/>
      <c r="AJ27" s="447"/>
      <c r="AK27" s="447"/>
      <c r="AL27" s="447"/>
      <c r="AM27" s="447"/>
      <c r="AN27" s="447"/>
      <c r="AO27" s="447"/>
    </row>
    <row r="28" spans="1:41" x14ac:dyDescent="0.25">
      <c r="A28" s="120">
        <v>15</v>
      </c>
      <c r="B28" s="56" t="s">
        <v>58</v>
      </c>
      <c r="C28" s="58">
        <v>45895</v>
      </c>
      <c r="D28" s="51">
        <v>45</v>
      </c>
      <c r="E28" s="65" t="s">
        <v>358</v>
      </c>
      <c r="F28" s="104">
        <v>14.532999999999999</v>
      </c>
      <c r="G28" s="104">
        <v>14.609</v>
      </c>
      <c r="H28" s="88">
        <f t="shared" si="0"/>
        <v>6.5344800000000439E-2</v>
      </c>
      <c r="I28" s="103"/>
      <c r="J28" s="103"/>
      <c r="K28" s="88">
        <v>6.5344800000000439E-2</v>
      </c>
      <c r="L28" s="25" t="s">
        <v>563</v>
      </c>
      <c r="M28" s="558"/>
      <c r="N28" s="560"/>
      <c r="O28" s="561"/>
      <c r="P28" s="447"/>
      <c r="Q28" s="447"/>
      <c r="R28" s="454"/>
      <c r="S28" s="447"/>
      <c r="T28" s="447"/>
      <c r="U28" s="447"/>
      <c r="V28" s="447"/>
      <c r="W28" s="447"/>
      <c r="X28" s="447"/>
      <c r="Y28" s="447"/>
      <c r="Z28" s="447"/>
      <c r="AA28" s="447"/>
      <c r="AB28" s="447"/>
      <c r="AC28" s="447"/>
      <c r="AD28" s="447"/>
      <c r="AE28" s="44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</row>
    <row r="29" spans="1:41" x14ac:dyDescent="0.25">
      <c r="A29" s="120">
        <v>16</v>
      </c>
      <c r="B29" s="56" t="s">
        <v>59</v>
      </c>
      <c r="C29" s="58">
        <v>45824</v>
      </c>
      <c r="D29" s="51">
        <v>70</v>
      </c>
      <c r="E29" s="65" t="s">
        <v>358</v>
      </c>
      <c r="F29" s="104">
        <v>41.527999999999999</v>
      </c>
      <c r="G29" s="104">
        <v>42.69</v>
      </c>
      <c r="H29" s="88">
        <f t="shared" si="0"/>
        <v>0.99908759999999919</v>
      </c>
      <c r="I29" s="103"/>
      <c r="J29" s="103"/>
      <c r="K29" s="88">
        <v>0.99908759999999919</v>
      </c>
      <c r="L29" s="25" t="s">
        <v>563</v>
      </c>
      <c r="M29" s="558"/>
      <c r="N29" s="560"/>
      <c r="O29" s="561"/>
      <c r="P29" s="447"/>
      <c r="Q29" s="447"/>
      <c r="R29" s="454"/>
      <c r="S29" s="447"/>
      <c r="T29" s="447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</row>
    <row r="30" spans="1:41" x14ac:dyDescent="0.25">
      <c r="A30" s="120">
        <v>17</v>
      </c>
      <c r="B30" s="56" t="s">
        <v>60</v>
      </c>
      <c r="C30" s="56"/>
      <c r="D30" s="51">
        <v>64.599999999999994</v>
      </c>
      <c r="E30" s="65" t="s">
        <v>358</v>
      </c>
      <c r="F30" s="104">
        <v>40.323</v>
      </c>
      <c r="G30" s="104">
        <v>41.28</v>
      </c>
      <c r="H30" s="88"/>
      <c r="I30" s="103"/>
      <c r="J30" s="103">
        <v>1.0815999999999999</v>
      </c>
      <c r="K30" s="88">
        <v>1.0815570363516329</v>
      </c>
      <c r="L30" s="25" t="s">
        <v>563</v>
      </c>
      <c r="M30" s="558"/>
      <c r="N30" s="560"/>
      <c r="O30" s="561"/>
      <c r="P30" s="447"/>
      <c r="Q30" s="447"/>
      <c r="R30" s="454"/>
      <c r="S30" s="447"/>
      <c r="T30" s="447"/>
      <c r="U30" s="447"/>
      <c r="V30" s="447"/>
      <c r="W30" s="447"/>
      <c r="X30" s="447"/>
      <c r="Y30" s="447"/>
      <c r="Z30" s="447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</row>
    <row r="31" spans="1:41" x14ac:dyDescent="0.25">
      <c r="A31" s="120">
        <v>18</v>
      </c>
      <c r="B31" s="56" t="s">
        <v>61</v>
      </c>
      <c r="C31" s="58">
        <v>45898</v>
      </c>
      <c r="D31" s="51">
        <v>42.5</v>
      </c>
      <c r="E31" s="65" t="s">
        <v>358</v>
      </c>
      <c r="F31" s="104">
        <v>27.669</v>
      </c>
      <c r="G31" s="104">
        <v>28.48</v>
      </c>
      <c r="H31" s="88">
        <f t="shared" si="0"/>
        <v>0.69729779999999997</v>
      </c>
      <c r="I31" s="103"/>
      <c r="J31" s="103"/>
      <c r="K31" s="88">
        <v>0.69729779999999997</v>
      </c>
      <c r="L31" s="25" t="s">
        <v>563</v>
      </c>
      <c r="M31" s="558"/>
      <c r="N31" s="560"/>
      <c r="O31" s="561"/>
      <c r="P31" s="447"/>
      <c r="Q31" s="447"/>
      <c r="R31" s="454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</row>
    <row r="32" spans="1:41" x14ac:dyDescent="0.25">
      <c r="A32" s="120">
        <v>19</v>
      </c>
      <c r="B32" s="56">
        <v>40757418</v>
      </c>
      <c r="C32" s="58">
        <v>45912</v>
      </c>
      <c r="D32" s="51">
        <v>44.6</v>
      </c>
      <c r="E32" s="65" t="s">
        <v>569</v>
      </c>
      <c r="F32" s="104">
        <v>0</v>
      </c>
      <c r="G32" s="88">
        <v>5.9999999999999995E-4</v>
      </c>
      <c r="H32" s="88">
        <f>(G32-F32)</f>
        <v>5.9999999999999995E-4</v>
      </c>
      <c r="I32" s="103"/>
      <c r="J32" s="103"/>
      <c r="K32" s="88">
        <v>5.9999999999999995E-4</v>
      </c>
      <c r="L32" s="25" t="s">
        <v>563</v>
      </c>
      <c r="M32" s="558"/>
      <c r="N32" s="560"/>
      <c r="O32" s="561"/>
      <c r="P32" s="447"/>
      <c r="Q32" s="447"/>
      <c r="R32" s="454"/>
      <c r="S32" s="447"/>
      <c r="T32" s="447"/>
      <c r="U32" s="447"/>
      <c r="V32" s="447"/>
      <c r="W32" s="447"/>
      <c r="X32" s="447"/>
      <c r="Y32" s="447"/>
      <c r="Z32" s="447"/>
      <c r="AA32" s="447"/>
      <c r="AB32" s="447"/>
      <c r="AC32" s="447"/>
      <c r="AD32" s="447"/>
      <c r="AE32" s="447"/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</row>
    <row r="33" spans="1:41" x14ac:dyDescent="0.25">
      <c r="A33" s="120">
        <v>20</v>
      </c>
      <c r="B33" s="56" t="s">
        <v>63</v>
      </c>
      <c r="C33" s="56"/>
      <c r="D33" s="51">
        <v>69.7</v>
      </c>
      <c r="E33" s="65" t="s">
        <v>358</v>
      </c>
      <c r="F33" s="104">
        <v>27.152999999999999</v>
      </c>
      <c r="G33" s="104">
        <v>27.414000000000001</v>
      </c>
      <c r="H33" s="88"/>
      <c r="I33" s="103"/>
      <c r="J33" s="103">
        <v>0.54479999999999995</v>
      </c>
      <c r="K33" s="88">
        <v>0.54482429711623581</v>
      </c>
      <c r="L33" s="25" t="s">
        <v>563</v>
      </c>
      <c r="M33" s="558"/>
      <c r="N33" s="560"/>
      <c r="O33" s="561"/>
      <c r="P33" s="447"/>
      <c r="Q33" s="447"/>
      <c r="R33" s="454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</row>
    <row r="34" spans="1:41" x14ac:dyDescent="0.25">
      <c r="A34" s="120">
        <v>21</v>
      </c>
      <c r="B34" s="56">
        <v>20001638</v>
      </c>
      <c r="C34" s="58">
        <v>45769</v>
      </c>
      <c r="D34" s="51">
        <v>64.2</v>
      </c>
      <c r="E34" s="65" t="s">
        <v>569</v>
      </c>
      <c r="F34" s="104">
        <v>0</v>
      </c>
      <c r="G34" s="104">
        <v>0.49299999999999999</v>
      </c>
      <c r="H34" s="88">
        <f>(G34-F34)</f>
        <v>0.49299999999999999</v>
      </c>
      <c r="I34" s="103"/>
      <c r="J34" s="103"/>
      <c r="K34" s="88">
        <v>0.49299999999999999</v>
      </c>
      <c r="L34" s="25" t="s">
        <v>563</v>
      </c>
      <c r="M34" s="558"/>
      <c r="N34" s="560"/>
      <c r="O34" s="561"/>
      <c r="P34" s="447"/>
      <c r="Q34" s="447"/>
      <c r="R34" s="454"/>
      <c r="S34" s="447"/>
      <c r="T34" s="447"/>
      <c r="U34" s="447"/>
      <c r="V34" s="447"/>
      <c r="W34" s="447"/>
      <c r="X34" s="447"/>
      <c r="Y34" s="447"/>
      <c r="Z34" s="447"/>
      <c r="AA34" s="447"/>
      <c r="AB34" s="447"/>
      <c r="AC34" s="447"/>
      <c r="AD34" s="447"/>
      <c r="AE34" s="447"/>
      <c r="AF34" s="447"/>
      <c r="AG34" s="447"/>
      <c r="AH34" s="447"/>
      <c r="AI34" s="447"/>
      <c r="AJ34" s="447"/>
      <c r="AK34" s="447"/>
      <c r="AL34" s="447"/>
      <c r="AM34" s="447"/>
      <c r="AN34" s="447"/>
      <c r="AO34" s="447"/>
    </row>
    <row r="35" spans="1:41" x14ac:dyDescent="0.25">
      <c r="A35" s="120">
        <v>22</v>
      </c>
      <c r="B35" s="56" t="s">
        <v>65</v>
      </c>
      <c r="C35" s="56"/>
      <c r="D35" s="51">
        <v>42.3</v>
      </c>
      <c r="E35" s="65" t="s">
        <v>358</v>
      </c>
      <c r="F35" s="104">
        <v>19.128</v>
      </c>
      <c r="G35" s="104">
        <v>19.632999999999999</v>
      </c>
      <c r="H35" s="88"/>
      <c r="I35" s="103"/>
      <c r="J35" s="103">
        <v>0.35549999999999998</v>
      </c>
      <c r="K35" s="88">
        <v>0.3555134020279786</v>
      </c>
      <c r="L35" s="25" t="s">
        <v>563</v>
      </c>
      <c r="M35" s="558"/>
      <c r="N35" s="560"/>
      <c r="O35" s="561"/>
      <c r="P35" s="447"/>
      <c r="Q35" s="447"/>
      <c r="R35" s="454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  <c r="AN35" s="447"/>
      <c r="AO35" s="447"/>
    </row>
    <row r="36" spans="1:41" x14ac:dyDescent="0.25">
      <c r="A36" s="120">
        <v>23</v>
      </c>
      <c r="B36" s="56" t="s">
        <v>66</v>
      </c>
      <c r="C36" s="58">
        <v>45809</v>
      </c>
      <c r="D36" s="51">
        <v>44.5</v>
      </c>
      <c r="E36" s="65" t="s">
        <v>358</v>
      </c>
      <c r="F36" s="104">
        <v>17.352</v>
      </c>
      <c r="G36" s="104">
        <v>17.501999999999999</v>
      </c>
      <c r="H36" s="88">
        <f t="shared" si="0"/>
        <v>0.12896999999999878</v>
      </c>
      <c r="I36" s="103"/>
      <c r="J36" s="103"/>
      <c r="K36" s="88">
        <v>0.12896999999999878</v>
      </c>
      <c r="L36" s="443" t="s">
        <v>563</v>
      </c>
      <c r="M36" s="559"/>
      <c r="N36" s="560"/>
      <c r="O36" s="561"/>
      <c r="P36" s="447"/>
      <c r="Q36" s="447"/>
      <c r="R36" s="454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447"/>
      <c r="AI36" s="447"/>
      <c r="AJ36" s="447"/>
      <c r="AK36" s="447"/>
      <c r="AL36" s="447"/>
      <c r="AM36" s="447"/>
      <c r="AN36" s="447"/>
      <c r="AO36" s="447"/>
    </row>
    <row r="37" spans="1:41" x14ac:dyDescent="0.25">
      <c r="A37" s="120">
        <v>24</v>
      </c>
      <c r="B37" s="56" t="s">
        <v>67</v>
      </c>
      <c r="C37" s="56"/>
      <c r="D37" s="51">
        <v>69.400000000000006</v>
      </c>
      <c r="E37" s="65" t="s">
        <v>358</v>
      </c>
      <c r="F37" s="104">
        <v>38.609000000000002</v>
      </c>
      <c r="G37" s="104">
        <v>39.607999999999997</v>
      </c>
      <c r="H37" s="88"/>
      <c r="I37" s="103"/>
      <c r="J37" s="103">
        <v>0.88800000000000001</v>
      </c>
      <c r="K37" s="88">
        <v>0.88796324060067089</v>
      </c>
      <c r="L37" s="25" t="s">
        <v>563</v>
      </c>
      <c r="M37" s="558"/>
      <c r="N37" s="560"/>
      <c r="O37" s="561"/>
      <c r="P37" s="447"/>
      <c r="Q37" s="447"/>
      <c r="R37" s="454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</row>
    <row r="38" spans="1:41" x14ac:dyDescent="0.25">
      <c r="A38" s="120">
        <v>25</v>
      </c>
      <c r="B38" s="56" t="s">
        <v>68</v>
      </c>
      <c r="C38" s="58">
        <v>45900</v>
      </c>
      <c r="D38" s="51">
        <v>64.3</v>
      </c>
      <c r="E38" s="65" t="s">
        <v>358</v>
      </c>
      <c r="F38" s="104">
        <v>4.1440000000000001</v>
      </c>
      <c r="G38" s="104">
        <v>4.1559999999999997</v>
      </c>
      <c r="H38" s="88">
        <f>(G38-F38)*0.8598</f>
        <v>1.0317599999999627E-2</v>
      </c>
      <c r="I38" s="103"/>
      <c r="J38" s="103"/>
      <c r="K38" s="88">
        <v>1.0317599999999627E-2</v>
      </c>
      <c r="L38" s="25" t="s">
        <v>563</v>
      </c>
      <c r="M38" s="558"/>
      <c r="N38" s="560"/>
      <c r="O38" s="561"/>
      <c r="P38" s="447"/>
      <c r="Q38" s="447"/>
      <c r="R38" s="454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447"/>
      <c r="AI38" s="447"/>
      <c r="AJ38" s="447"/>
      <c r="AK38" s="447"/>
      <c r="AL38" s="447"/>
      <c r="AM38" s="447"/>
      <c r="AN38" s="447"/>
      <c r="AO38" s="447"/>
    </row>
    <row r="39" spans="1:41" x14ac:dyDescent="0.25">
      <c r="A39" s="120">
        <v>26</v>
      </c>
      <c r="B39" s="56" t="s">
        <v>69</v>
      </c>
      <c r="C39" s="56"/>
      <c r="D39" s="51">
        <v>42.8</v>
      </c>
      <c r="E39" s="65" t="s">
        <v>358</v>
      </c>
      <c r="F39" s="104">
        <v>22.925000000000001</v>
      </c>
      <c r="G39" s="104">
        <v>23.355</v>
      </c>
      <c r="H39" s="88"/>
      <c r="I39" s="103"/>
      <c r="J39" s="103">
        <v>0.70836142955392034</v>
      </c>
      <c r="K39" s="88">
        <v>0.70836142955392034</v>
      </c>
      <c r="L39" s="25" t="s">
        <v>563</v>
      </c>
      <c r="M39" s="558"/>
      <c r="N39" s="560"/>
      <c r="O39" s="561"/>
      <c r="P39" s="447"/>
      <c r="Q39" s="447"/>
      <c r="R39" s="454"/>
      <c r="S39" s="447"/>
      <c r="T39" s="447"/>
      <c r="U39" s="447"/>
      <c r="V39" s="447"/>
      <c r="W39" s="447"/>
      <c r="X39" s="447"/>
      <c r="Y39" s="447"/>
      <c r="Z39" s="447"/>
      <c r="AA39" s="447"/>
      <c r="AB39" s="447"/>
      <c r="AC39" s="447"/>
      <c r="AD39" s="447"/>
      <c r="AE39" s="447"/>
      <c r="AF39" s="447"/>
      <c r="AG39" s="447"/>
      <c r="AH39" s="447"/>
      <c r="AI39" s="447"/>
      <c r="AJ39" s="447"/>
      <c r="AK39" s="447"/>
      <c r="AL39" s="447"/>
      <c r="AM39" s="447"/>
      <c r="AN39" s="447"/>
      <c r="AO39" s="447"/>
    </row>
    <row r="40" spans="1:41" x14ac:dyDescent="0.25">
      <c r="A40" s="120">
        <v>27</v>
      </c>
      <c r="B40" s="56" t="s">
        <v>70</v>
      </c>
      <c r="C40" s="56"/>
      <c r="D40" s="51">
        <v>45.3</v>
      </c>
      <c r="E40" s="65" t="s">
        <v>358</v>
      </c>
      <c r="F40" s="104">
        <v>19.873000000000001</v>
      </c>
      <c r="G40" s="104">
        <v>20.356000000000002</v>
      </c>
      <c r="H40" s="88"/>
      <c r="I40" s="103"/>
      <c r="J40" s="103">
        <v>0.70751720051696076</v>
      </c>
      <c r="K40" s="88">
        <v>0.70751720051696076</v>
      </c>
      <c r="L40" s="25" t="s">
        <v>563</v>
      </c>
      <c r="M40" s="558"/>
      <c r="N40" s="560"/>
      <c r="O40" s="561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47"/>
      <c r="AC40" s="447"/>
      <c r="AD40" s="447"/>
      <c r="AE40" s="447"/>
      <c r="AF40" s="447"/>
      <c r="AG40" s="447"/>
      <c r="AH40" s="447"/>
      <c r="AI40" s="447"/>
      <c r="AJ40" s="447"/>
      <c r="AK40" s="447"/>
      <c r="AL40" s="447"/>
      <c r="AM40" s="447"/>
      <c r="AN40" s="447"/>
      <c r="AO40" s="447"/>
    </row>
    <row r="41" spans="1:41" x14ac:dyDescent="0.25">
      <c r="A41" s="120">
        <v>28</v>
      </c>
      <c r="B41" s="56" t="s">
        <v>71</v>
      </c>
      <c r="C41" s="56"/>
      <c r="D41" s="51">
        <v>69.599999999999994</v>
      </c>
      <c r="E41" s="65" t="s">
        <v>358</v>
      </c>
      <c r="F41" s="104">
        <v>42.951000000000001</v>
      </c>
      <c r="G41" s="104">
        <v>43.875999999999998</v>
      </c>
      <c r="H41" s="88"/>
      <c r="I41" s="103"/>
      <c r="J41" s="103">
        <v>1.0963438449443821</v>
      </c>
      <c r="K41" s="88">
        <v>1.0963438449443821</v>
      </c>
      <c r="L41" s="25" t="s">
        <v>563</v>
      </c>
      <c r="M41" s="558"/>
      <c r="N41" s="560"/>
      <c r="O41" s="561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47"/>
      <c r="AC41" s="447"/>
      <c r="AD41" s="447"/>
      <c r="AE41" s="447"/>
      <c r="AF41" s="447"/>
      <c r="AG41" s="447"/>
      <c r="AH41" s="447"/>
      <c r="AI41" s="447"/>
      <c r="AJ41" s="447"/>
      <c r="AK41" s="447"/>
      <c r="AL41" s="447"/>
      <c r="AM41" s="447"/>
      <c r="AN41" s="447"/>
      <c r="AO41" s="447"/>
    </row>
    <row r="42" spans="1:41" x14ac:dyDescent="0.25">
      <c r="A42" s="120">
        <v>29</v>
      </c>
      <c r="B42" s="56" t="s">
        <v>72</v>
      </c>
      <c r="C42" s="58">
        <v>45900</v>
      </c>
      <c r="D42" s="51">
        <v>63.3</v>
      </c>
      <c r="E42" s="65" t="s">
        <v>358</v>
      </c>
      <c r="F42" s="104">
        <v>17.727</v>
      </c>
      <c r="G42" s="104">
        <v>18.276</v>
      </c>
      <c r="H42" s="88">
        <f t="shared" si="0"/>
        <v>0.47203019999999957</v>
      </c>
      <c r="I42" s="103"/>
      <c r="J42" s="103"/>
      <c r="K42" s="88">
        <v>0.47203019999999957</v>
      </c>
      <c r="L42" s="25" t="s">
        <v>563</v>
      </c>
      <c r="M42" s="558"/>
      <c r="N42" s="560"/>
      <c r="O42" s="561"/>
      <c r="P42" s="447"/>
      <c r="Q42" s="447"/>
      <c r="R42" s="447"/>
      <c r="S42" s="447"/>
      <c r="T42" s="447"/>
      <c r="U42" s="447"/>
      <c r="V42" s="447"/>
      <c r="W42" s="447"/>
      <c r="X42" s="447"/>
      <c r="Y42" s="447"/>
      <c r="Z42" s="447"/>
      <c r="AA42" s="447"/>
      <c r="AB42" s="447"/>
      <c r="AC42" s="447"/>
      <c r="AD42" s="447"/>
      <c r="AE42" s="447"/>
      <c r="AF42" s="447"/>
      <c r="AG42" s="447"/>
      <c r="AH42" s="447"/>
      <c r="AI42" s="447"/>
      <c r="AJ42" s="447"/>
      <c r="AK42" s="447"/>
      <c r="AL42" s="447"/>
      <c r="AM42" s="447"/>
      <c r="AN42" s="447"/>
      <c r="AO42" s="447"/>
    </row>
    <row r="43" spans="1:41" x14ac:dyDescent="0.25">
      <c r="A43" s="120">
        <v>30</v>
      </c>
      <c r="B43" s="56" t="s">
        <v>73</v>
      </c>
      <c r="C43" s="56"/>
      <c r="D43" s="51">
        <v>42.5</v>
      </c>
      <c r="E43" s="65" t="s">
        <v>358</v>
      </c>
      <c r="F43" s="104">
        <v>12.205</v>
      </c>
      <c r="G43" s="104">
        <v>12.340999999999999</v>
      </c>
      <c r="H43" s="88"/>
      <c r="I43" s="103"/>
      <c r="J43" s="103">
        <v>0.31272827303835549</v>
      </c>
      <c r="K43" s="88">
        <v>0.31272827303835549</v>
      </c>
      <c r="L43" s="25" t="s">
        <v>563</v>
      </c>
      <c r="M43" s="558"/>
      <c r="N43" s="560"/>
      <c r="O43" s="561"/>
      <c r="P43" s="447"/>
      <c r="Q43" s="447"/>
      <c r="R43" s="447"/>
      <c r="S43" s="447"/>
      <c r="T43" s="447"/>
      <c r="U43" s="447"/>
      <c r="V43" s="447"/>
      <c r="W43" s="447"/>
      <c r="X43" s="447"/>
      <c r="Y43" s="447"/>
      <c r="Z43" s="447"/>
      <c r="AA43" s="447"/>
      <c r="AB43" s="447"/>
      <c r="AC43" s="447"/>
      <c r="AD43" s="447"/>
      <c r="AE43" s="447"/>
      <c r="AF43" s="447"/>
      <c r="AG43" s="447"/>
      <c r="AH43" s="447"/>
      <c r="AI43" s="447"/>
      <c r="AJ43" s="447"/>
      <c r="AK43" s="447"/>
      <c r="AL43" s="447"/>
      <c r="AM43" s="447"/>
      <c r="AN43" s="447"/>
      <c r="AO43" s="447"/>
    </row>
    <row r="44" spans="1:41" x14ac:dyDescent="0.25">
      <c r="A44" s="120">
        <v>31</v>
      </c>
      <c r="B44" s="56" t="s">
        <v>74</v>
      </c>
      <c r="C44" s="56"/>
      <c r="D44" s="51">
        <v>44.5</v>
      </c>
      <c r="E44" s="65" t="s">
        <v>358</v>
      </c>
      <c r="F44" s="104">
        <v>20.803000000000001</v>
      </c>
      <c r="G44" s="104">
        <v>21.396000000000001</v>
      </c>
      <c r="H44" s="88"/>
      <c r="I44" s="103"/>
      <c r="J44" s="103">
        <v>0.44997124980878778</v>
      </c>
      <c r="K44" s="88">
        <v>0.44997124980878778</v>
      </c>
      <c r="L44" s="25" t="s">
        <v>563</v>
      </c>
      <c r="M44" s="558"/>
      <c r="N44" s="560"/>
      <c r="O44" s="561"/>
      <c r="P44" s="447"/>
      <c r="Q44" s="447"/>
      <c r="R44" s="447"/>
      <c r="S44" s="447"/>
      <c r="T44" s="447"/>
      <c r="U44" s="447"/>
      <c r="V44" s="447"/>
      <c r="W44" s="447"/>
      <c r="X44" s="447"/>
      <c r="Y44" s="447"/>
      <c r="Z44" s="447"/>
      <c r="AA44" s="447"/>
      <c r="AB44" s="447"/>
      <c r="AC44" s="447"/>
      <c r="AD44" s="447"/>
      <c r="AE44" s="447"/>
      <c r="AF44" s="447"/>
      <c r="AG44" s="447"/>
      <c r="AH44" s="447"/>
      <c r="AI44" s="447"/>
      <c r="AJ44" s="447"/>
      <c r="AK44" s="447"/>
      <c r="AL44" s="447"/>
      <c r="AM44" s="447"/>
      <c r="AN44" s="447"/>
      <c r="AO44" s="447"/>
    </row>
    <row r="45" spans="1:41" x14ac:dyDescent="0.25">
      <c r="A45" s="120">
        <v>32</v>
      </c>
      <c r="B45" s="56" t="s">
        <v>75</v>
      </c>
      <c r="C45" s="58">
        <v>45811</v>
      </c>
      <c r="D45" s="51">
        <v>69.900000000000006</v>
      </c>
      <c r="E45" s="65" t="s">
        <v>358</v>
      </c>
      <c r="F45" s="104">
        <v>7.0839999999999996</v>
      </c>
      <c r="G45" s="104">
        <v>7.1130000000000004</v>
      </c>
      <c r="H45" s="88">
        <f t="shared" si="0"/>
        <v>2.4934200000000691E-2</v>
      </c>
      <c r="I45" s="103"/>
      <c r="J45" s="103"/>
      <c r="K45" s="88">
        <v>2.4934200000000691E-2</v>
      </c>
      <c r="L45" s="25" t="s">
        <v>563</v>
      </c>
      <c r="M45" s="558"/>
      <c r="N45" s="560"/>
      <c r="O45" s="561"/>
      <c r="P45" s="447"/>
      <c r="Q45" s="447"/>
      <c r="R45" s="447"/>
      <c r="S45" s="447"/>
      <c r="T45" s="447"/>
      <c r="U45" s="447"/>
      <c r="V45" s="447"/>
      <c r="W45" s="447"/>
      <c r="X45" s="447"/>
      <c r="Y45" s="447"/>
      <c r="Z45" s="447"/>
      <c r="AA45" s="447"/>
      <c r="AB45" s="447"/>
      <c r="AC45" s="447"/>
      <c r="AD45" s="447"/>
      <c r="AE45" s="447"/>
      <c r="AF45" s="447"/>
      <c r="AG45" s="447"/>
      <c r="AH45" s="447"/>
      <c r="AI45" s="447"/>
      <c r="AJ45" s="447"/>
      <c r="AK45" s="447"/>
      <c r="AL45" s="447"/>
      <c r="AM45" s="447"/>
      <c r="AN45" s="447"/>
      <c r="AO45" s="447"/>
    </row>
    <row r="46" spans="1:41" x14ac:dyDescent="0.25">
      <c r="A46" s="120">
        <v>33</v>
      </c>
      <c r="B46" s="56" t="s">
        <v>76</v>
      </c>
      <c r="C46" s="58">
        <v>45922</v>
      </c>
      <c r="D46" s="51">
        <v>64.8</v>
      </c>
      <c r="E46" s="65" t="s">
        <v>358</v>
      </c>
      <c r="F46" s="104">
        <v>39.789000000000001</v>
      </c>
      <c r="G46" s="104">
        <v>40.427999999999997</v>
      </c>
      <c r="H46" s="88">
        <f t="shared" si="0"/>
        <v>0.54941219999999635</v>
      </c>
      <c r="I46" s="103"/>
      <c r="J46" s="103"/>
      <c r="K46" s="88">
        <v>0.54941219999999635</v>
      </c>
      <c r="L46" s="25" t="s">
        <v>563</v>
      </c>
      <c r="M46" s="558"/>
      <c r="N46" s="560"/>
      <c r="O46" s="561"/>
      <c r="P46" s="447"/>
      <c r="Q46" s="447"/>
      <c r="R46" s="447"/>
      <c r="S46" s="447"/>
      <c r="T46" s="447"/>
      <c r="U46" s="447"/>
      <c r="V46" s="447"/>
      <c r="W46" s="447"/>
      <c r="X46" s="447"/>
      <c r="Y46" s="447"/>
      <c r="Z46" s="447"/>
      <c r="AA46" s="447"/>
      <c r="AB46" s="447"/>
      <c r="AC46" s="447"/>
      <c r="AD46" s="447"/>
      <c r="AE46" s="447"/>
      <c r="AF46" s="447"/>
      <c r="AG46" s="447"/>
      <c r="AH46" s="447"/>
      <c r="AI46" s="447"/>
      <c r="AJ46" s="447"/>
      <c r="AK46" s="447"/>
      <c r="AL46" s="447"/>
      <c r="AM46" s="447"/>
      <c r="AN46" s="447"/>
      <c r="AO46" s="447"/>
    </row>
    <row r="47" spans="1:41" x14ac:dyDescent="0.25">
      <c r="A47" s="120">
        <v>34</v>
      </c>
      <c r="B47" s="56" t="s">
        <v>367</v>
      </c>
      <c r="C47" s="58">
        <v>45843</v>
      </c>
      <c r="D47" s="51">
        <v>42.7</v>
      </c>
      <c r="E47" s="65" t="s">
        <v>358</v>
      </c>
      <c r="F47" s="104">
        <v>8.6419999999999995</v>
      </c>
      <c r="G47" s="104">
        <v>8.6620000000000008</v>
      </c>
      <c r="H47" s="88">
        <f>(G47-F47)*0.8598</f>
        <v>1.7196000000001162E-2</v>
      </c>
      <c r="I47" s="103"/>
      <c r="J47" s="103"/>
      <c r="K47" s="88">
        <v>1.7196000000001162E-2</v>
      </c>
      <c r="L47" s="25" t="s">
        <v>563</v>
      </c>
      <c r="M47" s="558"/>
      <c r="N47" s="560"/>
      <c r="O47" s="561"/>
      <c r="P47" s="447"/>
      <c r="Q47" s="447"/>
      <c r="R47" s="447"/>
      <c r="S47" s="447"/>
      <c r="T47" s="447"/>
      <c r="U47" s="447"/>
      <c r="V47" s="447"/>
      <c r="W47" s="447"/>
      <c r="X47" s="447"/>
      <c r="Y47" s="447"/>
      <c r="Z47" s="447"/>
      <c r="AA47" s="447"/>
      <c r="AB47" s="447"/>
      <c r="AC47" s="447"/>
      <c r="AD47" s="447"/>
      <c r="AE47" s="447"/>
      <c r="AF47" s="447"/>
      <c r="AG47" s="447"/>
      <c r="AH47" s="447"/>
      <c r="AI47" s="447"/>
      <c r="AJ47" s="447"/>
      <c r="AK47" s="447"/>
      <c r="AL47" s="447"/>
      <c r="AM47" s="447"/>
      <c r="AN47" s="447"/>
      <c r="AO47" s="447"/>
    </row>
    <row r="48" spans="1:41" x14ac:dyDescent="0.25">
      <c r="A48" s="120">
        <v>35</v>
      </c>
      <c r="B48" s="56" t="s">
        <v>78</v>
      </c>
      <c r="C48" s="58">
        <v>45915</v>
      </c>
      <c r="D48" s="51">
        <v>44.4</v>
      </c>
      <c r="E48" s="65" t="s">
        <v>358</v>
      </c>
      <c r="F48" s="104">
        <v>24.998000000000001</v>
      </c>
      <c r="G48" s="104">
        <v>25.048999999999999</v>
      </c>
      <c r="H48" s="88">
        <f>(G48-F48)*0.8598</f>
        <v>4.3849799999998607E-2</v>
      </c>
      <c r="I48" s="103"/>
      <c r="J48" s="103"/>
      <c r="K48" s="88">
        <v>4.3849799999998607E-2</v>
      </c>
      <c r="L48" s="25" t="s">
        <v>563</v>
      </c>
      <c r="M48" s="559"/>
      <c r="N48" s="560"/>
      <c r="O48" s="561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7"/>
      <c r="AL48" s="447"/>
      <c r="AM48" s="447"/>
      <c r="AN48" s="447"/>
      <c r="AO48" s="447"/>
    </row>
    <row r="49" spans="1:41" x14ac:dyDescent="0.25">
      <c r="A49" s="120">
        <v>36</v>
      </c>
      <c r="B49" s="56" t="s">
        <v>79</v>
      </c>
      <c r="C49" s="58">
        <v>45915</v>
      </c>
      <c r="D49" s="51">
        <v>69</v>
      </c>
      <c r="E49" s="65" t="s">
        <v>358</v>
      </c>
      <c r="F49" s="104">
        <v>20.84</v>
      </c>
      <c r="G49" s="104">
        <v>21.27</v>
      </c>
      <c r="H49" s="88">
        <f t="shared" si="0"/>
        <v>0.36971399999999977</v>
      </c>
      <c r="I49" s="103"/>
      <c r="J49" s="103"/>
      <c r="K49" s="88">
        <v>0.36971399999999977</v>
      </c>
      <c r="L49" s="25" t="s">
        <v>563</v>
      </c>
      <c r="M49" s="558"/>
      <c r="N49" s="560"/>
      <c r="O49" s="561"/>
      <c r="P49" s="447"/>
      <c r="Q49" s="447"/>
      <c r="R49" s="447"/>
      <c r="S49" s="447"/>
      <c r="T49" s="447"/>
      <c r="U49" s="447"/>
      <c r="V49" s="447"/>
      <c r="W49" s="447"/>
      <c r="X49" s="447"/>
      <c r="Y49" s="447"/>
      <c r="Z49" s="447"/>
      <c r="AA49" s="447"/>
      <c r="AB49" s="447"/>
      <c r="AC49" s="447"/>
      <c r="AD49" s="447"/>
      <c r="AE49" s="447"/>
      <c r="AF49" s="447"/>
      <c r="AG49" s="447"/>
      <c r="AH49" s="447"/>
      <c r="AI49" s="447"/>
      <c r="AJ49" s="447"/>
      <c r="AK49" s="447"/>
      <c r="AL49" s="447"/>
      <c r="AM49" s="447"/>
      <c r="AN49" s="447"/>
      <c r="AO49" s="447"/>
    </row>
    <row r="50" spans="1:41" x14ac:dyDescent="0.25">
      <c r="A50" s="120">
        <v>37</v>
      </c>
      <c r="B50" s="66" t="s">
        <v>582</v>
      </c>
      <c r="C50" s="58">
        <v>45884</v>
      </c>
      <c r="D50" s="51">
        <v>64.5</v>
      </c>
      <c r="E50" s="65" t="s">
        <v>569</v>
      </c>
      <c r="F50" s="88">
        <v>2.3E-3</v>
      </c>
      <c r="G50" s="104">
        <v>1.6299999999999999E-2</v>
      </c>
      <c r="H50" s="88">
        <f t="shared" si="0"/>
        <v>1.20372E-2</v>
      </c>
      <c r="I50" s="103"/>
      <c r="J50" s="103"/>
      <c r="K50" s="88">
        <v>1.20372E-2</v>
      </c>
      <c r="L50" s="25" t="s">
        <v>563</v>
      </c>
      <c r="M50" s="558"/>
      <c r="N50" s="560"/>
      <c r="O50" s="561"/>
      <c r="P50" s="447"/>
      <c r="Q50" s="447"/>
      <c r="R50" s="447"/>
      <c r="S50" s="447"/>
      <c r="T50" s="447"/>
      <c r="U50" s="447"/>
      <c r="V50" s="447"/>
      <c r="W50" s="447"/>
      <c r="X50" s="447"/>
      <c r="Y50" s="447"/>
      <c r="Z50" s="447"/>
      <c r="AA50" s="447"/>
      <c r="AB50" s="447"/>
      <c r="AC50" s="447"/>
      <c r="AD50" s="447"/>
      <c r="AE50" s="447"/>
      <c r="AF50" s="447"/>
      <c r="AG50" s="447"/>
      <c r="AH50" s="447"/>
      <c r="AI50" s="447"/>
      <c r="AJ50" s="447"/>
      <c r="AK50" s="447"/>
      <c r="AL50" s="447"/>
      <c r="AM50" s="447"/>
      <c r="AN50" s="447"/>
      <c r="AO50" s="447"/>
    </row>
    <row r="51" spans="1:41" x14ac:dyDescent="0.25">
      <c r="A51" s="120">
        <v>38</v>
      </c>
      <c r="B51" s="56" t="s">
        <v>81</v>
      </c>
      <c r="C51" s="58">
        <v>45887</v>
      </c>
      <c r="D51" s="51">
        <v>42</v>
      </c>
      <c r="E51" s="65" t="s">
        <v>358</v>
      </c>
      <c r="F51" s="104">
        <v>35.112000000000002</v>
      </c>
      <c r="G51" s="104">
        <v>35.697000000000003</v>
      </c>
      <c r="H51" s="88">
        <f t="shared" si="0"/>
        <v>0.50298300000000074</v>
      </c>
      <c r="I51" s="103"/>
      <c r="J51" s="103"/>
      <c r="K51" s="88">
        <v>0.50298300000000074</v>
      </c>
      <c r="L51" s="25" t="s">
        <v>563</v>
      </c>
      <c r="M51" s="558"/>
      <c r="N51" s="560"/>
      <c r="O51" s="561"/>
      <c r="P51" s="447"/>
      <c r="Q51" s="447"/>
      <c r="R51" s="447"/>
      <c r="S51" s="447"/>
      <c r="T51" s="447"/>
      <c r="U51" s="447"/>
      <c r="V51" s="447"/>
      <c r="W51" s="447"/>
      <c r="X51" s="447"/>
      <c r="Y51" s="447"/>
      <c r="Z51" s="447"/>
      <c r="AA51" s="447"/>
      <c r="AB51" s="447"/>
      <c r="AC51" s="447"/>
      <c r="AD51" s="447"/>
      <c r="AE51" s="447"/>
      <c r="AF51" s="447"/>
      <c r="AG51" s="447"/>
      <c r="AH51" s="447"/>
      <c r="AI51" s="447"/>
      <c r="AJ51" s="447"/>
      <c r="AK51" s="447"/>
      <c r="AL51" s="447"/>
      <c r="AM51" s="447"/>
      <c r="AN51" s="447"/>
      <c r="AO51" s="447"/>
    </row>
    <row r="52" spans="1:41" x14ac:dyDescent="0.25">
      <c r="A52" s="120">
        <v>39</v>
      </c>
      <c r="B52" s="56" t="s">
        <v>82</v>
      </c>
      <c r="C52" s="58">
        <v>45879</v>
      </c>
      <c r="D52" s="51">
        <v>44.4</v>
      </c>
      <c r="E52" s="65" t="s">
        <v>358</v>
      </c>
      <c r="F52" s="104">
        <v>6.8140000000000001</v>
      </c>
      <c r="G52" s="104">
        <v>6.8140000000000001</v>
      </c>
      <c r="H52" s="88">
        <f t="shared" si="0"/>
        <v>0</v>
      </c>
      <c r="I52" s="103"/>
      <c r="J52" s="103"/>
      <c r="K52" s="88">
        <v>0</v>
      </c>
      <c r="L52" s="25" t="s">
        <v>563</v>
      </c>
      <c r="M52" s="558"/>
      <c r="N52" s="560"/>
      <c r="O52" s="561"/>
      <c r="P52" s="447"/>
      <c r="Q52" s="447"/>
      <c r="R52" s="447"/>
      <c r="S52" s="447"/>
      <c r="T52" s="447"/>
      <c r="U52" s="447"/>
      <c r="V52" s="447"/>
      <c r="W52" s="447"/>
      <c r="X52" s="447"/>
      <c r="Y52" s="447"/>
      <c r="Z52" s="447"/>
      <c r="AA52" s="447"/>
      <c r="AB52" s="447"/>
      <c r="AC52" s="447"/>
      <c r="AD52" s="447"/>
      <c r="AE52" s="447"/>
      <c r="AF52" s="447"/>
      <c r="AG52" s="447"/>
      <c r="AH52" s="447"/>
      <c r="AI52" s="447"/>
      <c r="AJ52" s="447"/>
      <c r="AK52" s="447"/>
      <c r="AL52" s="447"/>
      <c r="AM52" s="447"/>
      <c r="AN52" s="447"/>
      <c r="AO52" s="447"/>
    </row>
    <row r="53" spans="1:41" x14ac:dyDescent="0.25">
      <c r="A53" s="120">
        <v>40</v>
      </c>
      <c r="B53" s="56" t="s">
        <v>83</v>
      </c>
      <c r="C53" s="58">
        <v>45879</v>
      </c>
      <c r="D53" s="51">
        <v>69.2</v>
      </c>
      <c r="E53" s="65" t="s">
        <v>358</v>
      </c>
      <c r="F53" s="104">
        <v>41.585999999999999</v>
      </c>
      <c r="G53" s="104">
        <v>43.054000000000002</v>
      </c>
      <c r="H53" s="88">
        <f t="shared" si="0"/>
        <v>1.2621864000000032</v>
      </c>
      <c r="I53" s="103"/>
      <c r="J53" s="103"/>
      <c r="K53" s="88">
        <v>1.2621864000000032</v>
      </c>
      <c r="L53" s="25" t="s">
        <v>563</v>
      </c>
      <c r="M53" s="558"/>
      <c r="N53" s="560"/>
      <c r="O53" s="561"/>
      <c r="P53" s="447"/>
      <c r="Q53" s="447"/>
      <c r="R53" s="447"/>
      <c r="S53" s="447"/>
      <c r="T53" s="447"/>
      <c r="U53" s="447"/>
      <c r="V53" s="447"/>
      <c r="W53" s="447"/>
      <c r="X53" s="447"/>
      <c r="Y53" s="447"/>
      <c r="Z53" s="447"/>
      <c r="AA53" s="447"/>
      <c r="AB53" s="447"/>
      <c r="AC53" s="447"/>
      <c r="AD53" s="447"/>
      <c r="AE53" s="447"/>
      <c r="AF53" s="447"/>
      <c r="AG53" s="447"/>
      <c r="AH53" s="447"/>
      <c r="AI53" s="447"/>
      <c r="AJ53" s="447"/>
      <c r="AK53" s="447"/>
      <c r="AL53" s="447"/>
      <c r="AM53" s="447"/>
      <c r="AN53" s="447"/>
      <c r="AO53" s="447"/>
    </row>
    <row r="54" spans="1:41" x14ac:dyDescent="0.25">
      <c r="A54" s="120">
        <v>41</v>
      </c>
      <c r="B54" s="56" t="s">
        <v>84</v>
      </c>
      <c r="C54" s="61"/>
      <c r="D54" s="51">
        <v>64.7</v>
      </c>
      <c r="E54" s="65" t="s">
        <v>358</v>
      </c>
      <c r="F54" s="104">
        <v>38.046999999999997</v>
      </c>
      <c r="G54" s="104">
        <v>38.96</v>
      </c>
      <c r="H54" s="88"/>
      <c r="I54" s="103"/>
      <c r="J54" s="103">
        <v>1.1476999999999999</v>
      </c>
      <c r="K54" s="88">
        <v>1.1476529551901544</v>
      </c>
      <c r="L54" s="25" t="s">
        <v>563</v>
      </c>
      <c r="M54" s="558"/>
      <c r="N54" s="560"/>
      <c r="O54" s="561"/>
      <c r="P54" s="447"/>
      <c r="Q54" s="447"/>
      <c r="R54" s="447"/>
      <c r="S54" s="447"/>
      <c r="T54" s="447"/>
      <c r="U54" s="447"/>
      <c r="V54" s="447"/>
      <c r="W54" s="447"/>
      <c r="X54" s="447"/>
      <c r="Y54" s="447"/>
      <c r="Z54" s="447"/>
      <c r="AA54" s="447"/>
      <c r="AB54" s="447"/>
      <c r="AC54" s="447"/>
      <c r="AD54" s="447"/>
      <c r="AE54" s="447"/>
      <c r="AF54" s="447"/>
      <c r="AG54" s="447"/>
      <c r="AH54" s="447"/>
      <c r="AI54" s="447"/>
      <c r="AJ54" s="447"/>
      <c r="AK54" s="447"/>
      <c r="AL54" s="447"/>
      <c r="AM54" s="447"/>
      <c r="AN54" s="447"/>
      <c r="AO54" s="447"/>
    </row>
    <row r="55" spans="1:41" x14ac:dyDescent="0.25">
      <c r="A55" s="120">
        <v>42</v>
      </c>
      <c r="B55" s="56" t="s">
        <v>85</v>
      </c>
      <c r="C55" s="58">
        <v>45846</v>
      </c>
      <c r="D55" s="51">
        <v>42.5</v>
      </c>
      <c r="E55" s="65" t="s">
        <v>358</v>
      </c>
      <c r="F55" s="104">
        <v>4.9809999999999999</v>
      </c>
      <c r="G55" s="104">
        <v>5.141</v>
      </c>
      <c r="H55" s="88">
        <f t="shared" si="0"/>
        <v>0.13756800000000013</v>
      </c>
      <c r="I55" s="103"/>
      <c r="J55" s="103"/>
      <c r="K55" s="88">
        <v>0.13756800000000013</v>
      </c>
      <c r="L55" s="25" t="s">
        <v>563</v>
      </c>
      <c r="M55" s="558"/>
      <c r="N55" s="560"/>
      <c r="O55" s="561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  <c r="AD55" s="447"/>
      <c r="AE55" s="447"/>
      <c r="AF55" s="447"/>
      <c r="AG55" s="447"/>
      <c r="AH55" s="447"/>
      <c r="AI55" s="447"/>
      <c r="AJ55" s="447"/>
      <c r="AK55" s="447"/>
      <c r="AL55" s="447"/>
      <c r="AM55" s="447"/>
      <c r="AN55" s="447"/>
      <c r="AO55" s="447"/>
    </row>
    <row r="56" spans="1:41" x14ac:dyDescent="0.25">
      <c r="A56" s="120">
        <v>43</v>
      </c>
      <c r="B56" s="56" t="s">
        <v>86</v>
      </c>
      <c r="C56" s="56"/>
      <c r="D56" s="51">
        <v>44.5</v>
      </c>
      <c r="E56" s="65" t="s">
        <v>358</v>
      </c>
      <c r="F56" s="104">
        <v>33.689</v>
      </c>
      <c r="G56" s="104">
        <v>33.880000000000003</v>
      </c>
      <c r="H56" s="88"/>
      <c r="I56" s="103"/>
      <c r="J56" s="103">
        <v>1.0834999999999999</v>
      </c>
      <c r="K56" s="88">
        <v>1.0835067164754546</v>
      </c>
      <c r="L56" s="25" t="s">
        <v>563</v>
      </c>
      <c r="M56" s="558"/>
      <c r="N56" s="560"/>
      <c r="O56" s="561"/>
      <c r="P56" s="447"/>
      <c r="Q56" s="447"/>
      <c r="R56" s="454"/>
      <c r="S56" s="447"/>
      <c r="T56" s="447"/>
      <c r="U56" s="447"/>
      <c r="V56" s="447"/>
      <c r="W56" s="447"/>
      <c r="X56" s="447"/>
      <c r="Y56" s="447"/>
      <c r="Z56" s="447"/>
      <c r="AA56" s="447"/>
      <c r="AB56" s="447"/>
      <c r="AC56" s="447"/>
      <c r="AD56" s="447"/>
      <c r="AE56" s="447"/>
      <c r="AF56" s="447"/>
      <c r="AG56" s="447"/>
      <c r="AH56" s="447"/>
      <c r="AI56" s="447"/>
      <c r="AJ56" s="447"/>
      <c r="AK56" s="447"/>
      <c r="AL56" s="447"/>
      <c r="AM56" s="447"/>
      <c r="AN56" s="447"/>
      <c r="AO56" s="447"/>
    </row>
    <row r="57" spans="1:41" x14ac:dyDescent="0.25">
      <c r="A57" s="120">
        <v>44</v>
      </c>
      <c r="B57" s="56">
        <v>10041120</v>
      </c>
      <c r="C57" s="58">
        <v>46617</v>
      </c>
      <c r="D57" s="51">
        <v>69.599999999999994</v>
      </c>
      <c r="E57" s="65" t="s">
        <v>569</v>
      </c>
      <c r="F57" s="104">
        <v>0</v>
      </c>
      <c r="G57" s="104">
        <v>0.27500000000000002</v>
      </c>
      <c r="H57" s="88">
        <f>(G57-F57)</f>
        <v>0.27500000000000002</v>
      </c>
      <c r="I57" s="103"/>
      <c r="J57" s="103"/>
      <c r="K57" s="88">
        <v>0.27500000000000002</v>
      </c>
      <c r="L57" s="25" t="s">
        <v>563</v>
      </c>
      <c r="M57" s="558"/>
      <c r="N57" s="560"/>
      <c r="O57" s="561"/>
      <c r="P57" s="447"/>
      <c r="Q57" s="447"/>
      <c r="R57" s="454"/>
      <c r="S57" s="447"/>
      <c r="T57" s="447"/>
      <c r="U57" s="447"/>
      <c r="V57" s="447"/>
      <c r="W57" s="447"/>
      <c r="X57" s="447"/>
      <c r="Y57" s="447"/>
      <c r="Z57" s="447"/>
      <c r="AA57" s="447"/>
      <c r="AB57" s="447"/>
      <c r="AC57" s="447"/>
      <c r="AD57" s="447"/>
      <c r="AE57" s="447"/>
      <c r="AF57" s="447"/>
      <c r="AG57" s="447"/>
      <c r="AH57" s="447"/>
      <c r="AI57" s="447"/>
      <c r="AJ57" s="447"/>
      <c r="AK57" s="447"/>
      <c r="AL57" s="447"/>
      <c r="AM57" s="447"/>
      <c r="AN57" s="447"/>
      <c r="AO57" s="447"/>
    </row>
    <row r="58" spans="1:41" x14ac:dyDescent="0.25">
      <c r="A58" s="120">
        <v>45</v>
      </c>
      <c r="B58" s="56" t="s">
        <v>88</v>
      </c>
      <c r="C58" s="58">
        <v>45935</v>
      </c>
      <c r="D58" s="51">
        <v>64.8</v>
      </c>
      <c r="E58" s="65" t="s">
        <v>358</v>
      </c>
      <c r="F58" s="104">
        <v>33.380000000000003</v>
      </c>
      <c r="G58" s="104">
        <v>33.380000000000003</v>
      </c>
      <c r="H58" s="88">
        <f t="shared" si="0"/>
        <v>0</v>
      </c>
      <c r="I58" s="103"/>
      <c r="J58" s="103"/>
      <c r="K58" s="88">
        <v>0</v>
      </c>
      <c r="L58" s="25" t="s">
        <v>563</v>
      </c>
      <c r="M58" s="559"/>
      <c r="N58" s="560"/>
      <c r="O58" s="790"/>
      <c r="P58" s="791"/>
      <c r="Q58" s="791"/>
      <c r="R58" s="791"/>
      <c r="S58" s="791"/>
      <c r="T58" s="791"/>
      <c r="U58" s="791"/>
      <c r="V58" s="791"/>
      <c r="W58" s="791"/>
      <c r="X58" s="447"/>
      <c r="Y58" s="447"/>
      <c r="Z58" s="447"/>
      <c r="AA58" s="447"/>
      <c r="AB58" s="447"/>
      <c r="AC58" s="447"/>
      <c r="AD58" s="447"/>
      <c r="AE58" s="447"/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</row>
    <row r="59" spans="1:41" x14ac:dyDescent="0.25">
      <c r="A59" s="120">
        <v>46</v>
      </c>
      <c r="B59" s="56" t="s">
        <v>89</v>
      </c>
      <c r="C59" s="58">
        <v>45936</v>
      </c>
      <c r="D59" s="51">
        <v>42.6</v>
      </c>
      <c r="E59" s="65" t="s">
        <v>358</v>
      </c>
      <c r="F59" s="104">
        <v>11.925000000000001</v>
      </c>
      <c r="G59" s="104">
        <v>11.925000000000001</v>
      </c>
      <c r="H59" s="88">
        <f t="shared" si="0"/>
        <v>0</v>
      </c>
      <c r="I59" s="103"/>
      <c r="J59" s="103"/>
      <c r="K59" s="88">
        <v>0</v>
      </c>
      <c r="L59" s="25" t="s">
        <v>563</v>
      </c>
      <c r="M59" s="559"/>
      <c r="N59" s="560"/>
      <c r="O59" s="561"/>
      <c r="P59" s="447"/>
      <c r="Q59" s="447"/>
      <c r="R59" s="454"/>
      <c r="S59" s="447"/>
      <c r="T59" s="447"/>
      <c r="U59" s="447"/>
      <c r="V59" s="447"/>
      <c r="W59" s="447"/>
      <c r="X59" s="447"/>
      <c r="Y59" s="447"/>
      <c r="Z59" s="447"/>
      <c r="AA59" s="447"/>
      <c r="AB59" s="447"/>
      <c r="AC59" s="447"/>
      <c r="AD59" s="447"/>
      <c r="AE59" s="447"/>
      <c r="AF59" s="447"/>
      <c r="AG59" s="447"/>
      <c r="AH59" s="447"/>
      <c r="AI59" s="447"/>
      <c r="AJ59" s="447"/>
      <c r="AK59" s="447"/>
      <c r="AL59" s="447"/>
      <c r="AM59" s="447"/>
      <c r="AN59" s="447"/>
      <c r="AO59" s="447"/>
    </row>
    <row r="60" spans="1:41" x14ac:dyDescent="0.25">
      <c r="A60" s="120">
        <v>47</v>
      </c>
      <c r="B60" s="56" t="s">
        <v>90</v>
      </c>
      <c r="C60" s="58">
        <v>45935</v>
      </c>
      <c r="D60" s="51">
        <v>44.2</v>
      </c>
      <c r="E60" s="65" t="s">
        <v>358</v>
      </c>
      <c r="F60" s="104">
        <v>17.47</v>
      </c>
      <c r="G60" s="104">
        <v>17.553000000000001</v>
      </c>
      <c r="H60" s="88">
        <f t="shared" si="0"/>
        <v>7.1363400000001687E-2</v>
      </c>
      <c r="I60" s="103"/>
      <c r="J60" s="103"/>
      <c r="K60" s="88">
        <v>7.1363400000001687E-2</v>
      </c>
      <c r="L60" s="25" t="s">
        <v>563</v>
      </c>
      <c r="M60" s="559"/>
      <c r="N60" s="560"/>
      <c r="O60" s="561"/>
      <c r="P60" s="447"/>
      <c r="Q60" s="447"/>
      <c r="R60" s="454"/>
      <c r="S60" s="447"/>
      <c r="T60" s="447"/>
      <c r="U60" s="447"/>
      <c r="V60" s="447"/>
      <c r="W60" s="447"/>
      <c r="X60" s="447"/>
      <c r="Y60" s="447"/>
      <c r="Z60" s="447"/>
      <c r="AA60" s="447"/>
      <c r="AB60" s="447"/>
      <c r="AC60" s="447"/>
      <c r="AD60" s="447"/>
      <c r="AE60" s="447"/>
      <c r="AF60" s="447"/>
      <c r="AG60" s="447"/>
      <c r="AH60" s="447"/>
      <c r="AI60" s="447"/>
      <c r="AJ60" s="447"/>
      <c r="AK60" s="447"/>
      <c r="AL60" s="447"/>
      <c r="AM60" s="447"/>
      <c r="AN60" s="447"/>
      <c r="AO60" s="447"/>
    </row>
    <row r="61" spans="1:41" x14ac:dyDescent="0.25">
      <c r="A61" s="120">
        <v>48</v>
      </c>
      <c r="B61" s="56" t="s">
        <v>91</v>
      </c>
      <c r="C61" s="58">
        <v>45872</v>
      </c>
      <c r="D61" s="51">
        <v>69.2</v>
      </c>
      <c r="E61" s="65" t="s">
        <v>358</v>
      </c>
      <c r="F61" s="104">
        <v>40.325000000000003</v>
      </c>
      <c r="G61" s="104">
        <v>41.28</v>
      </c>
      <c r="H61" s="88">
        <f t="shared" si="0"/>
        <v>0.82110899999999853</v>
      </c>
      <c r="I61" s="103"/>
      <c r="J61" s="103"/>
      <c r="K61" s="88">
        <v>0.82110899999999853</v>
      </c>
      <c r="L61" s="25" t="s">
        <v>563</v>
      </c>
      <c r="M61" s="559"/>
      <c r="N61" s="560"/>
      <c r="O61" s="561"/>
      <c r="P61" s="447"/>
      <c r="Q61" s="447"/>
      <c r="R61" s="454"/>
      <c r="S61" s="447"/>
      <c r="T61" s="447"/>
      <c r="U61" s="447"/>
      <c r="V61" s="447"/>
      <c r="W61" s="447"/>
      <c r="X61" s="447"/>
      <c r="Y61" s="447"/>
      <c r="Z61" s="447"/>
      <c r="AA61" s="447"/>
      <c r="AB61" s="447"/>
      <c r="AC61" s="447"/>
      <c r="AD61" s="447"/>
      <c r="AE61" s="447"/>
      <c r="AF61" s="447"/>
      <c r="AG61" s="447"/>
      <c r="AH61" s="447"/>
      <c r="AI61" s="447"/>
      <c r="AJ61" s="447"/>
      <c r="AK61" s="447"/>
      <c r="AL61" s="447"/>
      <c r="AM61" s="447"/>
      <c r="AN61" s="447"/>
      <c r="AO61" s="447"/>
    </row>
    <row r="62" spans="1:41" x14ac:dyDescent="0.25">
      <c r="A62" s="120">
        <v>49</v>
      </c>
      <c r="B62" s="56" t="s">
        <v>92</v>
      </c>
      <c r="C62" s="58">
        <v>45937</v>
      </c>
      <c r="D62" s="51">
        <v>64.3</v>
      </c>
      <c r="E62" s="65" t="s">
        <v>358</v>
      </c>
      <c r="F62" s="104">
        <v>19.12</v>
      </c>
      <c r="G62" s="104">
        <v>19.434999999999999</v>
      </c>
      <c r="H62" s="88">
        <f t="shared" si="0"/>
        <v>0.27083699999999805</v>
      </c>
      <c r="I62" s="103"/>
      <c r="J62" s="103"/>
      <c r="K62" s="88">
        <v>0.27083699999999805</v>
      </c>
      <c r="L62" s="25" t="s">
        <v>563</v>
      </c>
      <c r="M62" s="558"/>
      <c r="N62" s="560"/>
      <c r="O62" s="561"/>
      <c r="P62" s="447"/>
      <c r="Q62" s="447"/>
      <c r="R62" s="454"/>
      <c r="S62" s="447"/>
      <c r="T62" s="447"/>
      <c r="U62" s="447"/>
      <c r="V62" s="447"/>
      <c r="W62" s="447"/>
      <c r="X62" s="447"/>
      <c r="Y62" s="447"/>
      <c r="Z62" s="447"/>
      <c r="AA62" s="447"/>
      <c r="AB62" s="447"/>
      <c r="AC62" s="447"/>
      <c r="AD62" s="447"/>
      <c r="AE62" s="447"/>
      <c r="AF62" s="447"/>
      <c r="AG62" s="447"/>
      <c r="AH62" s="447"/>
      <c r="AI62" s="447"/>
      <c r="AJ62" s="447"/>
      <c r="AK62" s="447"/>
      <c r="AL62" s="447"/>
      <c r="AM62" s="447"/>
      <c r="AN62" s="447"/>
      <c r="AO62" s="447"/>
    </row>
    <row r="63" spans="1:41" x14ac:dyDescent="0.25">
      <c r="A63" s="120">
        <v>50</v>
      </c>
      <c r="B63" s="56" t="s">
        <v>93</v>
      </c>
      <c r="C63" s="58">
        <v>45837</v>
      </c>
      <c r="D63" s="51">
        <v>42.5</v>
      </c>
      <c r="E63" s="65" t="s">
        <v>358</v>
      </c>
      <c r="F63" s="104">
        <v>18.22</v>
      </c>
      <c r="G63" s="104">
        <v>18.811</v>
      </c>
      <c r="H63" s="88">
        <f t="shared" si="0"/>
        <v>0.50814180000000098</v>
      </c>
      <c r="I63" s="103"/>
      <c r="J63" s="103"/>
      <c r="K63" s="88">
        <v>0.50814180000000098</v>
      </c>
      <c r="L63" s="25" t="s">
        <v>563</v>
      </c>
      <c r="M63" s="558"/>
      <c r="N63" s="560"/>
      <c r="O63" s="561"/>
      <c r="P63" s="447"/>
      <c r="Q63" s="447"/>
      <c r="R63" s="454"/>
      <c r="S63" s="447"/>
      <c r="T63" s="447"/>
      <c r="U63" s="447"/>
      <c r="V63" s="447"/>
      <c r="W63" s="447"/>
      <c r="X63" s="447"/>
      <c r="Y63" s="447"/>
      <c r="Z63" s="447"/>
      <c r="AA63" s="447"/>
      <c r="AB63" s="447"/>
      <c r="AC63" s="447"/>
      <c r="AD63" s="447"/>
      <c r="AE63" s="447"/>
      <c r="AF63" s="447"/>
      <c r="AG63" s="447"/>
      <c r="AH63" s="447"/>
      <c r="AI63" s="447"/>
      <c r="AJ63" s="447"/>
      <c r="AK63" s="447"/>
      <c r="AL63" s="447"/>
      <c r="AM63" s="447"/>
      <c r="AN63" s="447"/>
      <c r="AO63" s="447"/>
    </row>
    <row r="64" spans="1:41" x14ac:dyDescent="0.25">
      <c r="A64" s="120">
        <v>51</v>
      </c>
      <c r="B64" s="56" t="s">
        <v>94</v>
      </c>
      <c r="C64" s="58">
        <v>45818</v>
      </c>
      <c r="D64" s="51">
        <v>43.8</v>
      </c>
      <c r="E64" s="65" t="s">
        <v>358</v>
      </c>
      <c r="F64" s="104">
        <v>8.3740000000000006</v>
      </c>
      <c r="G64" s="104">
        <v>8.7159999999999993</v>
      </c>
      <c r="H64" s="88">
        <f t="shared" si="0"/>
        <v>0.29405159999999891</v>
      </c>
      <c r="I64" s="103"/>
      <c r="J64" s="103"/>
      <c r="K64" s="88">
        <v>0.29405159999999891</v>
      </c>
      <c r="L64" s="25" t="s">
        <v>563</v>
      </c>
      <c r="M64" s="558"/>
      <c r="N64" s="560"/>
      <c r="O64" s="561"/>
      <c r="P64" s="447"/>
      <c r="Q64" s="447"/>
      <c r="R64" s="454"/>
      <c r="S64" s="447"/>
      <c r="T64" s="447"/>
      <c r="U64" s="447"/>
      <c r="V64" s="447"/>
      <c r="W64" s="447"/>
      <c r="X64" s="447"/>
      <c r="Y64" s="447"/>
      <c r="Z64" s="447"/>
      <c r="AA64" s="447"/>
      <c r="AB64" s="447"/>
      <c r="AC64" s="447"/>
      <c r="AD64" s="447"/>
      <c r="AE64" s="447"/>
      <c r="AF64" s="447"/>
      <c r="AG64" s="447"/>
      <c r="AH64" s="447"/>
      <c r="AI64" s="447"/>
      <c r="AJ64" s="447"/>
      <c r="AK64" s="447"/>
      <c r="AL64" s="447"/>
      <c r="AM64" s="447"/>
      <c r="AN64" s="447"/>
      <c r="AO64" s="447"/>
    </row>
    <row r="65" spans="1:41" x14ac:dyDescent="0.25">
      <c r="A65" s="120">
        <v>52</v>
      </c>
      <c r="B65" s="56" t="s">
        <v>95</v>
      </c>
      <c r="C65" s="58">
        <v>45851</v>
      </c>
      <c r="D65" s="51">
        <v>69.3</v>
      </c>
      <c r="E65" s="65" t="s">
        <v>358</v>
      </c>
      <c r="F65" s="104">
        <v>33.247</v>
      </c>
      <c r="G65" s="104">
        <v>33.307000000000002</v>
      </c>
      <c r="H65" s="88">
        <f t="shared" si="0"/>
        <v>5.1588000000001959E-2</v>
      </c>
      <c r="I65" s="103"/>
      <c r="J65" s="103"/>
      <c r="K65" s="88">
        <v>5.1588000000001959E-2</v>
      </c>
      <c r="L65" s="25" t="s">
        <v>563</v>
      </c>
      <c r="M65" s="558"/>
      <c r="N65" s="560"/>
      <c r="O65" s="561"/>
      <c r="P65" s="447"/>
      <c r="Q65" s="447"/>
      <c r="R65" s="454"/>
      <c r="S65" s="447"/>
      <c r="T65" s="447"/>
      <c r="U65" s="447"/>
      <c r="V65" s="447"/>
      <c r="W65" s="447"/>
      <c r="X65" s="447"/>
      <c r="Y65" s="447"/>
      <c r="Z65" s="447"/>
      <c r="AA65" s="447"/>
      <c r="AB65" s="447"/>
      <c r="AC65" s="447"/>
      <c r="AD65" s="447"/>
      <c r="AE65" s="447"/>
      <c r="AF65" s="447"/>
      <c r="AG65" s="447"/>
      <c r="AH65" s="447"/>
      <c r="AI65" s="447"/>
      <c r="AJ65" s="447"/>
      <c r="AK65" s="447"/>
      <c r="AL65" s="447"/>
      <c r="AM65" s="447"/>
      <c r="AN65" s="447"/>
      <c r="AO65" s="447"/>
    </row>
    <row r="66" spans="1:41" x14ac:dyDescent="0.25">
      <c r="A66" s="120">
        <v>53</v>
      </c>
      <c r="B66" s="56" t="s">
        <v>96</v>
      </c>
      <c r="C66" s="58">
        <v>45870</v>
      </c>
      <c r="D66" s="51">
        <v>63.7</v>
      </c>
      <c r="E66" s="65" t="s">
        <v>358</v>
      </c>
      <c r="F66" s="104">
        <v>33.99</v>
      </c>
      <c r="G66" s="104">
        <v>34.215000000000003</v>
      </c>
      <c r="H66" s="88">
        <f t="shared" si="0"/>
        <v>0.19345500000000124</v>
      </c>
      <c r="I66" s="103"/>
      <c r="J66" s="103"/>
      <c r="K66" s="88">
        <v>0.19345500000000124</v>
      </c>
      <c r="L66" s="25" t="s">
        <v>563</v>
      </c>
      <c r="M66" s="558"/>
      <c r="N66" s="560"/>
      <c r="O66" s="561"/>
      <c r="P66" s="447"/>
      <c r="Q66" s="447"/>
      <c r="R66" s="454"/>
      <c r="S66" s="447"/>
      <c r="T66" s="447"/>
      <c r="U66" s="447"/>
      <c r="V66" s="447"/>
      <c r="W66" s="447"/>
      <c r="X66" s="447"/>
      <c r="Y66" s="447"/>
      <c r="Z66" s="447"/>
      <c r="AA66" s="447"/>
      <c r="AB66" s="447"/>
      <c r="AC66" s="447"/>
      <c r="AD66" s="447"/>
      <c r="AE66" s="447"/>
      <c r="AF66" s="447"/>
      <c r="AG66" s="447"/>
      <c r="AH66" s="447"/>
      <c r="AI66" s="447"/>
      <c r="AJ66" s="447"/>
      <c r="AK66" s="447"/>
      <c r="AL66" s="447"/>
      <c r="AM66" s="447"/>
      <c r="AN66" s="447"/>
      <c r="AO66" s="447"/>
    </row>
    <row r="67" spans="1:41" x14ac:dyDescent="0.25">
      <c r="A67" s="120">
        <v>54</v>
      </c>
      <c r="B67" s="56" t="s">
        <v>97</v>
      </c>
      <c r="C67" s="56"/>
      <c r="D67" s="51">
        <v>42.4</v>
      </c>
      <c r="E67" s="65" t="s">
        <v>358</v>
      </c>
      <c r="F67" s="104">
        <v>31.318999999999999</v>
      </c>
      <c r="G67" s="104">
        <v>31.782</v>
      </c>
      <c r="H67" s="88"/>
      <c r="I67" s="103"/>
      <c r="J67" s="103">
        <v>0.96240000000000003</v>
      </c>
      <c r="K67" s="88">
        <v>0.962420287533167</v>
      </c>
      <c r="L67" s="25" t="s">
        <v>563</v>
      </c>
      <c r="M67" s="558"/>
      <c r="N67" s="560"/>
      <c r="O67" s="561"/>
      <c r="P67" s="447"/>
      <c r="Q67" s="447"/>
      <c r="R67" s="454"/>
      <c r="S67" s="447"/>
      <c r="T67" s="447"/>
      <c r="U67" s="447"/>
      <c r="V67" s="447"/>
      <c r="W67" s="447"/>
      <c r="X67" s="447"/>
      <c r="Y67" s="447"/>
      <c r="Z67" s="447"/>
      <c r="AA67" s="447"/>
      <c r="AB67" s="447"/>
      <c r="AC67" s="447"/>
      <c r="AD67" s="447"/>
      <c r="AE67" s="447"/>
      <c r="AF67" s="447"/>
      <c r="AG67" s="447"/>
      <c r="AH67" s="447"/>
      <c r="AI67" s="447"/>
      <c r="AJ67" s="447"/>
      <c r="AK67" s="447"/>
      <c r="AL67" s="447"/>
      <c r="AM67" s="447"/>
      <c r="AN67" s="447"/>
      <c r="AO67" s="447"/>
    </row>
    <row r="68" spans="1:41" x14ac:dyDescent="0.25">
      <c r="A68" s="120">
        <v>55</v>
      </c>
      <c r="B68" s="56" t="s">
        <v>98</v>
      </c>
      <c r="C68" s="58">
        <v>45828</v>
      </c>
      <c r="D68" s="51">
        <v>44</v>
      </c>
      <c r="E68" s="65" t="s">
        <v>358</v>
      </c>
      <c r="F68" s="104">
        <v>31.56</v>
      </c>
      <c r="G68" s="104">
        <v>32.091000000000001</v>
      </c>
      <c r="H68" s="88">
        <f t="shared" si="0"/>
        <v>0.45655380000000201</v>
      </c>
      <c r="I68" s="103"/>
      <c r="J68" s="103"/>
      <c r="K68" s="88">
        <v>0.45655380000000201</v>
      </c>
      <c r="L68" s="25" t="s">
        <v>563</v>
      </c>
      <c r="M68" s="558"/>
      <c r="N68" s="560"/>
      <c r="O68" s="561"/>
      <c r="P68" s="447"/>
      <c r="Q68" s="447"/>
      <c r="R68" s="454"/>
      <c r="S68" s="447"/>
      <c r="T68" s="447"/>
      <c r="U68" s="447"/>
      <c r="V68" s="447"/>
      <c r="W68" s="447"/>
      <c r="X68" s="447"/>
      <c r="Y68" s="447"/>
      <c r="Z68" s="447"/>
      <c r="AA68" s="447"/>
      <c r="AB68" s="447"/>
      <c r="AC68" s="447"/>
      <c r="AD68" s="447"/>
      <c r="AE68" s="447"/>
      <c r="AF68" s="447"/>
      <c r="AG68" s="447"/>
      <c r="AH68" s="447"/>
      <c r="AI68" s="447"/>
      <c r="AJ68" s="447"/>
      <c r="AK68" s="447"/>
      <c r="AL68" s="447"/>
      <c r="AM68" s="447"/>
      <c r="AN68" s="447"/>
      <c r="AO68" s="447"/>
    </row>
    <row r="69" spans="1:41" x14ac:dyDescent="0.25">
      <c r="A69" s="120">
        <v>56</v>
      </c>
      <c r="B69" s="56" t="s">
        <v>99</v>
      </c>
      <c r="C69" s="58">
        <v>45937</v>
      </c>
      <c r="D69" s="51">
        <v>69.5</v>
      </c>
      <c r="E69" s="65" t="s">
        <v>358</v>
      </c>
      <c r="F69" s="104">
        <v>24.385999999999999</v>
      </c>
      <c r="G69" s="104">
        <v>24.385999999999999</v>
      </c>
      <c r="H69" s="88">
        <f t="shared" si="0"/>
        <v>0</v>
      </c>
      <c r="I69" s="103"/>
      <c r="J69" s="103"/>
      <c r="K69" s="88">
        <v>0</v>
      </c>
      <c r="L69" s="25" t="s">
        <v>563</v>
      </c>
      <c r="M69" s="558"/>
      <c r="N69" s="560"/>
      <c r="O69" s="561"/>
      <c r="P69" s="447"/>
      <c r="Q69" s="447"/>
      <c r="R69" s="454"/>
      <c r="S69" s="447"/>
      <c r="T69" s="447"/>
      <c r="U69" s="447"/>
      <c r="V69" s="447"/>
      <c r="W69" s="447"/>
      <c r="X69" s="447"/>
      <c r="Y69" s="447"/>
      <c r="Z69" s="447"/>
      <c r="AA69" s="447"/>
      <c r="AB69" s="447"/>
      <c r="AC69" s="447"/>
      <c r="AD69" s="447"/>
      <c r="AE69" s="447"/>
      <c r="AF69" s="447"/>
      <c r="AG69" s="447"/>
      <c r="AH69" s="447"/>
      <c r="AI69" s="447"/>
      <c r="AJ69" s="447"/>
      <c r="AK69" s="447"/>
      <c r="AL69" s="447"/>
      <c r="AM69" s="447"/>
      <c r="AN69" s="447"/>
      <c r="AO69" s="447"/>
    </row>
    <row r="70" spans="1:41" x14ac:dyDescent="0.25">
      <c r="A70" s="120">
        <v>57</v>
      </c>
      <c r="B70" s="56" t="s">
        <v>100</v>
      </c>
      <c r="C70" s="56"/>
      <c r="D70" s="51">
        <v>63.6</v>
      </c>
      <c r="E70" s="65" t="s">
        <v>358</v>
      </c>
      <c r="F70" s="104">
        <v>16.673999999999999</v>
      </c>
      <c r="G70" s="104">
        <v>16.673999999999999</v>
      </c>
      <c r="H70" s="88">
        <f t="shared" si="0"/>
        <v>0</v>
      </c>
      <c r="I70" s="103"/>
      <c r="J70" s="103">
        <v>0.68030000000000002</v>
      </c>
      <c r="K70" s="88">
        <v>0.68034021463308392</v>
      </c>
      <c r="L70" s="25" t="s">
        <v>563</v>
      </c>
      <c r="M70" s="558"/>
      <c r="N70" s="560"/>
      <c r="O70" s="561"/>
      <c r="P70" s="447"/>
      <c r="Q70" s="447"/>
      <c r="R70" s="454"/>
      <c r="S70" s="447"/>
      <c r="T70" s="447"/>
      <c r="U70" s="447"/>
      <c r="V70" s="447"/>
      <c r="W70" s="447"/>
      <c r="X70" s="447"/>
      <c r="Y70" s="447"/>
      <c r="Z70" s="447"/>
      <c r="AA70" s="447"/>
      <c r="AB70" s="447"/>
      <c r="AC70" s="447"/>
      <c r="AD70" s="447"/>
      <c r="AE70" s="447"/>
      <c r="AF70" s="447"/>
      <c r="AG70" s="447"/>
      <c r="AH70" s="447"/>
      <c r="AI70" s="447"/>
      <c r="AJ70" s="447"/>
      <c r="AK70" s="447"/>
      <c r="AL70" s="447"/>
      <c r="AM70" s="447"/>
      <c r="AN70" s="447"/>
      <c r="AO70" s="447"/>
    </row>
    <row r="71" spans="1:41" x14ac:dyDescent="0.25">
      <c r="A71" s="120">
        <v>58</v>
      </c>
      <c r="B71" s="56">
        <v>2100728</v>
      </c>
      <c r="C71" s="58">
        <v>46651</v>
      </c>
      <c r="D71" s="51">
        <v>42.6</v>
      </c>
      <c r="E71" s="65" t="s">
        <v>569</v>
      </c>
      <c r="F71" s="104">
        <v>5.0000000000000001E-3</v>
      </c>
      <c r="G71" s="104">
        <v>5.0000000000000001E-3</v>
      </c>
      <c r="H71" s="88">
        <f>(G71-F71)</f>
        <v>0</v>
      </c>
      <c r="I71" s="103"/>
      <c r="J71" s="103"/>
      <c r="K71" s="88">
        <v>0</v>
      </c>
      <c r="L71" s="25" t="s">
        <v>563</v>
      </c>
      <c r="M71" s="558"/>
      <c r="N71" s="560"/>
      <c r="O71" s="561"/>
      <c r="P71" s="447"/>
      <c r="Q71" s="447"/>
      <c r="R71" s="454"/>
      <c r="S71" s="447"/>
      <c r="T71" s="447"/>
      <c r="U71" s="447"/>
      <c r="V71" s="447"/>
      <c r="W71" s="447"/>
      <c r="X71" s="447"/>
      <c r="Y71" s="447"/>
      <c r="Z71" s="447"/>
      <c r="AA71" s="447"/>
      <c r="AB71" s="447"/>
      <c r="AC71" s="447"/>
      <c r="AD71" s="447"/>
      <c r="AE71" s="447"/>
      <c r="AF71" s="447"/>
      <c r="AG71" s="447"/>
      <c r="AH71" s="447"/>
      <c r="AI71" s="447"/>
      <c r="AJ71" s="447"/>
      <c r="AK71" s="447"/>
      <c r="AL71" s="447"/>
      <c r="AM71" s="447"/>
      <c r="AN71" s="447"/>
      <c r="AO71" s="447"/>
    </row>
    <row r="72" spans="1:41" x14ac:dyDescent="0.25">
      <c r="A72" s="120">
        <v>59</v>
      </c>
      <c r="B72" s="56" t="s">
        <v>102</v>
      </c>
      <c r="C72" s="56"/>
      <c r="D72" s="51">
        <v>43.9</v>
      </c>
      <c r="E72" s="65" t="s">
        <v>358</v>
      </c>
      <c r="F72" s="104">
        <v>33.826999999999998</v>
      </c>
      <c r="G72" s="104">
        <v>34.344000000000001</v>
      </c>
      <c r="H72" s="88"/>
      <c r="I72" s="103"/>
      <c r="J72" s="103">
        <v>1.027503770110991</v>
      </c>
      <c r="K72" s="88">
        <v>1.027503770110991</v>
      </c>
      <c r="L72" s="25" t="s">
        <v>563</v>
      </c>
      <c r="M72" s="558"/>
      <c r="N72" s="560"/>
      <c r="O72" s="561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  <c r="AD72" s="447"/>
      <c r="AE72" s="447"/>
      <c r="AF72" s="447"/>
      <c r="AG72" s="447"/>
      <c r="AH72" s="447"/>
      <c r="AI72" s="447"/>
      <c r="AJ72" s="447"/>
      <c r="AK72" s="447"/>
      <c r="AL72" s="447"/>
      <c r="AM72" s="447"/>
      <c r="AN72" s="447"/>
      <c r="AO72" s="447"/>
    </row>
    <row r="73" spans="1:41" x14ac:dyDescent="0.25">
      <c r="A73" s="120">
        <v>60</v>
      </c>
      <c r="B73" s="56" t="s">
        <v>103</v>
      </c>
      <c r="C73" s="56"/>
      <c r="D73" s="51">
        <v>68.900000000000006</v>
      </c>
      <c r="E73" s="65" t="s">
        <v>358</v>
      </c>
      <c r="F73" s="104">
        <v>8.2330000000000005</v>
      </c>
      <c r="G73" s="104">
        <v>8.8580000000000005</v>
      </c>
      <c r="H73" s="88"/>
      <c r="I73" s="103"/>
      <c r="J73" s="103">
        <v>0.57100721307472968</v>
      </c>
      <c r="K73" s="88">
        <v>0.57100721307472968</v>
      </c>
      <c r="L73" s="25" t="s">
        <v>563</v>
      </c>
      <c r="M73" s="558"/>
      <c r="N73" s="560"/>
      <c r="O73" s="561"/>
      <c r="P73" s="447"/>
      <c r="Q73" s="447"/>
      <c r="R73" s="447"/>
      <c r="S73" s="447"/>
      <c r="T73" s="447"/>
      <c r="U73" s="447"/>
      <c r="V73" s="447"/>
      <c r="W73" s="447"/>
      <c r="X73" s="447"/>
      <c r="Y73" s="447"/>
      <c r="Z73" s="447"/>
      <c r="AA73" s="447"/>
      <c r="AB73" s="447"/>
      <c r="AC73" s="447"/>
      <c r="AD73" s="447"/>
      <c r="AE73" s="447"/>
      <c r="AF73" s="447"/>
      <c r="AG73" s="447"/>
      <c r="AH73" s="447"/>
      <c r="AI73" s="447"/>
      <c r="AJ73" s="447"/>
      <c r="AK73" s="447"/>
      <c r="AL73" s="447"/>
      <c r="AM73" s="447"/>
      <c r="AN73" s="447"/>
      <c r="AO73" s="447"/>
    </row>
    <row r="74" spans="1:41" x14ac:dyDescent="0.25">
      <c r="A74" s="120">
        <v>61</v>
      </c>
      <c r="B74" s="56">
        <v>20200930</v>
      </c>
      <c r="C74" s="58">
        <v>45939</v>
      </c>
      <c r="D74" s="51">
        <v>63.7</v>
      </c>
      <c r="E74" s="65" t="s">
        <v>569</v>
      </c>
      <c r="F74" s="104">
        <v>0</v>
      </c>
      <c r="G74" s="104">
        <v>0</v>
      </c>
      <c r="H74" s="88">
        <f t="shared" si="0"/>
        <v>0</v>
      </c>
      <c r="I74" s="103"/>
      <c r="J74" s="103">
        <v>1.2839497001382723</v>
      </c>
      <c r="K74" s="88">
        <v>1.2839497001382723</v>
      </c>
      <c r="L74" s="25" t="s">
        <v>563</v>
      </c>
      <c r="M74" s="558"/>
      <c r="N74" s="560"/>
      <c r="O74" s="561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447"/>
    </row>
    <row r="75" spans="1:41" x14ac:dyDescent="0.25">
      <c r="A75" s="120">
        <v>62</v>
      </c>
      <c r="B75" s="56" t="s">
        <v>105</v>
      </c>
      <c r="C75" s="58">
        <v>45936</v>
      </c>
      <c r="D75" s="51">
        <v>42.8</v>
      </c>
      <c r="E75" s="65" t="s">
        <v>358</v>
      </c>
      <c r="F75" s="104">
        <v>37.39</v>
      </c>
      <c r="G75" s="104">
        <v>37.39</v>
      </c>
      <c r="H75" s="88">
        <f t="shared" si="0"/>
        <v>0</v>
      </c>
      <c r="I75" s="103"/>
      <c r="J75" s="103">
        <v>0.75494032955392043</v>
      </c>
      <c r="K75" s="88">
        <v>0.75494032955392043</v>
      </c>
      <c r="L75" s="25" t="s">
        <v>563</v>
      </c>
      <c r="M75" s="558"/>
      <c r="N75" s="560"/>
      <c r="O75" s="561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  <c r="AD75" s="447"/>
      <c r="AE75" s="447"/>
      <c r="AF75" s="447"/>
      <c r="AG75" s="447"/>
      <c r="AH75" s="447"/>
      <c r="AI75" s="447"/>
      <c r="AJ75" s="447"/>
      <c r="AK75" s="447"/>
      <c r="AL75" s="447"/>
      <c r="AM75" s="447"/>
      <c r="AN75" s="447"/>
      <c r="AO75" s="447"/>
    </row>
    <row r="76" spans="1:41" x14ac:dyDescent="0.25">
      <c r="A76" s="120">
        <v>63</v>
      </c>
      <c r="B76" s="56" t="s">
        <v>106</v>
      </c>
      <c r="C76" s="58">
        <v>45933</v>
      </c>
      <c r="D76" s="51">
        <v>44.3</v>
      </c>
      <c r="E76" s="65" t="s">
        <v>358</v>
      </c>
      <c r="F76" s="104">
        <v>27.222000000000001</v>
      </c>
      <c r="G76" s="104">
        <v>27.222000000000001</v>
      </c>
      <c r="H76" s="88">
        <f t="shared" si="0"/>
        <v>0</v>
      </c>
      <c r="I76" s="103"/>
      <c r="J76" s="103">
        <v>0.61339714546507806</v>
      </c>
      <c r="K76" s="88">
        <v>0.61339714546507806</v>
      </c>
      <c r="L76" s="25" t="s">
        <v>563</v>
      </c>
      <c r="M76" s="558"/>
      <c r="N76" s="560"/>
      <c r="O76" s="561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  <c r="AH76" s="447"/>
      <c r="AI76" s="447"/>
      <c r="AJ76" s="447"/>
      <c r="AK76" s="447"/>
      <c r="AL76" s="447"/>
      <c r="AM76" s="447"/>
      <c r="AN76" s="447"/>
      <c r="AO76" s="447"/>
    </row>
    <row r="77" spans="1:41" x14ac:dyDescent="0.25">
      <c r="A77" s="120">
        <v>64</v>
      </c>
      <c r="B77" s="56" t="s">
        <v>107</v>
      </c>
      <c r="C77" s="58">
        <v>45936</v>
      </c>
      <c r="D77" s="51">
        <v>69</v>
      </c>
      <c r="E77" s="65" t="s">
        <v>358</v>
      </c>
      <c r="F77" s="104">
        <v>32.652999999999999</v>
      </c>
      <c r="G77" s="104">
        <v>32.652999999999999</v>
      </c>
      <c r="H77" s="88">
        <f t="shared" si="0"/>
        <v>0</v>
      </c>
      <c r="I77" s="103"/>
      <c r="J77" s="103">
        <v>1.0165780985799184</v>
      </c>
      <c r="K77" s="88">
        <v>1.0165780985799184</v>
      </c>
      <c r="L77" s="25" t="s">
        <v>563</v>
      </c>
      <c r="M77" s="558"/>
      <c r="N77" s="560"/>
      <c r="O77" s="561"/>
      <c r="P77" s="447"/>
      <c r="Q77" s="447"/>
      <c r="R77" s="447"/>
      <c r="S77" s="447"/>
      <c r="T77" s="447"/>
      <c r="U77" s="447"/>
      <c r="V77" s="447"/>
      <c r="W77" s="447"/>
      <c r="X77" s="447"/>
      <c r="Y77" s="447"/>
      <c r="Z77" s="447"/>
      <c r="AA77" s="447"/>
      <c r="AB77" s="447"/>
      <c r="AC77" s="447"/>
      <c r="AD77" s="447"/>
      <c r="AE77" s="447"/>
      <c r="AF77" s="447"/>
      <c r="AG77" s="447"/>
      <c r="AH77" s="447"/>
      <c r="AI77" s="447"/>
      <c r="AJ77" s="447"/>
      <c r="AK77" s="447"/>
      <c r="AL77" s="447"/>
      <c r="AM77" s="447"/>
      <c r="AN77" s="447"/>
      <c r="AO77" s="447"/>
    </row>
    <row r="78" spans="1:41" x14ac:dyDescent="0.25">
      <c r="A78" s="120">
        <v>65</v>
      </c>
      <c r="B78" s="56" t="s">
        <v>109</v>
      </c>
      <c r="C78" s="56"/>
      <c r="D78" s="51">
        <v>78</v>
      </c>
      <c r="E78" s="65" t="s">
        <v>358</v>
      </c>
      <c r="F78" s="104">
        <v>29.228000000000002</v>
      </c>
      <c r="G78" s="104">
        <v>29.658000000000001</v>
      </c>
      <c r="H78" s="88"/>
      <c r="I78" s="103"/>
      <c r="J78" s="103">
        <v>0.66257902738019725</v>
      </c>
      <c r="K78" s="88">
        <v>0.66257902738019725</v>
      </c>
      <c r="L78" s="25" t="s">
        <v>563</v>
      </c>
      <c r="M78" s="558"/>
      <c r="N78" s="560"/>
      <c r="O78" s="561"/>
      <c r="P78" s="447"/>
      <c r="Q78" s="447"/>
      <c r="R78" s="447"/>
      <c r="S78" s="447"/>
      <c r="T78" s="447"/>
      <c r="U78" s="447"/>
      <c r="V78" s="447"/>
      <c r="W78" s="447"/>
      <c r="X78" s="447"/>
      <c r="Y78" s="447"/>
      <c r="Z78" s="447"/>
      <c r="AA78" s="447"/>
      <c r="AB78" s="447"/>
      <c r="AC78" s="447"/>
      <c r="AD78" s="447"/>
      <c r="AE78" s="447"/>
      <c r="AF78" s="447"/>
      <c r="AG78" s="447"/>
      <c r="AH78" s="447"/>
      <c r="AI78" s="447"/>
      <c r="AJ78" s="447"/>
      <c r="AK78" s="447"/>
      <c r="AL78" s="447"/>
      <c r="AM78" s="447"/>
      <c r="AN78" s="447"/>
      <c r="AO78" s="447"/>
    </row>
    <row r="79" spans="1:41" x14ac:dyDescent="0.25">
      <c r="A79" s="120">
        <v>66</v>
      </c>
      <c r="B79" s="56" t="s">
        <v>108</v>
      </c>
      <c r="C79" s="56"/>
      <c r="D79" s="51">
        <v>45.4</v>
      </c>
      <c r="E79" s="65" t="s">
        <v>358</v>
      </c>
      <c r="F79" s="104">
        <v>22.263999999999999</v>
      </c>
      <c r="G79" s="104">
        <v>22.263999999999999</v>
      </c>
      <c r="H79" s="88"/>
      <c r="I79" s="103"/>
      <c r="J79" s="103">
        <v>0.77570270268881547</v>
      </c>
      <c r="K79" s="88">
        <v>0.77570270268881547</v>
      </c>
      <c r="L79" s="25" t="s">
        <v>563</v>
      </c>
      <c r="M79" s="558"/>
      <c r="N79" s="560"/>
      <c r="O79" s="561"/>
      <c r="P79" s="447"/>
      <c r="Q79" s="447"/>
      <c r="R79" s="447"/>
      <c r="S79" s="447"/>
      <c r="T79" s="447"/>
      <c r="U79" s="447"/>
      <c r="V79" s="447"/>
      <c r="W79" s="447"/>
      <c r="X79" s="447"/>
      <c r="Y79" s="447"/>
      <c r="Z79" s="447"/>
      <c r="AA79" s="447"/>
      <c r="AB79" s="447"/>
      <c r="AC79" s="447"/>
      <c r="AD79" s="447"/>
      <c r="AE79" s="447"/>
      <c r="AF79" s="447"/>
      <c r="AG79" s="447"/>
      <c r="AH79" s="447"/>
      <c r="AI79" s="447"/>
      <c r="AJ79" s="447"/>
      <c r="AK79" s="447"/>
      <c r="AL79" s="447"/>
      <c r="AM79" s="447"/>
      <c r="AN79" s="447"/>
      <c r="AO79" s="447"/>
    </row>
    <row r="80" spans="1:41" x14ac:dyDescent="0.25">
      <c r="A80" s="120">
        <v>67</v>
      </c>
      <c r="B80" s="56" t="s">
        <v>110</v>
      </c>
      <c r="C80" s="56"/>
      <c r="D80" s="51">
        <v>73.599999999999994</v>
      </c>
      <c r="E80" s="65" t="s">
        <v>358</v>
      </c>
      <c r="F80" s="104">
        <v>36.235999999999997</v>
      </c>
      <c r="G80" s="104">
        <v>36.235999999999997</v>
      </c>
      <c r="H80" s="88"/>
      <c r="I80" s="103"/>
      <c r="J80" s="103">
        <v>1.0997123984852459</v>
      </c>
      <c r="K80" s="88">
        <v>1.0997123984852459</v>
      </c>
      <c r="L80" s="25" t="s">
        <v>563</v>
      </c>
      <c r="M80" s="558"/>
      <c r="N80" s="560"/>
      <c r="O80" s="561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  <c r="AD80" s="447"/>
      <c r="AE80" s="447"/>
      <c r="AF80" s="447"/>
      <c r="AG80" s="447"/>
      <c r="AH80" s="447"/>
      <c r="AI80" s="447"/>
      <c r="AJ80" s="447"/>
      <c r="AK80" s="447"/>
      <c r="AL80" s="447"/>
      <c r="AM80" s="447"/>
      <c r="AN80" s="447"/>
      <c r="AO80" s="447"/>
    </row>
    <row r="81" spans="1:41" x14ac:dyDescent="0.25">
      <c r="A81" s="120">
        <v>68</v>
      </c>
      <c r="B81" s="56" t="s">
        <v>111</v>
      </c>
      <c r="C81" s="56"/>
      <c r="D81" s="51">
        <v>49.5</v>
      </c>
      <c r="E81" s="65" t="s">
        <v>358</v>
      </c>
      <c r="F81" s="104">
        <v>8.859</v>
      </c>
      <c r="G81" s="104">
        <v>8.859</v>
      </c>
      <c r="H81" s="88"/>
      <c r="I81" s="103">
        <v>1.2222</v>
      </c>
      <c r="J81" s="103">
        <v>0</v>
      </c>
      <c r="K81" s="88">
        <v>1.2221784679253449</v>
      </c>
      <c r="L81" s="25" t="s">
        <v>564</v>
      </c>
      <c r="M81" s="558"/>
      <c r="N81" s="560"/>
      <c r="O81" s="561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  <c r="AD81" s="447"/>
      <c r="AE81" s="447"/>
      <c r="AF81" s="447"/>
      <c r="AG81" s="447"/>
      <c r="AH81" s="447"/>
      <c r="AI81" s="447"/>
      <c r="AJ81" s="447"/>
      <c r="AK81" s="447"/>
      <c r="AL81" s="447"/>
      <c r="AM81" s="447"/>
      <c r="AN81" s="447"/>
      <c r="AO81" s="447"/>
    </row>
    <row r="82" spans="1:41" x14ac:dyDescent="0.25">
      <c r="A82" s="120">
        <v>69</v>
      </c>
      <c r="B82" s="56" t="s">
        <v>112</v>
      </c>
      <c r="C82" s="58">
        <v>45893</v>
      </c>
      <c r="D82" s="51">
        <v>96.3</v>
      </c>
      <c r="E82" s="65" t="s">
        <v>358</v>
      </c>
      <c r="F82" s="104">
        <v>63.994999999999997</v>
      </c>
      <c r="G82" s="104">
        <v>65.132000000000005</v>
      </c>
      <c r="H82" s="88">
        <f t="shared" ref="H82:H141" si="1">(G82-F82)*0.8598</f>
        <v>0.97759260000000647</v>
      </c>
      <c r="I82" s="103"/>
      <c r="J82" s="103"/>
      <c r="K82" s="88">
        <v>0.97759260000000647</v>
      </c>
      <c r="L82" s="25" t="s">
        <v>563</v>
      </c>
      <c r="M82" s="558"/>
      <c r="N82" s="560"/>
      <c r="O82" s="561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447"/>
      <c r="AD82" s="447"/>
      <c r="AE82" s="447"/>
      <c r="AF82" s="447"/>
      <c r="AG82" s="447"/>
      <c r="AH82" s="447"/>
      <c r="AI82" s="447"/>
      <c r="AJ82" s="447"/>
      <c r="AK82" s="447"/>
      <c r="AL82" s="447"/>
      <c r="AM82" s="447"/>
      <c r="AN82" s="447"/>
      <c r="AO82" s="447"/>
    </row>
    <row r="83" spans="1:41" x14ac:dyDescent="0.25">
      <c r="A83" s="120">
        <v>70</v>
      </c>
      <c r="B83" s="56" t="s">
        <v>113</v>
      </c>
      <c r="C83" s="58">
        <v>45843</v>
      </c>
      <c r="D83" s="51">
        <v>77.900000000000006</v>
      </c>
      <c r="E83" s="65" t="s">
        <v>358</v>
      </c>
      <c r="F83" s="104">
        <v>14.458</v>
      </c>
      <c r="G83" s="104">
        <v>14.659000000000001</v>
      </c>
      <c r="H83" s="88">
        <f t="shared" si="1"/>
        <v>0.17281980000000044</v>
      </c>
      <c r="I83" s="103"/>
      <c r="J83" s="103"/>
      <c r="K83" s="88">
        <v>0.17281980000000044</v>
      </c>
      <c r="L83" s="25" t="s">
        <v>563</v>
      </c>
      <c r="M83" s="558"/>
      <c r="N83" s="560"/>
      <c r="O83" s="561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47"/>
      <c r="AN83" s="447"/>
      <c r="AO83" s="447"/>
    </row>
    <row r="84" spans="1:41" x14ac:dyDescent="0.25">
      <c r="A84" s="120">
        <v>71</v>
      </c>
      <c r="B84" s="56" t="s">
        <v>114</v>
      </c>
      <c r="C84" s="56"/>
      <c r="D84" s="51">
        <v>44.7</v>
      </c>
      <c r="E84" s="65" t="s">
        <v>358</v>
      </c>
      <c r="F84" s="104">
        <v>20.827000000000002</v>
      </c>
      <c r="G84" s="104">
        <v>21.244</v>
      </c>
      <c r="H84" s="88"/>
      <c r="I84" s="103"/>
      <c r="J84" s="103">
        <v>0.69340000000000002</v>
      </c>
      <c r="K84" s="88">
        <v>0.69338355415249753</v>
      </c>
      <c r="L84" s="25" t="s">
        <v>563</v>
      </c>
      <c r="M84" s="558"/>
      <c r="N84" s="560"/>
      <c r="O84" s="561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  <c r="AD84" s="447"/>
      <c r="AE84" s="447"/>
      <c r="AF84" s="447"/>
      <c r="AG84" s="447"/>
      <c r="AH84" s="447"/>
      <c r="AI84" s="447"/>
      <c r="AJ84" s="447"/>
      <c r="AK84" s="447"/>
      <c r="AL84" s="447"/>
      <c r="AM84" s="447"/>
      <c r="AN84" s="447"/>
      <c r="AO84" s="447"/>
    </row>
    <row r="85" spans="1:41" x14ac:dyDescent="0.25">
      <c r="A85" s="120">
        <v>72</v>
      </c>
      <c r="B85" s="56" t="s">
        <v>115</v>
      </c>
      <c r="C85" s="58">
        <v>45922</v>
      </c>
      <c r="D85" s="51">
        <v>73.599999999999994</v>
      </c>
      <c r="E85" s="65" t="s">
        <v>358</v>
      </c>
      <c r="F85" s="104">
        <v>8.0760000000000005</v>
      </c>
      <c r="G85" s="104">
        <v>8.1959999999999997</v>
      </c>
      <c r="H85" s="88">
        <f t="shared" si="1"/>
        <v>0.10317599999999932</v>
      </c>
      <c r="I85" s="103"/>
      <c r="J85" s="103"/>
      <c r="K85" s="88">
        <v>0.10317599999999932</v>
      </c>
      <c r="L85" s="25" t="s">
        <v>563</v>
      </c>
      <c r="M85" s="558"/>
      <c r="N85" s="560"/>
      <c r="O85" s="561"/>
      <c r="P85" s="447"/>
      <c r="Q85" s="447"/>
      <c r="R85" s="447"/>
      <c r="S85" s="447"/>
      <c r="T85" s="447"/>
      <c r="U85" s="447"/>
      <c r="V85" s="447"/>
      <c r="W85" s="447"/>
      <c r="X85" s="447"/>
      <c r="Y85" s="447"/>
      <c r="Z85" s="447"/>
      <c r="AA85" s="447"/>
      <c r="AB85" s="447"/>
      <c r="AC85" s="447"/>
      <c r="AD85" s="447"/>
      <c r="AE85" s="447"/>
      <c r="AF85" s="447"/>
      <c r="AG85" s="447"/>
      <c r="AH85" s="447"/>
      <c r="AI85" s="447"/>
      <c r="AJ85" s="447"/>
      <c r="AK85" s="447"/>
      <c r="AL85" s="447"/>
      <c r="AM85" s="447"/>
      <c r="AN85" s="447"/>
      <c r="AO85" s="447"/>
    </row>
    <row r="86" spans="1:41" x14ac:dyDescent="0.25">
      <c r="A86" s="120">
        <v>73</v>
      </c>
      <c r="B86" s="56">
        <v>2115517248</v>
      </c>
      <c r="C86" s="58">
        <v>45893</v>
      </c>
      <c r="D86" s="51">
        <v>49.4</v>
      </c>
      <c r="E86" s="65" t="s">
        <v>569</v>
      </c>
      <c r="F86" s="104">
        <v>0</v>
      </c>
      <c r="G86" s="104">
        <v>0.151</v>
      </c>
      <c r="H86" s="88">
        <f>(G86-F86)</f>
        <v>0.151</v>
      </c>
      <c r="I86" s="103"/>
      <c r="J86" s="103"/>
      <c r="K86" s="88">
        <v>0.151</v>
      </c>
      <c r="L86" s="25" t="s">
        <v>563</v>
      </c>
      <c r="M86" s="558"/>
      <c r="N86" s="560"/>
      <c r="O86" s="561"/>
      <c r="P86" s="447"/>
      <c r="Q86" s="447"/>
      <c r="R86" s="447"/>
      <c r="S86" s="447"/>
      <c r="T86" s="447"/>
      <c r="U86" s="447"/>
      <c r="V86" s="447"/>
      <c r="W86" s="447"/>
      <c r="X86" s="447"/>
      <c r="Y86" s="447"/>
      <c r="Z86" s="447"/>
      <c r="AA86" s="447"/>
      <c r="AB86" s="447"/>
      <c r="AC86" s="447"/>
      <c r="AD86" s="447"/>
      <c r="AE86" s="447"/>
      <c r="AF86" s="447"/>
      <c r="AG86" s="447"/>
      <c r="AH86" s="447"/>
      <c r="AI86" s="447"/>
      <c r="AJ86" s="447"/>
      <c r="AK86" s="447"/>
      <c r="AL86" s="447"/>
      <c r="AM86" s="447"/>
      <c r="AN86" s="447"/>
      <c r="AO86" s="447"/>
    </row>
    <row r="87" spans="1:41" x14ac:dyDescent="0.25">
      <c r="A87" s="120">
        <v>74</v>
      </c>
      <c r="B87" s="56">
        <v>2115518220</v>
      </c>
      <c r="C87" s="58">
        <v>45901</v>
      </c>
      <c r="D87" s="51">
        <v>96.1</v>
      </c>
      <c r="E87" s="65" t="s">
        <v>569</v>
      </c>
      <c r="F87" s="104">
        <v>0</v>
      </c>
      <c r="G87" s="104">
        <v>0.313</v>
      </c>
      <c r="H87" s="88">
        <f>(G87-F87)</f>
        <v>0.313</v>
      </c>
      <c r="I87" s="103"/>
      <c r="J87" s="103"/>
      <c r="K87" s="88">
        <v>0.313</v>
      </c>
      <c r="L87" s="25" t="s">
        <v>563</v>
      </c>
      <c r="M87" s="558"/>
      <c r="N87" s="560"/>
      <c r="O87" s="561"/>
      <c r="P87" s="447"/>
      <c r="Q87" s="447"/>
      <c r="R87" s="447"/>
      <c r="S87" s="447"/>
      <c r="T87" s="447"/>
      <c r="U87" s="447"/>
      <c r="V87" s="447"/>
      <c r="W87" s="447"/>
      <c r="X87" s="447"/>
      <c r="Y87" s="447"/>
      <c r="Z87" s="447"/>
      <c r="AA87" s="447"/>
      <c r="AB87" s="447"/>
      <c r="AC87" s="447"/>
      <c r="AD87" s="447"/>
      <c r="AE87" s="447"/>
      <c r="AF87" s="447"/>
      <c r="AG87" s="447"/>
      <c r="AH87" s="447"/>
      <c r="AI87" s="447"/>
      <c r="AJ87" s="447"/>
      <c r="AK87" s="447"/>
      <c r="AL87" s="447"/>
      <c r="AM87" s="447"/>
      <c r="AN87" s="447"/>
      <c r="AO87" s="447"/>
    </row>
    <row r="88" spans="1:41" x14ac:dyDescent="0.25">
      <c r="A88" s="120">
        <v>75</v>
      </c>
      <c r="B88" s="56">
        <v>40749518</v>
      </c>
      <c r="C88" s="58">
        <v>45912</v>
      </c>
      <c r="D88" s="51">
        <v>77.3</v>
      </c>
      <c r="E88" s="65" t="s">
        <v>569</v>
      </c>
      <c r="F88" s="104">
        <v>0</v>
      </c>
      <c r="G88" s="88">
        <v>2.35E-2</v>
      </c>
      <c r="H88" s="88">
        <f>(G88-F88)</f>
        <v>2.35E-2</v>
      </c>
      <c r="I88" s="103"/>
      <c r="J88" s="103"/>
      <c r="K88" s="88">
        <v>2.35E-2</v>
      </c>
      <c r="L88" s="25" t="s">
        <v>563</v>
      </c>
      <c r="M88" s="558"/>
      <c r="N88" s="560"/>
      <c r="O88" s="561"/>
      <c r="P88" s="447"/>
      <c r="Q88" s="447"/>
      <c r="R88" s="454"/>
      <c r="S88" s="447"/>
      <c r="T88" s="447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47"/>
      <c r="AN88" s="447"/>
      <c r="AO88" s="447"/>
    </row>
    <row r="89" spans="1:41" x14ac:dyDescent="0.25">
      <c r="A89" s="120">
        <v>76</v>
      </c>
      <c r="B89" s="56" t="s">
        <v>119</v>
      </c>
      <c r="C89" s="56"/>
      <c r="D89" s="51">
        <v>45.1</v>
      </c>
      <c r="E89" s="65" t="s">
        <v>358</v>
      </c>
      <c r="F89" s="104">
        <v>13.622</v>
      </c>
      <c r="G89" s="104">
        <v>13.622</v>
      </c>
      <c r="H89" s="88">
        <f t="shared" si="1"/>
        <v>0</v>
      </c>
      <c r="I89" s="103">
        <v>1.1134999999999999</v>
      </c>
      <c r="J89" s="103">
        <v>0</v>
      </c>
      <c r="K89" s="88">
        <v>1.1135403818875365</v>
      </c>
      <c r="L89" s="25" t="s">
        <v>564</v>
      </c>
      <c r="M89" s="558"/>
      <c r="N89" s="560"/>
      <c r="O89" s="561"/>
      <c r="P89" s="447"/>
      <c r="Q89" s="447"/>
      <c r="R89" s="454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47"/>
      <c r="AN89" s="447"/>
      <c r="AO89" s="447"/>
    </row>
    <row r="90" spans="1:41" x14ac:dyDescent="0.25">
      <c r="A90" s="120">
        <v>77</v>
      </c>
      <c r="B90" s="56" t="s">
        <v>120</v>
      </c>
      <c r="C90" s="56"/>
      <c r="D90" s="51">
        <v>72.900000000000006</v>
      </c>
      <c r="E90" s="65" t="s">
        <v>358</v>
      </c>
      <c r="F90" s="104">
        <v>24.574999999999999</v>
      </c>
      <c r="G90" s="104">
        <v>24.574999999999999</v>
      </c>
      <c r="H90" s="88">
        <f t="shared" si="1"/>
        <v>0</v>
      </c>
      <c r="I90" s="103"/>
      <c r="J90" s="103">
        <v>0.85799999999999998</v>
      </c>
      <c r="K90" s="88">
        <v>0.85800603328226133</v>
      </c>
      <c r="L90" s="25" t="s">
        <v>563</v>
      </c>
      <c r="M90" s="558"/>
      <c r="N90" s="560"/>
      <c r="O90" s="561"/>
      <c r="P90" s="447"/>
      <c r="Q90" s="447"/>
      <c r="R90" s="454"/>
      <c r="S90" s="447"/>
      <c r="T90" s="447"/>
      <c r="U90" s="447"/>
      <c r="V90" s="447"/>
      <c r="W90" s="447"/>
      <c r="X90" s="447"/>
      <c r="Y90" s="447"/>
      <c r="Z90" s="447"/>
      <c r="AA90" s="447"/>
      <c r="AB90" s="447"/>
      <c r="AC90" s="447"/>
      <c r="AD90" s="447"/>
      <c r="AE90" s="447"/>
      <c r="AF90" s="447"/>
      <c r="AG90" s="447"/>
      <c r="AH90" s="447"/>
      <c r="AI90" s="447"/>
      <c r="AJ90" s="447"/>
      <c r="AK90" s="447"/>
      <c r="AL90" s="447"/>
      <c r="AM90" s="447"/>
      <c r="AN90" s="447"/>
      <c r="AO90" s="447"/>
    </row>
    <row r="91" spans="1:41" x14ac:dyDescent="0.25">
      <c r="A91" s="120">
        <v>78</v>
      </c>
      <c r="B91" s="56" t="s">
        <v>121</v>
      </c>
      <c r="C91" s="58">
        <v>45870</v>
      </c>
      <c r="D91" s="51">
        <v>48.6</v>
      </c>
      <c r="E91" s="65" t="s">
        <v>358</v>
      </c>
      <c r="F91" s="104">
        <v>4.6970000000000001</v>
      </c>
      <c r="G91" s="104">
        <v>4.6970000000000001</v>
      </c>
      <c r="H91" s="88">
        <f t="shared" si="1"/>
        <v>0</v>
      </c>
      <c r="I91" s="103"/>
      <c r="J91" s="103">
        <v>0.10696079999999999</v>
      </c>
      <c r="K91" s="88">
        <v>0.10696079999999999</v>
      </c>
      <c r="L91" s="25" t="s">
        <v>563</v>
      </c>
      <c r="M91" s="558"/>
      <c r="N91" s="560"/>
      <c r="O91" s="561"/>
      <c r="P91" s="447"/>
      <c r="Q91" s="447"/>
      <c r="R91" s="454"/>
      <c r="S91" s="447"/>
      <c r="T91" s="447"/>
      <c r="U91" s="447"/>
      <c r="V91" s="447"/>
      <c r="W91" s="447"/>
      <c r="X91" s="447"/>
      <c r="Y91" s="447"/>
      <c r="Z91" s="447"/>
      <c r="AA91" s="447"/>
      <c r="AB91" s="447"/>
      <c r="AC91" s="447"/>
      <c r="AD91" s="447"/>
      <c r="AE91" s="447"/>
      <c r="AF91" s="447"/>
      <c r="AG91" s="447"/>
      <c r="AH91" s="447"/>
      <c r="AI91" s="447"/>
      <c r="AJ91" s="447"/>
      <c r="AK91" s="447"/>
      <c r="AL91" s="447"/>
      <c r="AM91" s="447"/>
      <c r="AN91" s="447"/>
      <c r="AO91" s="447"/>
    </row>
    <row r="92" spans="1:41" x14ac:dyDescent="0.25">
      <c r="A92" s="120">
        <v>79</v>
      </c>
      <c r="B92" s="56" t="s">
        <v>122</v>
      </c>
      <c r="C92" s="58">
        <v>45934</v>
      </c>
      <c r="D92" s="51">
        <v>96.9</v>
      </c>
      <c r="E92" s="65" t="s">
        <v>358</v>
      </c>
      <c r="F92" s="104">
        <v>30.632000000000001</v>
      </c>
      <c r="G92" s="104">
        <v>30.632000000000001</v>
      </c>
      <c r="H92" s="88">
        <f t="shared" si="1"/>
        <v>0</v>
      </c>
      <c r="I92" s="103">
        <v>2.3925000000000001</v>
      </c>
      <c r="J92" s="103"/>
      <c r="K92" s="88">
        <v>2.3925069402417356</v>
      </c>
      <c r="L92" s="25" t="s">
        <v>564</v>
      </c>
      <c r="M92" s="558"/>
      <c r="N92" s="560"/>
      <c r="O92" s="561"/>
      <c r="P92" s="447"/>
      <c r="Q92" s="447"/>
      <c r="R92" s="454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  <c r="AD92" s="447"/>
      <c r="AE92" s="447"/>
      <c r="AF92" s="447"/>
      <c r="AG92" s="447"/>
      <c r="AH92" s="447"/>
      <c r="AI92" s="447"/>
      <c r="AJ92" s="447"/>
      <c r="AK92" s="447"/>
      <c r="AL92" s="447"/>
      <c r="AM92" s="447"/>
      <c r="AN92" s="447"/>
      <c r="AO92" s="447"/>
    </row>
    <row r="93" spans="1:41" x14ac:dyDescent="0.25">
      <c r="A93" s="120">
        <v>80</v>
      </c>
      <c r="B93" s="56" t="s">
        <v>123</v>
      </c>
      <c r="C93" s="58">
        <v>45929</v>
      </c>
      <c r="D93" s="51">
        <v>77.8</v>
      </c>
      <c r="E93" s="65" t="s">
        <v>358</v>
      </c>
      <c r="F93" s="104">
        <v>33.86</v>
      </c>
      <c r="G93" s="104">
        <v>33.86</v>
      </c>
      <c r="H93" s="88">
        <f t="shared" si="1"/>
        <v>0</v>
      </c>
      <c r="I93" s="103"/>
      <c r="J93" s="103"/>
      <c r="K93" s="88">
        <v>0</v>
      </c>
      <c r="L93" s="25" t="s">
        <v>563</v>
      </c>
      <c r="M93" s="558"/>
      <c r="N93" s="560"/>
      <c r="O93" s="561"/>
      <c r="P93" s="447"/>
      <c r="Q93" s="447"/>
      <c r="R93" s="454"/>
      <c r="S93" s="447"/>
      <c r="T93" s="447"/>
      <c r="U93" s="447"/>
      <c r="V93" s="447"/>
      <c r="W93" s="447"/>
      <c r="X93" s="447"/>
      <c r="Y93" s="447"/>
      <c r="Z93" s="447"/>
      <c r="AA93" s="447"/>
      <c r="AB93" s="447"/>
      <c r="AC93" s="447"/>
      <c r="AD93" s="447"/>
      <c r="AE93" s="447"/>
      <c r="AF93" s="447"/>
      <c r="AG93" s="447"/>
      <c r="AH93" s="447"/>
      <c r="AI93" s="447"/>
      <c r="AJ93" s="447"/>
      <c r="AK93" s="447"/>
      <c r="AL93" s="447"/>
      <c r="AM93" s="447"/>
      <c r="AN93" s="447"/>
      <c r="AO93" s="447"/>
    </row>
    <row r="94" spans="1:41" x14ac:dyDescent="0.25">
      <c r="A94" s="120">
        <v>81</v>
      </c>
      <c r="B94" s="56" t="s">
        <v>124</v>
      </c>
      <c r="C94" s="56"/>
      <c r="D94" s="51">
        <v>44.9</v>
      </c>
      <c r="E94" s="65" t="s">
        <v>358</v>
      </c>
      <c r="F94" s="104">
        <v>17.87</v>
      </c>
      <c r="G94" s="104">
        <v>18.015000000000001</v>
      </c>
      <c r="H94" s="88"/>
      <c r="I94" s="103"/>
      <c r="J94" s="103">
        <v>0.56032645849620732</v>
      </c>
      <c r="K94" s="88">
        <v>0.56032645849620732</v>
      </c>
      <c r="L94" s="25" t="s">
        <v>563</v>
      </c>
      <c r="M94" s="558"/>
      <c r="N94" s="560"/>
      <c r="O94" s="561"/>
      <c r="P94" s="447"/>
      <c r="Q94" s="447"/>
      <c r="R94" s="454"/>
      <c r="S94" s="447"/>
      <c r="T94" s="447"/>
      <c r="U94" s="447"/>
      <c r="V94" s="447"/>
      <c r="W94" s="447"/>
      <c r="X94" s="447"/>
      <c r="Y94" s="447"/>
      <c r="Z94" s="447"/>
      <c r="AA94" s="447"/>
      <c r="AB94" s="447"/>
      <c r="AC94" s="447"/>
      <c r="AD94" s="447"/>
      <c r="AE94" s="447"/>
      <c r="AF94" s="447"/>
      <c r="AG94" s="447"/>
      <c r="AH94" s="447"/>
      <c r="AI94" s="447"/>
      <c r="AJ94" s="447"/>
      <c r="AK94" s="447"/>
      <c r="AL94" s="447"/>
      <c r="AM94" s="447"/>
      <c r="AN94" s="447"/>
      <c r="AO94" s="447"/>
    </row>
    <row r="95" spans="1:41" x14ac:dyDescent="0.25">
      <c r="A95" s="120">
        <v>82</v>
      </c>
      <c r="B95" s="56" t="s">
        <v>125</v>
      </c>
      <c r="C95" s="56"/>
      <c r="D95" s="51">
        <v>73.2</v>
      </c>
      <c r="E95" s="65" t="s">
        <v>358</v>
      </c>
      <c r="F95" s="104">
        <v>36.21</v>
      </c>
      <c r="G95" s="104">
        <v>37.186</v>
      </c>
      <c r="H95" s="88"/>
      <c r="I95" s="103"/>
      <c r="J95" s="103">
        <v>0.87657148979782562</v>
      </c>
      <c r="K95" s="88">
        <v>0.87657148979782562</v>
      </c>
      <c r="L95" s="25" t="s">
        <v>563</v>
      </c>
      <c r="M95" s="558"/>
      <c r="N95" s="560"/>
      <c r="O95" s="561"/>
      <c r="P95" s="447"/>
      <c r="Q95" s="447"/>
      <c r="R95" s="454"/>
      <c r="S95" s="447"/>
      <c r="T95" s="447"/>
      <c r="U95" s="447"/>
      <c r="V95" s="447"/>
      <c r="W95" s="454"/>
      <c r="X95" s="447"/>
      <c r="Y95" s="447"/>
      <c r="Z95" s="447"/>
      <c r="AA95" s="447"/>
      <c r="AB95" s="447"/>
      <c r="AC95" s="447"/>
      <c r="AD95" s="447"/>
      <c r="AE95" s="447"/>
      <c r="AF95" s="447"/>
      <c r="AG95" s="447"/>
      <c r="AH95" s="447"/>
      <c r="AI95" s="447"/>
      <c r="AJ95" s="447"/>
      <c r="AK95" s="447"/>
      <c r="AL95" s="447"/>
      <c r="AM95" s="447"/>
      <c r="AN95" s="447"/>
      <c r="AO95" s="447"/>
    </row>
    <row r="96" spans="1:41" x14ac:dyDescent="0.25">
      <c r="A96" s="120">
        <v>83</v>
      </c>
      <c r="B96" s="56" t="s">
        <v>126</v>
      </c>
      <c r="C96" s="56"/>
      <c r="D96" s="51">
        <v>49.1</v>
      </c>
      <c r="E96" s="65" t="s">
        <v>358</v>
      </c>
      <c r="F96" s="104">
        <v>29.088000000000001</v>
      </c>
      <c r="G96" s="104">
        <v>29.532</v>
      </c>
      <c r="H96" s="88"/>
      <c r="I96" s="103"/>
      <c r="J96" s="103">
        <v>0.92445348304744879</v>
      </c>
      <c r="K96" s="88">
        <v>0.92445348304744879</v>
      </c>
      <c r="L96" s="25" t="s">
        <v>563</v>
      </c>
      <c r="M96" s="559"/>
      <c r="N96" s="560"/>
      <c r="O96" s="563"/>
      <c r="P96" s="463"/>
      <c r="Q96" s="447"/>
      <c r="R96" s="454"/>
      <c r="S96" s="447"/>
      <c r="T96" s="447"/>
      <c r="U96" s="447"/>
      <c r="V96" s="456"/>
      <c r="W96" s="447"/>
      <c r="X96" s="447"/>
      <c r="Y96" s="447"/>
      <c r="Z96" s="447"/>
      <c r="AA96" s="447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47"/>
      <c r="AN96" s="447"/>
      <c r="AO96" s="447"/>
    </row>
    <row r="97" spans="1:41" x14ac:dyDescent="0.25">
      <c r="A97" s="120">
        <v>84</v>
      </c>
      <c r="B97" s="56" t="s">
        <v>127</v>
      </c>
      <c r="C97" s="56"/>
      <c r="D97" s="51">
        <v>97.4</v>
      </c>
      <c r="E97" s="65" t="s">
        <v>358</v>
      </c>
      <c r="F97" s="104">
        <v>29.221</v>
      </c>
      <c r="G97" s="104">
        <v>29.725999999999999</v>
      </c>
      <c r="H97" s="88"/>
      <c r="I97" s="103"/>
      <c r="J97" s="103">
        <v>0.76064821538672478</v>
      </c>
      <c r="K97" s="88">
        <v>0.76064821538672478</v>
      </c>
      <c r="L97" s="25" t="s">
        <v>563</v>
      </c>
      <c r="M97" s="558"/>
      <c r="N97" s="560"/>
      <c r="O97" s="561"/>
      <c r="P97" s="447"/>
      <c r="Q97" s="447"/>
      <c r="R97" s="454"/>
      <c r="S97" s="447"/>
      <c r="T97" s="447"/>
      <c r="U97" s="447"/>
      <c r="V97" s="456"/>
      <c r="W97" s="202"/>
      <c r="X97" s="447"/>
      <c r="Y97" s="447"/>
      <c r="Z97" s="447"/>
      <c r="AA97" s="447"/>
      <c r="AB97" s="447"/>
      <c r="AC97" s="447"/>
      <c r="AD97" s="447"/>
      <c r="AE97" s="447"/>
      <c r="AF97" s="447"/>
      <c r="AG97" s="447"/>
      <c r="AH97" s="447"/>
      <c r="AI97" s="447"/>
      <c r="AJ97" s="447"/>
      <c r="AK97" s="447"/>
      <c r="AL97" s="447"/>
      <c r="AM97" s="447"/>
      <c r="AN97" s="447"/>
      <c r="AO97" s="447"/>
    </row>
    <row r="98" spans="1:41" x14ac:dyDescent="0.25">
      <c r="A98" s="120">
        <v>85</v>
      </c>
      <c r="B98" s="57" t="s">
        <v>128</v>
      </c>
      <c r="C98" s="57"/>
      <c r="D98" s="51">
        <v>77.5</v>
      </c>
      <c r="E98" s="65" t="s">
        <v>358</v>
      </c>
      <c r="F98" s="104">
        <v>11.728999999999999</v>
      </c>
      <c r="G98" s="104">
        <v>11.741</v>
      </c>
      <c r="H98" s="88"/>
      <c r="I98" s="103"/>
      <c r="J98" s="103">
        <v>0.34367015985425564</v>
      </c>
      <c r="K98" s="88">
        <v>0.34367015985425564</v>
      </c>
      <c r="L98" s="25" t="s">
        <v>563</v>
      </c>
      <c r="M98" s="558"/>
      <c r="N98" s="560"/>
      <c r="O98" s="561"/>
      <c r="P98" s="447"/>
      <c r="Q98" s="447"/>
      <c r="R98" s="454"/>
      <c r="S98" s="447"/>
      <c r="T98" s="447"/>
      <c r="U98" s="447"/>
      <c r="V98" s="456"/>
      <c r="W98" s="202"/>
      <c r="X98" s="447"/>
      <c r="Y98" s="447"/>
      <c r="Z98" s="447"/>
      <c r="AA98" s="447"/>
      <c r="AB98" s="447"/>
      <c r="AC98" s="447"/>
      <c r="AD98" s="447"/>
      <c r="AE98" s="447"/>
      <c r="AF98" s="447"/>
      <c r="AG98" s="447"/>
      <c r="AH98" s="447"/>
      <c r="AI98" s="447"/>
      <c r="AJ98" s="447"/>
      <c r="AK98" s="447"/>
      <c r="AL98" s="447"/>
      <c r="AM98" s="447"/>
      <c r="AN98" s="447"/>
      <c r="AO98" s="447"/>
    </row>
    <row r="99" spans="1:41" x14ac:dyDescent="0.25">
      <c r="A99" s="120">
        <v>86</v>
      </c>
      <c r="B99" s="56" t="s">
        <v>129</v>
      </c>
      <c r="C99" s="56"/>
      <c r="D99" s="51">
        <v>45.7</v>
      </c>
      <c r="E99" s="65" t="s">
        <v>358</v>
      </c>
      <c r="F99" s="104">
        <v>29.888999999999999</v>
      </c>
      <c r="G99" s="104">
        <v>30.5</v>
      </c>
      <c r="H99" s="88"/>
      <c r="I99" s="103"/>
      <c r="J99" s="103">
        <v>0.84640210920438064</v>
      </c>
      <c r="K99" s="88">
        <v>0.84640210920438064</v>
      </c>
      <c r="L99" s="25" t="s">
        <v>563</v>
      </c>
      <c r="M99" s="558"/>
      <c r="N99" s="560"/>
      <c r="O99" s="561"/>
      <c r="P99" s="447"/>
      <c r="Q99" s="447"/>
      <c r="R99" s="454"/>
      <c r="S99" s="447"/>
      <c r="T99" s="447"/>
      <c r="U99" s="447"/>
      <c r="V99" s="456"/>
      <c r="W99" s="202"/>
      <c r="X99" s="590"/>
      <c r="Y99" s="447"/>
      <c r="Z99" s="447"/>
      <c r="AA99" s="447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47"/>
      <c r="AN99" s="447"/>
      <c r="AO99" s="447"/>
    </row>
    <row r="100" spans="1:41" x14ac:dyDescent="0.25">
      <c r="A100" s="120">
        <v>87</v>
      </c>
      <c r="B100" s="56" t="s">
        <v>130</v>
      </c>
      <c r="C100" s="58">
        <v>45878</v>
      </c>
      <c r="D100" s="51">
        <v>74</v>
      </c>
      <c r="E100" s="65" t="s">
        <v>358</v>
      </c>
      <c r="F100" s="104">
        <v>28.161000000000001</v>
      </c>
      <c r="G100" s="104">
        <v>28.419</v>
      </c>
      <c r="H100" s="88">
        <f t="shared" si="1"/>
        <v>0.22182839999999923</v>
      </c>
      <c r="I100" s="103"/>
      <c r="J100" s="103"/>
      <c r="K100" s="88">
        <v>0.22182839999999923</v>
      </c>
      <c r="L100" s="25" t="s">
        <v>563</v>
      </c>
      <c r="M100" s="558"/>
      <c r="N100" s="560"/>
      <c r="O100" s="561"/>
      <c r="P100" s="447"/>
      <c r="Q100" s="447"/>
      <c r="R100" s="454"/>
      <c r="S100" s="447"/>
      <c r="T100" s="447"/>
      <c r="U100" s="447"/>
      <c r="V100" s="456"/>
      <c r="W100" s="457"/>
      <c r="X100" s="447"/>
      <c r="Y100" s="447"/>
      <c r="Z100" s="447"/>
      <c r="AA100" s="447"/>
      <c r="AB100" s="447"/>
      <c r="AC100" s="447"/>
      <c r="AD100" s="447"/>
      <c r="AE100" s="447"/>
      <c r="AF100" s="447"/>
      <c r="AG100" s="447"/>
      <c r="AH100" s="447"/>
      <c r="AI100" s="447"/>
      <c r="AJ100" s="447"/>
      <c r="AK100" s="447"/>
      <c r="AL100" s="447"/>
      <c r="AM100" s="447"/>
      <c r="AN100" s="447"/>
      <c r="AO100" s="447"/>
    </row>
    <row r="101" spans="1:41" x14ac:dyDescent="0.25">
      <c r="A101" s="120">
        <v>88</v>
      </c>
      <c r="B101" s="56">
        <v>91504346</v>
      </c>
      <c r="C101" s="58">
        <v>45170</v>
      </c>
      <c r="D101" s="51">
        <v>48.1</v>
      </c>
      <c r="E101" s="65" t="s">
        <v>569</v>
      </c>
      <c r="F101" s="104">
        <v>0</v>
      </c>
      <c r="G101" s="104">
        <v>0</v>
      </c>
      <c r="H101" s="88">
        <f>(G101-F101)</f>
        <v>0</v>
      </c>
      <c r="I101" s="103">
        <v>1.1876118041860424</v>
      </c>
      <c r="J101" s="103">
        <v>0</v>
      </c>
      <c r="K101" s="88">
        <v>1.1876118041860424</v>
      </c>
      <c r="L101" s="25" t="s">
        <v>564</v>
      </c>
      <c r="M101" s="558"/>
      <c r="N101" s="564"/>
      <c r="O101" s="561"/>
      <c r="P101" s="447"/>
      <c r="Q101" s="447"/>
      <c r="R101" s="454"/>
      <c r="S101" s="447"/>
      <c r="T101" s="447"/>
      <c r="U101" s="447"/>
      <c r="V101" s="456"/>
      <c r="W101" s="457"/>
      <c r="X101" s="447"/>
      <c r="Y101" s="447"/>
      <c r="Z101" s="447"/>
      <c r="AA101" s="447"/>
      <c r="AB101" s="447"/>
      <c r="AC101" s="447"/>
      <c r="AD101" s="447"/>
      <c r="AE101" s="447"/>
      <c r="AF101" s="447"/>
      <c r="AG101" s="447"/>
      <c r="AH101" s="447"/>
      <c r="AI101" s="447"/>
      <c r="AJ101" s="447"/>
      <c r="AK101" s="447"/>
      <c r="AL101" s="447"/>
      <c r="AM101" s="447"/>
      <c r="AN101" s="447"/>
      <c r="AO101" s="447"/>
    </row>
    <row r="102" spans="1:41" x14ac:dyDescent="0.25">
      <c r="A102" s="120">
        <v>89</v>
      </c>
      <c r="B102" s="56" t="s">
        <v>132</v>
      </c>
      <c r="C102" s="56"/>
      <c r="D102" s="51">
        <v>96.9</v>
      </c>
      <c r="E102" s="65" t="s">
        <v>358</v>
      </c>
      <c r="F102" s="104">
        <v>41.384</v>
      </c>
      <c r="G102" s="104">
        <v>41.384</v>
      </c>
      <c r="H102" s="88"/>
      <c r="I102" s="103">
        <v>2.3925069402417356</v>
      </c>
      <c r="J102" s="103"/>
      <c r="K102" s="88">
        <v>2.3925069402417356</v>
      </c>
      <c r="L102" s="25" t="s">
        <v>564</v>
      </c>
      <c r="M102" s="558"/>
      <c r="N102" s="560"/>
      <c r="O102" s="561"/>
      <c r="P102" s="447"/>
      <c r="Q102" s="447"/>
      <c r="R102" s="454"/>
      <c r="S102" s="447"/>
      <c r="T102" s="447"/>
      <c r="U102" s="447"/>
      <c r="V102" s="456"/>
      <c r="W102" s="457"/>
      <c r="X102" s="447"/>
      <c r="Y102" s="447"/>
      <c r="Z102" s="447"/>
      <c r="AA102" s="447"/>
      <c r="AB102" s="447"/>
      <c r="AC102" s="447"/>
      <c r="AD102" s="447"/>
      <c r="AE102" s="447"/>
      <c r="AF102" s="447"/>
      <c r="AG102" s="447"/>
      <c r="AH102" s="447"/>
      <c r="AI102" s="447"/>
      <c r="AJ102" s="447"/>
      <c r="AK102" s="447"/>
      <c r="AL102" s="447"/>
      <c r="AM102" s="447"/>
      <c r="AN102" s="447"/>
      <c r="AO102" s="447"/>
    </row>
    <row r="103" spans="1:41" x14ac:dyDescent="0.25">
      <c r="A103" s="120">
        <v>90</v>
      </c>
      <c r="B103" s="56" t="s">
        <v>133</v>
      </c>
      <c r="C103" s="56"/>
      <c r="D103" s="51">
        <v>76.8</v>
      </c>
      <c r="E103" s="65" t="s">
        <v>358</v>
      </c>
      <c r="F103" s="104">
        <v>28.54</v>
      </c>
      <c r="G103" s="104">
        <v>29.472000000000001</v>
      </c>
      <c r="H103" s="88"/>
      <c r="I103" s="103">
        <v>1.8962000000000001</v>
      </c>
      <c r="J103" s="103"/>
      <c r="K103" s="88">
        <v>1.8962284108417471</v>
      </c>
      <c r="L103" s="25" t="s">
        <v>564</v>
      </c>
      <c r="M103" s="558"/>
      <c r="N103" s="560"/>
      <c r="O103" s="561"/>
      <c r="P103" s="447"/>
      <c r="Q103" s="447"/>
      <c r="R103" s="454"/>
      <c r="S103" s="447"/>
      <c r="T103" s="447"/>
      <c r="U103" s="447"/>
      <c r="V103" s="456"/>
      <c r="W103" s="457"/>
      <c r="X103" s="447"/>
      <c r="Y103" s="447"/>
      <c r="Z103" s="447"/>
      <c r="AA103" s="447"/>
      <c r="AB103" s="447"/>
      <c r="AC103" s="447"/>
      <c r="AD103" s="447"/>
      <c r="AE103" s="447"/>
      <c r="AF103" s="447"/>
      <c r="AG103" s="447"/>
      <c r="AH103" s="447"/>
      <c r="AI103" s="447"/>
      <c r="AJ103" s="447"/>
      <c r="AK103" s="447"/>
      <c r="AL103" s="447"/>
      <c r="AM103" s="447"/>
      <c r="AN103" s="447"/>
      <c r="AO103" s="447"/>
    </row>
    <row r="104" spans="1:41" x14ac:dyDescent="0.25">
      <c r="A104" s="120">
        <v>91</v>
      </c>
      <c r="B104" s="56" t="s">
        <v>134</v>
      </c>
      <c r="C104" s="56"/>
      <c r="D104" s="51">
        <v>45.3</v>
      </c>
      <c r="E104" s="65" t="s">
        <v>358</v>
      </c>
      <c r="F104" s="104">
        <v>22.222000000000001</v>
      </c>
      <c r="G104" s="104">
        <v>22.966000000000001</v>
      </c>
      <c r="H104" s="88"/>
      <c r="I104" s="103"/>
      <c r="J104" s="103">
        <v>0.75107836718362742</v>
      </c>
      <c r="K104" s="88">
        <v>0.75107836718362742</v>
      </c>
      <c r="L104" s="25" t="s">
        <v>563</v>
      </c>
      <c r="M104" s="558"/>
      <c r="N104" s="560"/>
      <c r="O104" s="790"/>
      <c r="P104" s="790"/>
      <c r="Q104" s="447"/>
      <c r="R104" s="454"/>
      <c r="S104" s="447"/>
      <c r="T104" s="447"/>
      <c r="U104" s="447"/>
      <c r="V104" s="447"/>
      <c r="W104" s="447"/>
      <c r="X104" s="447"/>
      <c r="Y104" s="447"/>
      <c r="Z104" s="447"/>
      <c r="AA104" s="447"/>
      <c r="AB104" s="447"/>
      <c r="AC104" s="447"/>
      <c r="AD104" s="447"/>
      <c r="AE104" s="447"/>
      <c r="AF104" s="447"/>
      <c r="AG104" s="447"/>
      <c r="AH104" s="447"/>
      <c r="AI104" s="447"/>
      <c r="AJ104" s="447"/>
      <c r="AK104" s="447"/>
      <c r="AL104" s="447"/>
      <c r="AM104" s="447"/>
      <c r="AN104" s="447"/>
      <c r="AO104" s="447"/>
    </row>
    <row r="105" spans="1:41" x14ac:dyDescent="0.25">
      <c r="A105" s="120">
        <v>92</v>
      </c>
      <c r="B105" s="56" t="s">
        <v>135</v>
      </c>
      <c r="C105" s="56"/>
      <c r="D105" s="51">
        <v>73.099999999999994</v>
      </c>
      <c r="E105" s="65" t="s">
        <v>358</v>
      </c>
      <c r="F105" s="104">
        <v>36.9</v>
      </c>
      <c r="G105" s="104">
        <v>37.984999999999999</v>
      </c>
      <c r="H105" s="88"/>
      <c r="I105" s="103"/>
      <c r="J105" s="103">
        <v>1.2164423042926376</v>
      </c>
      <c r="K105" s="88">
        <v>1.2164423042926376</v>
      </c>
      <c r="L105" s="25" t="s">
        <v>563</v>
      </c>
      <c r="M105" s="558"/>
      <c r="N105" s="560"/>
      <c r="O105" s="561"/>
      <c r="P105" s="447"/>
      <c r="Q105" s="447"/>
      <c r="R105" s="454"/>
      <c r="S105" s="447"/>
      <c r="T105" s="447"/>
      <c r="U105" s="447"/>
      <c r="V105" s="447"/>
      <c r="W105" s="447"/>
      <c r="X105" s="447"/>
      <c r="Y105" s="447"/>
      <c r="Z105" s="447"/>
      <c r="AA105" s="447"/>
      <c r="AB105" s="447"/>
      <c r="AC105" s="447"/>
      <c r="AD105" s="447"/>
      <c r="AE105" s="447"/>
      <c r="AF105" s="447"/>
      <c r="AG105" s="447"/>
      <c r="AH105" s="447"/>
      <c r="AI105" s="447"/>
      <c r="AJ105" s="447"/>
      <c r="AK105" s="447"/>
      <c r="AL105" s="447"/>
      <c r="AM105" s="447"/>
      <c r="AN105" s="447"/>
      <c r="AO105" s="447"/>
    </row>
    <row r="106" spans="1:41" x14ac:dyDescent="0.25">
      <c r="A106" s="120">
        <v>93</v>
      </c>
      <c r="B106" s="56" t="s">
        <v>136</v>
      </c>
      <c r="C106" s="56"/>
      <c r="D106" s="51">
        <v>49.2</v>
      </c>
      <c r="E106" s="65" t="s">
        <v>358</v>
      </c>
      <c r="F106" s="104">
        <v>11.938000000000001</v>
      </c>
      <c r="G106" s="104">
        <v>11.94</v>
      </c>
      <c r="H106" s="88"/>
      <c r="I106" s="103"/>
      <c r="J106" s="103">
        <v>0.22028642855263703</v>
      </c>
      <c r="K106" s="88">
        <v>0.22028642855263703</v>
      </c>
      <c r="L106" s="25" t="s">
        <v>563</v>
      </c>
      <c r="M106" s="558"/>
      <c r="N106" s="560"/>
      <c r="O106" s="561"/>
      <c r="P106" s="447"/>
      <c r="Q106" s="447"/>
      <c r="R106" s="454"/>
      <c r="S106" s="447"/>
      <c r="T106" s="447"/>
      <c r="U106" s="447"/>
      <c r="V106" s="447"/>
      <c r="W106" s="447"/>
      <c r="X106" s="447"/>
      <c r="Y106" s="447"/>
      <c r="Z106" s="447"/>
      <c r="AA106" s="447"/>
      <c r="AB106" s="447"/>
      <c r="AC106" s="447"/>
      <c r="AD106" s="447"/>
      <c r="AE106" s="447"/>
      <c r="AF106" s="447"/>
      <c r="AG106" s="447"/>
      <c r="AH106" s="447"/>
      <c r="AI106" s="447"/>
      <c r="AJ106" s="447"/>
      <c r="AK106" s="447"/>
      <c r="AL106" s="447"/>
      <c r="AM106" s="447"/>
      <c r="AN106" s="447"/>
      <c r="AO106" s="447"/>
    </row>
    <row r="107" spans="1:41" x14ac:dyDescent="0.25">
      <c r="A107" s="120">
        <v>94</v>
      </c>
      <c r="B107" s="56" t="s">
        <v>137</v>
      </c>
      <c r="C107" s="58">
        <v>45929</v>
      </c>
      <c r="D107" s="51">
        <v>97.2</v>
      </c>
      <c r="E107" s="65" t="s">
        <v>358</v>
      </c>
      <c r="F107" s="104">
        <v>38.597999999999999</v>
      </c>
      <c r="G107" s="104">
        <v>39.601999999999997</v>
      </c>
      <c r="H107" s="88">
        <f>(G107-F107)*0.8598</f>
        <v>0.8632391999999981</v>
      </c>
      <c r="I107" s="103"/>
      <c r="J107" s="103"/>
      <c r="K107" s="88">
        <v>0.8632391999999981</v>
      </c>
      <c r="L107" s="25" t="s">
        <v>563</v>
      </c>
      <c r="M107" s="558"/>
      <c r="N107" s="560"/>
      <c r="O107" s="561"/>
      <c r="P107" s="447"/>
      <c r="Q107" s="447"/>
      <c r="R107" s="454"/>
      <c r="S107" s="447"/>
      <c r="T107" s="447"/>
      <c r="U107" s="447"/>
      <c r="V107" s="447"/>
      <c r="W107" s="447"/>
      <c r="X107" s="447"/>
      <c r="Y107" s="447"/>
      <c r="Z107" s="447"/>
      <c r="AA107" s="447"/>
      <c r="AB107" s="447"/>
      <c r="AC107" s="447"/>
      <c r="AD107" s="447"/>
      <c r="AE107" s="447"/>
      <c r="AF107" s="447"/>
      <c r="AG107" s="447"/>
      <c r="AH107" s="447"/>
      <c r="AI107" s="447"/>
      <c r="AJ107" s="447"/>
      <c r="AK107" s="447"/>
      <c r="AL107" s="447"/>
      <c r="AM107" s="447"/>
      <c r="AN107" s="447"/>
      <c r="AO107" s="447"/>
    </row>
    <row r="108" spans="1:41" x14ac:dyDescent="0.25">
      <c r="A108" s="120">
        <v>95</v>
      </c>
      <c r="B108" s="56" t="s">
        <v>138</v>
      </c>
      <c r="C108" s="58">
        <v>45879</v>
      </c>
      <c r="D108" s="51">
        <v>76.099999999999994</v>
      </c>
      <c r="E108" s="65" t="s">
        <v>358</v>
      </c>
      <c r="F108" s="104">
        <v>19.602</v>
      </c>
      <c r="G108" s="104">
        <v>20.045999999999999</v>
      </c>
      <c r="H108" s="88">
        <f t="shared" si="1"/>
        <v>0.38175119999999918</v>
      </c>
      <c r="I108" s="103"/>
      <c r="J108" s="103"/>
      <c r="K108" s="88">
        <v>0.38175119999999918</v>
      </c>
      <c r="L108" s="25" t="s">
        <v>563</v>
      </c>
      <c r="M108" s="558"/>
      <c r="N108" s="560"/>
      <c r="O108" s="561"/>
      <c r="P108" s="447"/>
      <c r="Q108" s="447"/>
      <c r="R108" s="454"/>
      <c r="S108" s="447"/>
      <c r="T108" s="454"/>
      <c r="U108" s="447"/>
      <c r="V108" s="447"/>
      <c r="W108" s="447"/>
      <c r="X108" s="447"/>
      <c r="Y108" s="447"/>
      <c r="Z108" s="447"/>
      <c r="AA108" s="447"/>
      <c r="AB108" s="447"/>
      <c r="AC108" s="447"/>
      <c r="AD108" s="447"/>
      <c r="AE108" s="447"/>
      <c r="AF108" s="447"/>
      <c r="AG108" s="447"/>
      <c r="AH108" s="447"/>
      <c r="AI108" s="447"/>
      <c r="AJ108" s="447"/>
      <c r="AK108" s="447"/>
      <c r="AL108" s="447"/>
      <c r="AM108" s="447"/>
      <c r="AN108" s="447"/>
      <c r="AO108" s="447"/>
    </row>
    <row r="109" spans="1:41" x14ac:dyDescent="0.25">
      <c r="A109" s="120">
        <v>96</v>
      </c>
      <c r="B109" s="56" t="s">
        <v>139</v>
      </c>
      <c r="C109" s="56"/>
      <c r="D109" s="51">
        <v>45.1</v>
      </c>
      <c r="E109" s="65" t="s">
        <v>358</v>
      </c>
      <c r="F109" s="104">
        <v>5.46</v>
      </c>
      <c r="G109" s="104">
        <v>5.46</v>
      </c>
      <c r="H109" s="88"/>
      <c r="I109" s="103">
        <v>1.1134999999999999</v>
      </c>
      <c r="J109" s="103"/>
      <c r="K109" s="88">
        <v>1.1135403818875365</v>
      </c>
      <c r="L109" s="25" t="s">
        <v>564</v>
      </c>
      <c r="M109" s="558"/>
      <c r="N109" s="560"/>
      <c r="O109" s="561"/>
      <c r="P109" s="447"/>
      <c r="Q109" s="447"/>
      <c r="R109" s="454"/>
      <c r="S109" s="456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  <c r="AD109" s="447"/>
      <c r="AE109" s="447"/>
      <c r="AF109" s="447"/>
      <c r="AG109" s="447"/>
      <c r="AH109" s="447"/>
      <c r="AI109" s="447"/>
      <c r="AJ109" s="447"/>
      <c r="AK109" s="447"/>
      <c r="AL109" s="447"/>
      <c r="AM109" s="447"/>
      <c r="AN109" s="447"/>
      <c r="AO109" s="447"/>
    </row>
    <row r="110" spans="1:41" x14ac:dyDescent="0.25">
      <c r="A110" s="120">
        <v>97</v>
      </c>
      <c r="B110" s="56" t="s">
        <v>140</v>
      </c>
      <c r="C110" s="58">
        <v>45803</v>
      </c>
      <c r="D110" s="51">
        <v>73.099999999999994</v>
      </c>
      <c r="E110" s="65" t="s">
        <v>358</v>
      </c>
      <c r="F110" s="104">
        <v>21.393000000000001</v>
      </c>
      <c r="G110" s="104">
        <v>21.492000000000001</v>
      </c>
      <c r="H110" s="88">
        <f t="shared" si="1"/>
        <v>8.5120200000000174E-2</v>
      </c>
      <c r="I110" s="103"/>
      <c r="J110" s="103"/>
      <c r="K110" s="88">
        <v>8.5120200000000174E-2</v>
      </c>
      <c r="L110" s="25" t="s">
        <v>563</v>
      </c>
      <c r="M110" s="558"/>
      <c r="N110" s="560"/>
      <c r="O110" s="561"/>
      <c r="P110" s="447"/>
      <c r="Q110" s="447"/>
      <c r="R110" s="454"/>
      <c r="S110" s="456"/>
      <c r="T110" s="202"/>
      <c r="U110" s="447"/>
      <c r="V110" s="447"/>
      <c r="W110" s="447"/>
      <c r="X110" s="447"/>
      <c r="Y110" s="447"/>
      <c r="Z110" s="447"/>
      <c r="AA110" s="447"/>
      <c r="AB110" s="447"/>
      <c r="AC110" s="447"/>
      <c r="AD110" s="447"/>
      <c r="AE110" s="447"/>
      <c r="AF110" s="447"/>
      <c r="AG110" s="447"/>
      <c r="AH110" s="447"/>
      <c r="AI110" s="447"/>
      <c r="AJ110" s="447"/>
      <c r="AK110" s="447"/>
      <c r="AL110" s="447"/>
      <c r="AM110" s="447"/>
      <c r="AN110" s="447"/>
      <c r="AO110" s="447"/>
    </row>
    <row r="111" spans="1:41" x14ac:dyDescent="0.25">
      <c r="A111" s="120">
        <v>98</v>
      </c>
      <c r="B111" s="56" t="s">
        <v>141</v>
      </c>
      <c r="C111" s="56"/>
      <c r="D111" s="51">
        <v>49.1</v>
      </c>
      <c r="E111" s="65" t="s">
        <v>358</v>
      </c>
      <c r="F111" s="104">
        <v>9.23</v>
      </c>
      <c r="G111" s="104">
        <v>9.2639999999999993</v>
      </c>
      <c r="H111" s="88"/>
      <c r="I111" s="103">
        <v>1.2122999999999999</v>
      </c>
      <c r="J111" s="103"/>
      <c r="K111" s="88">
        <v>1.2123022782855442</v>
      </c>
      <c r="L111" s="25" t="s">
        <v>564</v>
      </c>
      <c r="M111" s="558"/>
      <c r="N111" s="560"/>
      <c r="O111" s="561"/>
      <c r="P111" s="447"/>
      <c r="Q111" s="447"/>
      <c r="R111" s="454"/>
      <c r="S111" s="456"/>
      <c r="T111" s="202"/>
      <c r="U111" s="447"/>
      <c r="V111" s="447"/>
      <c r="W111" s="447"/>
      <c r="X111" s="447"/>
      <c r="Y111" s="447"/>
      <c r="Z111" s="447"/>
      <c r="AA111" s="447"/>
      <c r="AB111" s="447"/>
      <c r="AC111" s="447"/>
      <c r="AD111" s="447"/>
      <c r="AE111" s="447"/>
      <c r="AF111" s="447"/>
      <c r="AG111" s="447"/>
      <c r="AH111" s="447"/>
      <c r="AI111" s="447"/>
      <c r="AJ111" s="447"/>
      <c r="AK111" s="447"/>
      <c r="AL111" s="447"/>
      <c r="AM111" s="447"/>
      <c r="AN111" s="447"/>
      <c r="AO111" s="447"/>
    </row>
    <row r="112" spans="1:41" x14ac:dyDescent="0.25">
      <c r="A112" s="120">
        <v>99</v>
      </c>
      <c r="B112" s="56">
        <v>20008635</v>
      </c>
      <c r="C112" s="58">
        <v>45924</v>
      </c>
      <c r="D112" s="51">
        <v>97.3</v>
      </c>
      <c r="E112" s="65" t="s">
        <v>569</v>
      </c>
      <c r="F112" s="104">
        <v>0</v>
      </c>
      <c r="G112" s="104">
        <v>0.35799999999999998</v>
      </c>
      <c r="H112" s="88">
        <f>(G112-F112)</f>
        <v>0.35799999999999998</v>
      </c>
      <c r="I112" s="103"/>
      <c r="J112" s="103"/>
      <c r="K112" s="88">
        <v>0.35799999999999998</v>
      </c>
      <c r="L112" s="25" t="s">
        <v>563</v>
      </c>
      <c r="M112" s="558"/>
      <c r="N112" s="560"/>
      <c r="O112" s="561"/>
      <c r="P112" s="447"/>
      <c r="Q112" s="447"/>
      <c r="R112" s="454"/>
      <c r="S112" s="456"/>
      <c r="T112" s="202"/>
      <c r="U112" s="447"/>
      <c r="V112" s="447"/>
      <c r="W112" s="447"/>
      <c r="X112" s="447"/>
      <c r="Y112" s="447"/>
      <c r="Z112" s="447"/>
      <c r="AA112" s="447"/>
      <c r="AB112" s="447"/>
      <c r="AC112" s="447"/>
      <c r="AD112" s="447"/>
      <c r="AE112" s="447"/>
      <c r="AF112" s="447"/>
      <c r="AG112" s="447"/>
      <c r="AH112" s="447"/>
      <c r="AI112" s="447"/>
      <c r="AJ112" s="447"/>
      <c r="AK112" s="447"/>
      <c r="AL112" s="447"/>
      <c r="AM112" s="447"/>
      <c r="AN112" s="447"/>
      <c r="AO112" s="447"/>
    </row>
    <row r="113" spans="1:41" x14ac:dyDescent="0.25">
      <c r="A113" s="120">
        <v>100</v>
      </c>
      <c r="B113" s="56" t="s">
        <v>143</v>
      </c>
      <c r="C113" s="58">
        <v>45885</v>
      </c>
      <c r="D113" s="51">
        <v>76.3</v>
      </c>
      <c r="E113" s="65" t="s">
        <v>358</v>
      </c>
      <c r="F113" s="104">
        <v>24.92</v>
      </c>
      <c r="G113" s="104">
        <v>25.135000000000002</v>
      </c>
      <c r="H113" s="88">
        <f>(G113-F113)*0.8598</f>
        <v>0.18485699999999988</v>
      </c>
      <c r="I113" s="103"/>
      <c r="J113" s="103"/>
      <c r="K113" s="88">
        <v>0.18485699999999988</v>
      </c>
      <c r="L113" s="25" t="s">
        <v>563</v>
      </c>
      <c r="M113" s="558"/>
      <c r="N113" s="560"/>
      <c r="O113" s="561"/>
      <c r="P113" s="447"/>
      <c r="Q113" s="447"/>
      <c r="R113" s="454"/>
      <c r="S113" s="456"/>
      <c r="T113" s="457"/>
      <c r="U113" s="447"/>
      <c r="V113" s="447"/>
      <c r="W113" s="447"/>
      <c r="X113" s="447"/>
      <c r="Y113" s="447"/>
      <c r="Z113" s="447"/>
      <c r="AA113" s="447"/>
      <c r="AB113" s="447"/>
      <c r="AC113" s="447"/>
      <c r="AD113" s="447"/>
      <c r="AE113" s="447"/>
      <c r="AF113" s="447"/>
      <c r="AG113" s="447"/>
      <c r="AH113" s="447"/>
      <c r="AI113" s="447"/>
      <c r="AJ113" s="447"/>
      <c r="AK113" s="447"/>
      <c r="AL113" s="447"/>
      <c r="AM113" s="447"/>
      <c r="AN113" s="447"/>
      <c r="AO113" s="447"/>
    </row>
    <row r="114" spans="1:41" x14ac:dyDescent="0.25">
      <c r="A114" s="120">
        <v>101</v>
      </c>
      <c r="B114" s="56" t="s">
        <v>144</v>
      </c>
      <c r="C114" s="58">
        <v>45936</v>
      </c>
      <c r="D114" s="51">
        <v>44.6</v>
      </c>
      <c r="E114" s="65" t="s">
        <v>358</v>
      </c>
      <c r="F114" s="104">
        <v>30.51</v>
      </c>
      <c r="G114" s="104">
        <v>30.824999999999999</v>
      </c>
      <c r="H114" s="88">
        <f t="shared" si="1"/>
        <v>0.27083699999999805</v>
      </c>
      <c r="I114" s="103"/>
      <c r="J114" s="103"/>
      <c r="K114" s="88">
        <v>0.27083699999999805</v>
      </c>
      <c r="L114" s="25" t="s">
        <v>563</v>
      </c>
      <c r="M114" s="559"/>
      <c r="N114" s="560"/>
      <c r="O114" s="561"/>
      <c r="P114" s="447"/>
      <c r="Q114" s="447"/>
      <c r="R114" s="454"/>
      <c r="S114" s="456"/>
      <c r="T114" s="457"/>
      <c r="U114" s="447"/>
      <c r="V114" s="447"/>
      <c r="W114" s="447"/>
      <c r="X114" s="447"/>
      <c r="Y114" s="447"/>
      <c r="Z114" s="447"/>
      <c r="AA114" s="447"/>
      <c r="AB114" s="447"/>
      <c r="AC114" s="447"/>
      <c r="AD114" s="447"/>
      <c r="AE114" s="447"/>
      <c r="AF114" s="447"/>
      <c r="AG114" s="447"/>
      <c r="AH114" s="447"/>
      <c r="AI114" s="447"/>
      <c r="AJ114" s="447"/>
      <c r="AK114" s="447"/>
      <c r="AL114" s="447"/>
      <c r="AM114" s="447"/>
      <c r="AN114" s="447"/>
      <c r="AO114" s="447"/>
    </row>
    <row r="115" spans="1:41" x14ac:dyDescent="0.25">
      <c r="A115" s="120">
        <v>102</v>
      </c>
      <c r="B115" s="56" t="s">
        <v>145</v>
      </c>
      <c r="C115" s="58">
        <v>45913</v>
      </c>
      <c r="D115" s="51">
        <v>73.099999999999994</v>
      </c>
      <c r="E115" s="65" t="s">
        <v>358</v>
      </c>
      <c r="F115" s="104">
        <v>29.677</v>
      </c>
      <c r="G115" s="104">
        <v>30.125</v>
      </c>
      <c r="H115" s="88">
        <f t="shared" si="1"/>
        <v>0.38519040000000032</v>
      </c>
      <c r="I115" s="103"/>
      <c r="J115" s="103"/>
      <c r="K115" s="88">
        <v>0.38519040000000032</v>
      </c>
      <c r="L115" s="25" t="s">
        <v>563</v>
      </c>
      <c r="M115" s="558"/>
      <c r="N115" s="560"/>
      <c r="O115" s="561"/>
      <c r="P115" s="447"/>
      <c r="Q115" s="447"/>
      <c r="R115" s="454"/>
      <c r="S115" s="456"/>
      <c r="T115" s="457"/>
      <c r="U115" s="447"/>
      <c r="V115" s="447"/>
      <c r="W115" s="447"/>
      <c r="X115" s="447"/>
      <c r="Y115" s="447"/>
      <c r="Z115" s="447"/>
      <c r="AA115" s="447"/>
      <c r="AB115" s="447"/>
      <c r="AC115" s="447"/>
      <c r="AD115" s="447"/>
      <c r="AE115" s="447"/>
      <c r="AF115" s="447"/>
      <c r="AG115" s="447"/>
      <c r="AH115" s="447"/>
      <c r="AI115" s="447"/>
      <c r="AJ115" s="447"/>
      <c r="AK115" s="447"/>
      <c r="AL115" s="447"/>
      <c r="AM115" s="447"/>
      <c r="AN115" s="447"/>
      <c r="AO115" s="447"/>
    </row>
    <row r="116" spans="1:41" x14ac:dyDescent="0.25">
      <c r="A116" s="120">
        <v>103</v>
      </c>
      <c r="B116" s="56" t="s">
        <v>146</v>
      </c>
      <c r="C116" s="58">
        <v>45937</v>
      </c>
      <c r="D116" s="51">
        <v>49.5</v>
      </c>
      <c r="E116" s="65" t="s">
        <v>358</v>
      </c>
      <c r="F116" s="104">
        <v>5.0149999999999997</v>
      </c>
      <c r="G116" s="104">
        <v>5.0149999999999997</v>
      </c>
      <c r="H116" s="88">
        <f t="shared" si="1"/>
        <v>0</v>
      </c>
      <c r="I116" s="103"/>
      <c r="J116" s="103"/>
      <c r="K116" s="88">
        <v>0</v>
      </c>
      <c r="L116" s="25" t="s">
        <v>564</v>
      </c>
      <c r="M116" s="558"/>
      <c r="N116" s="560"/>
      <c r="O116" s="561"/>
      <c r="P116" s="447"/>
      <c r="Q116" s="447"/>
      <c r="R116" s="454"/>
      <c r="S116" s="456"/>
      <c r="T116" s="457"/>
      <c r="U116" s="447"/>
      <c r="V116" s="447"/>
      <c r="W116" s="447"/>
      <c r="X116" s="447"/>
      <c r="Y116" s="447"/>
      <c r="Z116" s="447"/>
      <c r="AA116" s="447"/>
      <c r="AB116" s="447"/>
      <c r="AC116" s="447"/>
      <c r="AD116" s="447"/>
      <c r="AE116" s="447"/>
      <c r="AF116" s="447"/>
      <c r="AG116" s="447"/>
      <c r="AH116" s="447"/>
      <c r="AI116" s="447"/>
      <c r="AJ116" s="447"/>
      <c r="AK116" s="447"/>
      <c r="AL116" s="447"/>
      <c r="AM116" s="447"/>
      <c r="AN116" s="447"/>
      <c r="AO116" s="447"/>
    </row>
    <row r="117" spans="1:41" x14ac:dyDescent="0.25">
      <c r="A117" s="120">
        <v>104</v>
      </c>
      <c r="B117" s="56" t="s">
        <v>147</v>
      </c>
      <c r="C117" s="58">
        <v>45925</v>
      </c>
      <c r="D117" s="51">
        <v>97.7</v>
      </c>
      <c r="E117" s="65" t="s">
        <v>358</v>
      </c>
      <c r="F117" s="104">
        <v>25.504000000000001</v>
      </c>
      <c r="G117" s="104">
        <v>25.978000000000002</v>
      </c>
      <c r="H117" s="88">
        <f t="shared" si="1"/>
        <v>0.40754520000000016</v>
      </c>
      <c r="I117" s="103"/>
      <c r="J117" s="103"/>
      <c r="K117" s="88">
        <v>0.40754520000000016</v>
      </c>
      <c r="L117" s="25" t="s">
        <v>563</v>
      </c>
      <c r="M117" s="558"/>
      <c r="N117" s="560"/>
      <c r="O117" s="561"/>
      <c r="P117" s="447"/>
      <c r="Q117" s="447"/>
      <c r="R117" s="454"/>
      <c r="S117" s="456"/>
      <c r="T117" s="457"/>
      <c r="U117" s="447"/>
      <c r="V117" s="447"/>
      <c r="W117" s="447"/>
      <c r="X117" s="447"/>
      <c r="Y117" s="447"/>
      <c r="Z117" s="447"/>
      <c r="AA117" s="447"/>
      <c r="AB117" s="447"/>
      <c r="AC117" s="447"/>
      <c r="AD117" s="447"/>
      <c r="AE117" s="447"/>
      <c r="AF117" s="447"/>
      <c r="AG117" s="447"/>
      <c r="AH117" s="447"/>
      <c r="AI117" s="447"/>
      <c r="AJ117" s="447"/>
      <c r="AK117" s="447"/>
      <c r="AL117" s="447"/>
      <c r="AM117" s="447"/>
      <c r="AN117" s="447"/>
      <c r="AO117" s="447"/>
    </row>
    <row r="118" spans="1:41" x14ac:dyDescent="0.25">
      <c r="A118" s="120">
        <v>105</v>
      </c>
      <c r="B118" s="56" t="s">
        <v>148</v>
      </c>
      <c r="C118" s="58">
        <v>45871</v>
      </c>
      <c r="D118" s="51">
        <v>76.400000000000006</v>
      </c>
      <c r="E118" s="65" t="s">
        <v>358</v>
      </c>
      <c r="F118" s="104">
        <v>23.84</v>
      </c>
      <c r="G118" s="104">
        <v>24.018000000000001</v>
      </c>
      <c r="H118" s="88">
        <f t="shared" si="1"/>
        <v>0.15304440000000072</v>
      </c>
      <c r="I118" s="103"/>
      <c r="J118" s="103"/>
      <c r="K118" s="88">
        <v>0.15304440000000072</v>
      </c>
      <c r="L118" s="25" t="s">
        <v>563</v>
      </c>
      <c r="M118" s="558"/>
      <c r="N118" s="560"/>
      <c r="O118" s="561"/>
      <c r="P118" s="447"/>
      <c r="Q118" s="447"/>
      <c r="R118" s="454"/>
      <c r="S118" s="447"/>
      <c r="T118" s="447"/>
      <c r="U118" s="447"/>
      <c r="V118" s="447"/>
      <c r="W118" s="447"/>
      <c r="X118" s="447"/>
      <c r="Y118" s="447"/>
      <c r="Z118" s="447"/>
      <c r="AA118" s="447"/>
      <c r="AB118" s="447"/>
      <c r="AC118" s="447"/>
      <c r="AD118" s="447"/>
      <c r="AE118" s="447"/>
      <c r="AF118" s="447"/>
      <c r="AG118" s="447"/>
      <c r="AH118" s="447"/>
      <c r="AI118" s="447"/>
      <c r="AJ118" s="447"/>
      <c r="AK118" s="447"/>
      <c r="AL118" s="447"/>
      <c r="AM118" s="447"/>
      <c r="AN118" s="447"/>
      <c r="AO118" s="447"/>
    </row>
    <row r="119" spans="1:41" x14ac:dyDescent="0.25">
      <c r="A119" s="120">
        <v>106</v>
      </c>
      <c r="B119" s="56" t="s">
        <v>149</v>
      </c>
      <c r="C119" s="58">
        <v>45914</v>
      </c>
      <c r="D119" s="51">
        <v>44.7</v>
      </c>
      <c r="E119" s="65" t="s">
        <v>358</v>
      </c>
      <c r="F119" s="104">
        <v>3.1</v>
      </c>
      <c r="G119" s="104">
        <v>3.5</v>
      </c>
      <c r="H119" s="88">
        <f t="shared" si="1"/>
        <v>0.34391999999999995</v>
      </c>
      <c r="I119" s="103"/>
      <c r="J119" s="103"/>
      <c r="K119" s="88">
        <v>0.34391999999999995</v>
      </c>
      <c r="L119" s="25" t="s">
        <v>563</v>
      </c>
      <c r="M119" s="558"/>
      <c r="N119" s="560"/>
      <c r="O119" s="561"/>
      <c r="P119" s="447"/>
      <c r="Q119" s="447"/>
      <c r="R119" s="454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47"/>
      <c r="AC119" s="447"/>
      <c r="AD119" s="447"/>
      <c r="AE119" s="447"/>
      <c r="AF119" s="447"/>
      <c r="AG119" s="447"/>
      <c r="AH119" s="447"/>
      <c r="AI119" s="447"/>
      <c r="AJ119" s="447"/>
      <c r="AK119" s="447"/>
      <c r="AL119" s="447"/>
      <c r="AM119" s="447"/>
      <c r="AN119" s="447"/>
      <c r="AO119" s="447"/>
    </row>
    <row r="120" spans="1:41" x14ac:dyDescent="0.25">
      <c r="A120" s="120">
        <v>107</v>
      </c>
      <c r="B120" s="56" t="s">
        <v>150</v>
      </c>
      <c r="C120" s="58">
        <v>45843</v>
      </c>
      <c r="D120" s="51">
        <v>72.8</v>
      </c>
      <c r="E120" s="65" t="s">
        <v>358</v>
      </c>
      <c r="F120" s="104">
        <v>19.943000000000001</v>
      </c>
      <c r="G120" s="104">
        <v>20.312999999999999</v>
      </c>
      <c r="H120" s="88">
        <f t="shared" si="1"/>
        <v>0.3181259999999978</v>
      </c>
      <c r="I120" s="103"/>
      <c r="J120" s="103"/>
      <c r="K120" s="88">
        <v>0.3181259999999978</v>
      </c>
      <c r="L120" s="25" t="s">
        <v>563</v>
      </c>
      <c r="M120" s="558"/>
      <c r="N120" s="560"/>
      <c r="O120" s="561"/>
      <c r="P120" s="447"/>
      <c r="Q120" s="447"/>
      <c r="R120" s="454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47"/>
      <c r="AC120" s="447"/>
      <c r="AD120" s="447"/>
      <c r="AE120" s="447"/>
      <c r="AF120" s="447"/>
      <c r="AG120" s="447"/>
      <c r="AH120" s="447"/>
      <c r="AI120" s="447"/>
      <c r="AJ120" s="447"/>
      <c r="AK120" s="447"/>
      <c r="AL120" s="447"/>
      <c r="AM120" s="447"/>
      <c r="AN120" s="447"/>
      <c r="AO120" s="447"/>
    </row>
    <row r="121" spans="1:41" x14ac:dyDescent="0.25">
      <c r="A121" s="120">
        <v>108</v>
      </c>
      <c r="B121" s="56" t="s">
        <v>151</v>
      </c>
      <c r="C121" s="56"/>
      <c r="D121" s="51">
        <v>49.4</v>
      </c>
      <c r="E121" s="65" t="s">
        <v>358</v>
      </c>
      <c r="F121" s="104">
        <v>4.6429999999999998</v>
      </c>
      <c r="G121" s="104">
        <v>4.8029999999999999</v>
      </c>
      <c r="H121" s="88"/>
      <c r="I121" s="103"/>
      <c r="J121" s="103">
        <v>0.3009</v>
      </c>
      <c r="K121" s="88">
        <v>0.30093390622968047</v>
      </c>
      <c r="L121" s="25" t="s">
        <v>563</v>
      </c>
      <c r="M121" s="558"/>
      <c r="N121" s="560"/>
      <c r="O121" s="561"/>
      <c r="P121" s="447"/>
      <c r="Q121" s="447"/>
      <c r="R121" s="447"/>
      <c r="S121" s="447"/>
      <c r="T121" s="447"/>
      <c r="U121" s="447"/>
      <c r="V121" s="447"/>
      <c r="W121" s="447"/>
      <c r="X121" s="447"/>
      <c r="Y121" s="447"/>
      <c r="Z121" s="447"/>
      <c r="AA121" s="447"/>
      <c r="AB121" s="447"/>
      <c r="AC121" s="447"/>
      <c r="AD121" s="447"/>
      <c r="AE121" s="447"/>
      <c r="AF121" s="447"/>
      <c r="AG121" s="447"/>
      <c r="AH121" s="447"/>
      <c r="AI121" s="447"/>
      <c r="AJ121" s="447"/>
      <c r="AK121" s="447"/>
      <c r="AL121" s="447"/>
      <c r="AM121" s="447"/>
      <c r="AN121" s="447"/>
      <c r="AO121" s="447"/>
    </row>
    <row r="122" spans="1:41" x14ac:dyDescent="0.25">
      <c r="A122" s="120">
        <v>109</v>
      </c>
      <c r="B122" s="56" t="s">
        <v>152</v>
      </c>
      <c r="C122" s="58">
        <v>45908</v>
      </c>
      <c r="D122" s="51">
        <v>97.4</v>
      </c>
      <c r="E122" s="65" t="s">
        <v>358</v>
      </c>
      <c r="F122" s="104">
        <v>34.363999999999997</v>
      </c>
      <c r="G122" s="104">
        <v>34.841000000000001</v>
      </c>
      <c r="H122" s="88">
        <f t="shared" si="1"/>
        <v>0.41012460000000334</v>
      </c>
      <c r="I122" s="103"/>
      <c r="J122" s="103"/>
      <c r="K122" s="88">
        <v>0.41012460000000334</v>
      </c>
      <c r="L122" s="25" t="s">
        <v>563</v>
      </c>
      <c r="M122" s="558"/>
      <c r="N122" s="560"/>
      <c r="O122" s="561"/>
      <c r="P122" s="447"/>
      <c r="Q122" s="447"/>
      <c r="R122" s="447"/>
      <c r="S122" s="447"/>
      <c r="T122" s="447"/>
      <c r="U122" s="447"/>
      <c r="V122" s="447"/>
      <c r="W122" s="447"/>
      <c r="X122" s="447"/>
      <c r="Y122" s="447"/>
      <c r="Z122" s="447"/>
      <c r="AA122" s="447"/>
      <c r="AB122" s="447"/>
      <c r="AC122" s="447"/>
      <c r="AD122" s="447"/>
      <c r="AE122" s="447"/>
      <c r="AF122" s="447"/>
      <c r="AG122" s="447"/>
      <c r="AH122" s="447"/>
      <c r="AI122" s="447"/>
      <c r="AJ122" s="447"/>
      <c r="AK122" s="447"/>
      <c r="AL122" s="447"/>
      <c r="AM122" s="447"/>
      <c r="AN122" s="447"/>
      <c r="AO122" s="447"/>
    </row>
    <row r="123" spans="1:41" x14ac:dyDescent="0.25">
      <c r="A123" s="120">
        <v>110</v>
      </c>
      <c r="B123" s="56" t="s">
        <v>153</v>
      </c>
      <c r="C123" s="58">
        <v>45914</v>
      </c>
      <c r="D123" s="51">
        <v>77.400000000000006</v>
      </c>
      <c r="E123" s="65" t="s">
        <v>358</v>
      </c>
      <c r="F123" s="104">
        <v>20.826000000000001</v>
      </c>
      <c r="G123" s="104">
        <v>21.042999999999999</v>
      </c>
      <c r="H123" s="88">
        <f t="shared" si="1"/>
        <v>0.18657659999999893</v>
      </c>
      <c r="I123" s="103"/>
      <c r="J123" s="103"/>
      <c r="K123" s="88">
        <v>0.18657659999999893</v>
      </c>
      <c r="L123" s="25" t="s">
        <v>563</v>
      </c>
      <c r="M123" s="558"/>
      <c r="N123" s="560"/>
      <c r="O123" s="561"/>
      <c r="P123" s="447"/>
      <c r="Q123" s="447"/>
      <c r="R123" s="447"/>
      <c r="S123" s="447"/>
      <c r="T123" s="454"/>
      <c r="U123" s="447"/>
      <c r="V123" s="447"/>
      <c r="W123" s="447"/>
      <c r="X123" s="447"/>
      <c r="Y123" s="447"/>
      <c r="Z123" s="447"/>
      <c r="AA123" s="447"/>
      <c r="AB123" s="447"/>
      <c r="AC123" s="447"/>
      <c r="AD123" s="447"/>
      <c r="AE123" s="447"/>
      <c r="AF123" s="447"/>
      <c r="AG123" s="447"/>
      <c r="AH123" s="447"/>
      <c r="AI123" s="447"/>
      <c r="AJ123" s="447"/>
      <c r="AK123" s="447"/>
      <c r="AL123" s="447"/>
      <c r="AM123" s="447"/>
      <c r="AN123" s="447"/>
      <c r="AO123" s="447"/>
    </row>
    <row r="124" spans="1:41" x14ac:dyDescent="0.25">
      <c r="A124" s="120">
        <v>111</v>
      </c>
      <c r="B124" s="56" t="s">
        <v>154</v>
      </c>
      <c r="C124" s="56"/>
      <c r="D124" s="51">
        <v>44.6</v>
      </c>
      <c r="E124" s="65" t="s">
        <v>358</v>
      </c>
      <c r="F124" s="104">
        <v>8.69</v>
      </c>
      <c r="G124" s="104">
        <v>8.7899999999999991</v>
      </c>
      <c r="H124" s="88"/>
      <c r="I124" s="103"/>
      <c r="J124" s="103">
        <v>0.66039999999999999</v>
      </c>
      <c r="K124" s="88">
        <v>0.66038093531397601</v>
      </c>
      <c r="L124" s="25" t="s">
        <v>563</v>
      </c>
      <c r="M124" s="558"/>
      <c r="N124" s="560"/>
      <c r="O124" s="561"/>
      <c r="P124" s="447"/>
      <c r="Q124" s="447"/>
      <c r="R124" s="454"/>
      <c r="S124" s="456"/>
      <c r="T124" s="447"/>
      <c r="U124" s="447"/>
      <c r="V124" s="447"/>
      <c r="W124" s="447"/>
      <c r="X124" s="447"/>
      <c r="Y124" s="447"/>
      <c r="Z124" s="447"/>
      <c r="AA124" s="447"/>
      <c r="AB124" s="447"/>
      <c r="AC124" s="447"/>
      <c r="AD124" s="447"/>
      <c r="AE124" s="447"/>
      <c r="AF124" s="447"/>
      <c r="AG124" s="447"/>
      <c r="AH124" s="447"/>
      <c r="AI124" s="447"/>
      <c r="AJ124" s="447"/>
      <c r="AK124" s="447"/>
      <c r="AL124" s="447"/>
      <c r="AM124" s="447"/>
      <c r="AN124" s="447"/>
      <c r="AO124" s="447"/>
    </row>
    <row r="125" spans="1:41" x14ac:dyDescent="0.25">
      <c r="A125" s="120">
        <v>112</v>
      </c>
      <c r="B125" s="56" t="s">
        <v>155</v>
      </c>
      <c r="C125" s="58">
        <v>45905</v>
      </c>
      <c r="D125" s="51">
        <v>72.8</v>
      </c>
      <c r="E125" s="65" t="s">
        <v>358</v>
      </c>
      <c r="F125" s="104">
        <v>37.890999999999998</v>
      </c>
      <c r="G125" s="104">
        <v>38.53</v>
      </c>
      <c r="H125" s="88">
        <f t="shared" si="1"/>
        <v>0.54941220000000246</v>
      </c>
      <c r="I125" s="103"/>
      <c r="J125" s="103"/>
      <c r="K125" s="88">
        <v>0.54941220000000246</v>
      </c>
      <c r="L125" s="25" t="s">
        <v>563</v>
      </c>
      <c r="M125" s="558"/>
      <c r="N125" s="560"/>
      <c r="O125" s="561"/>
      <c r="P125" s="447"/>
      <c r="Q125" s="447"/>
      <c r="R125" s="454"/>
      <c r="S125" s="456"/>
      <c r="T125" s="202"/>
      <c r="U125" s="447"/>
      <c r="V125" s="447"/>
      <c r="W125" s="447"/>
      <c r="X125" s="447"/>
      <c r="Y125" s="447"/>
      <c r="Z125" s="447"/>
      <c r="AA125" s="447"/>
      <c r="AB125" s="447"/>
      <c r="AC125" s="447"/>
      <c r="AD125" s="447"/>
      <c r="AE125" s="447"/>
      <c r="AF125" s="447"/>
      <c r="AG125" s="447"/>
      <c r="AH125" s="447"/>
      <c r="AI125" s="447"/>
      <c r="AJ125" s="447"/>
      <c r="AK125" s="447"/>
      <c r="AL125" s="447"/>
      <c r="AM125" s="447"/>
      <c r="AN125" s="447"/>
      <c r="AO125" s="447"/>
    </row>
    <row r="126" spans="1:41" x14ac:dyDescent="0.25">
      <c r="A126" s="120">
        <v>113</v>
      </c>
      <c r="B126" s="56" t="s">
        <v>156</v>
      </c>
      <c r="C126" s="56"/>
      <c r="D126" s="51">
        <v>48.7</v>
      </c>
      <c r="E126" s="65" t="s">
        <v>358</v>
      </c>
      <c r="F126" s="104">
        <v>14.13</v>
      </c>
      <c r="G126" s="104">
        <v>14.263</v>
      </c>
      <c r="H126" s="88"/>
      <c r="I126" s="103">
        <v>1.2126999999999999</v>
      </c>
      <c r="J126" s="103"/>
      <c r="K126" s="88">
        <v>1.2127118029314579</v>
      </c>
      <c r="L126" s="25" t="s">
        <v>564</v>
      </c>
      <c r="M126" s="558"/>
      <c r="N126" s="560"/>
      <c r="O126" s="561"/>
      <c r="P126" s="447"/>
      <c r="Q126" s="447"/>
      <c r="R126" s="454"/>
      <c r="S126" s="456"/>
      <c r="T126" s="202"/>
      <c r="U126" s="447"/>
      <c r="V126" s="447"/>
      <c r="W126" s="447"/>
      <c r="X126" s="447"/>
      <c r="Y126" s="447"/>
      <c r="Z126" s="447"/>
      <c r="AA126" s="447"/>
      <c r="AB126" s="447"/>
      <c r="AC126" s="447"/>
      <c r="AD126" s="447"/>
      <c r="AE126" s="447"/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7"/>
    </row>
    <row r="127" spans="1:41" x14ac:dyDescent="0.25">
      <c r="A127" s="120">
        <v>114</v>
      </c>
      <c r="B127" s="56" t="s">
        <v>157</v>
      </c>
      <c r="C127" s="56"/>
      <c r="D127" s="51">
        <v>96.9</v>
      </c>
      <c r="E127" s="65" t="s">
        <v>358</v>
      </c>
      <c r="F127" s="104">
        <v>47.442</v>
      </c>
      <c r="G127" s="104">
        <v>48.601999999999997</v>
      </c>
      <c r="H127" s="88"/>
      <c r="I127" s="103"/>
      <c r="J127" s="103">
        <v>1.4294</v>
      </c>
      <c r="K127" s="88">
        <v>1.4293712878607836</v>
      </c>
      <c r="L127" s="25" t="s">
        <v>563</v>
      </c>
      <c r="M127" s="558"/>
      <c r="N127" s="560"/>
      <c r="O127" s="561"/>
      <c r="P127" s="447"/>
      <c r="Q127" s="457"/>
      <c r="R127" s="447"/>
      <c r="S127" s="456"/>
      <c r="T127" s="202"/>
      <c r="U127" s="447"/>
      <c r="V127" s="447"/>
      <c r="W127" s="447"/>
      <c r="X127" s="447"/>
      <c r="Y127" s="447"/>
      <c r="Z127" s="447"/>
      <c r="AA127" s="447"/>
      <c r="AB127" s="447"/>
      <c r="AC127" s="447"/>
      <c r="AD127" s="447"/>
      <c r="AE127" s="447"/>
      <c r="AF127" s="447"/>
      <c r="AG127" s="447"/>
      <c r="AH127" s="447"/>
      <c r="AI127" s="447"/>
      <c r="AJ127" s="447"/>
      <c r="AK127" s="447"/>
      <c r="AL127" s="447"/>
      <c r="AM127" s="447"/>
      <c r="AN127" s="447"/>
      <c r="AO127" s="447"/>
    </row>
    <row r="128" spans="1:41" x14ac:dyDescent="0.25">
      <c r="A128" s="120">
        <v>115</v>
      </c>
      <c r="B128" s="56" t="s">
        <v>158</v>
      </c>
      <c r="C128" s="58">
        <v>45885</v>
      </c>
      <c r="D128" s="51">
        <v>77.099999999999994</v>
      </c>
      <c r="E128" s="65" t="s">
        <v>358</v>
      </c>
      <c r="F128" s="104">
        <v>25.788</v>
      </c>
      <c r="G128" s="104">
        <v>26.931000000000001</v>
      </c>
      <c r="H128" s="88">
        <f t="shared" si="1"/>
        <v>0.98275140000000061</v>
      </c>
      <c r="I128" s="103"/>
      <c r="J128" s="103"/>
      <c r="K128" s="88">
        <v>0.98275140000000061</v>
      </c>
      <c r="L128" s="25" t="s">
        <v>563</v>
      </c>
      <c r="M128" s="558"/>
      <c r="N128" s="560"/>
      <c r="O128" s="561"/>
      <c r="P128" s="456"/>
      <c r="Q128" s="457"/>
      <c r="R128" s="457"/>
      <c r="S128" s="456"/>
      <c r="T128" s="457"/>
      <c r="U128" s="447"/>
      <c r="V128" s="447"/>
      <c r="W128" s="447"/>
      <c r="X128" s="447"/>
      <c r="Y128" s="447"/>
      <c r="Z128" s="447"/>
      <c r="AA128" s="447"/>
      <c r="AB128" s="447"/>
      <c r="AC128" s="447"/>
      <c r="AD128" s="447"/>
      <c r="AE128" s="447"/>
      <c r="AF128" s="447"/>
      <c r="AG128" s="447"/>
      <c r="AH128" s="447"/>
      <c r="AI128" s="447"/>
      <c r="AJ128" s="447"/>
      <c r="AK128" s="447"/>
      <c r="AL128" s="447"/>
      <c r="AM128" s="447"/>
      <c r="AN128" s="447"/>
      <c r="AO128" s="447"/>
    </row>
    <row r="129" spans="1:41" x14ac:dyDescent="0.25">
      <c r="A129" s="120">
        <v>116</v>
      </c>
      <c r="B129" s="56" t="s">
        <v>159</v>
      </c>
      <c r="C129" s="58">
        <v>45933</v>
      </c>
      <c r="D129" s="51">
        <v>45.3</v>
      </c>
      <c r="E129" s="65" t="s">
        <v>358</v>
      </c>
      <c r="F129" s="104">
        <v>20.649000000000001</v>
      </c>
      <c r="G129" s="104">
        <v>21.391999999999999</v>
      </c>
      <c r="H129" s="88">
        <f t="shared" si="1"/>
        <v>0.63883139999999872</v>
      </c>
      <c r="I129" s="103"/>
      <c r="J129" s="103"/>
      <c r="K129" s="88">
        <v>0.63883139999999872</v>
      </c>
      <c r="L129" s="25" t="s">
        <v>563</v>
      </c>
      <c r="M129" s="558"/>
      <c r="N129" s="560"/>
      <c r="O129" s="561"/>
      <c r="P129" s="456"/>
      <c r="Q129" s="591"/>
      <c r="R129" s="591"/>
      <c r="S129" s="456"/>
      <c r="T129" s="457"/>
      <c r="U129" s="447"/>
      <c r="V129" s="447"/>
      <c r="W129" s="592"/>
      <c r="X129" s="592"/>
      <c r="Y129" s="447"/>
      <c r="Z129" s="447"/>
      <c r="AA129" s="447"/>
      <c r="AB129" s="447"/>
      <c r="AC129" s="447"/>
      <c r="AD129" s="447"/>
      <c r="AE129" s="447"/>
      <c r="AF129" s="447"/>
      <c r="AG129" s="447"/>
      <c r="AH129" s="447"/>
      <c r="AI129" s="447"/>
      <c r="AJ129" s="447"/>
      <c r="AK129" s="447"/>
      <c r="AL129" s="447"/>
      <c r="AM129" s="447"/>
      <c r="AN129" s="447"/>
      <c r="AO129" s="447"/>
    </row>
    <row r="130" spans="1:41" x14ac:dyDescent="0.25">
      <c r="A130" s="120">
        <v>117</v>
      </c>
      <c r="B130" s="56" t="s">
        <v>160</v>
      </c>
      <c r="C130" s="58">
        <v>45923</v>
      </c>
      <c r="D130" s="51">
        <v>74.099999999999994</v>
      </c>
      <c r="E130" s="65" t="s">
        <v>358</v>
      </c>
      <c r="F130" s="104">
        <v>23.231000000000002</v>
      </c>
      <c r="G130" s="104">
        <v>23.393999999999998</v>
      </c>
      <c r="H130" s="88">
        <f t="shared" si="1"/>
        <v>0.14014739999999717</v>
      </c>
      <c r="I130" s="103"/>
      <c r="J130" s="103"/>
      <c r="K130" s="88">
        <v>0.14014739999999717</v>
      </c>
      <c r="L130" s="25" t="s">
        <v>563</v>
      </c>
      <c r="M130" s="558"/>
      <c r="N130" s="560"/>
      <c r="O130" s="561"/>
      <c r="P130" s="456"/>
      <c r="Q130" s="591"/>
      <c r="R130" s="591"/>
      <c r="S130" s="456"/>
      <c r="T130" s="457"/>
      <c r="U130" s="447"/>
      <c r="V130" s="447"/>
      <c r="W130" s="592"/>
      <c r="X130" s="592"/>
      <c r="Y130" s="447"/>
      <c r="Z130" s="447"/>
      <c r="AA130" s="447"/>
      <c r="AB130" s="447"/>
      <c r="AC130" s="447"/>
      <c r="AD130" s="447"/>
      <c r="AE130" s="447"/>
      <c r="AF130" s="447"/>
      <c r="AG130" s="447"/>
      <c r="AH130" s="447"/>
      <c r="AI130" s="447"/>
      <c r="AJ130" s="447"/>
      <c r="AK130" s="447"/>
      <c r="AL130" s="447"/>
      <c r="AM130" s="447"/>
      <c r="AN130" s="447"/>
      <c r="AO130" s="447"/>
    </row>
    <row r="131" spans="1:41" x14ac:dyDescent="0.25">
      <c r="A131" s="120">
        <v>118</v>
      </c>
      <c r="B131" s="56" t="s">
        <v>161</v>
      </c>
      <c r="C131" s="58">
        <v>45900</v>
      </c>
      <c r="D131" s="51">
        <v>48.8</v>
      </c>
      <c r="E131" s="65" t="s">
        <v>358</v>
      </c>
      <c r="F131" s="104">
        <v>5.343</v>
      </c>
      <c r="G131" s="104">
        <v>5.4279999999999999</v>
      </c>
      <c r="H131" s="88">
        <f t="shared" si="1"/>
        <v>7.3082999999999967E-2</v>
      </c>
      <c r="I131" s="103"/>
      <c r="J131" s="103"/>
      <c r="K131" s="88">
        <v>7.3082999999999967E-2</v>
      </c>
      <c r="L131" s="25" t="s">
        <v>563</v>
      </c>
      <c r="M131" s="558"/>
      <c r="N131" s="560"/>
      <c r="O131" s="561"/>
      <c r="P131" s="456"/>
      <c r="Q131" s="591"/>
      <c r="R131" s="591"/>
      <c r="S131" s="456"/>
      <c r="T131" s="457"/>
      <c r="U131" s="792"/>
      <c r="V131" s="447"/>
      <c r="W131" s="447"/>
      <c r="X131" s="447"/>
      <c r="Y131" s="447"/>
      <c r="Z131" s="447"/>
      <c r="AA131" s="447"/>
      <c r="AB131" s="447"/>
      <c r="AC131" s="447"/>
      <c r="AD131" s="447"/>
      <c r="AE131" s="447"/>
      <c r="AF131" s="447"/>
      <c r="AG131" s="447"/>
      <c r="AH131" s="447"/>
      <c r="AI131" s="447"/>
      <c r="AJ131" s="447"/>
      <c r="AK131" s="447"/>
      <c r="AL131" s="447"/>
      <c r="AM131" s="447"/>
      <c r="AN131" s="447"/>
      <c r="AO131" s="447"/>
    </row>
    <row r="132" spans="1:41" x14ac:dyDescent="0.25">
      <c r="A132" s="120">
        <v>119</v>
      </c>
      <c r="B132" s="56" t="s">
        <v>162</v>
      </c>
      <c r="C132" s="56"/>
      <c r="D132" s="51">
        <v>98.1</v>
      </c>
      <c r="E132" s="65" t="s">
        <v>358</v>
      </c>
      <c r="F132" s="104">
        <v>22.678000000000001</v>
      </c>
      <c r="G132" s="104">
        <v>22.77</v>
      </c>
      <c r="H132" s="88"/>
      <c r="I132" s="103"/>
      <c r="J132" s="103">
        <v>0.35963864058970946</v>
      </c>
      <c r="K132" s="88">
        <v>0.35963864058970946</v>
      </c>
      <c r="L132" s="25" t="s">
        <v>563</v>
      </c>
      <c r="M132" s="558"/>
      <c r="N132" s="560"/>
      <c r="O132" s="561"/>
      <c r="P132" s="456"/>
      <c r="Q132" s="593"/>
      <c r="R132" s="591"/>
      <c r="S132" s="447"/>
      <c r="T132" s="447"/>
      <c r="U132" s="792"/>
      <c r="V132" s="447"/>
      <c r="W132" s="447"/>
      <c r="X132" s="447"/>
      <c r="Y132" s="447"/>
      <c r="Z132" s="447"/>
      <c r="AA132" s="447"/>
      <c r="AB132" s="447"/>
      <c r="AC132" s="447"/>
      <c r="AD132" s="447"/>
      <c r="AE132" s="447"/>
      <c r="AF132" s="447"/>
      <c r="AG132" s="447"/>
      <c r="AH132" s="447"/>
      <c r="AI132" s="447"/>
      <c r="AJ132" s="447"/>
      <c r="AK132" s="447"/>
      <c r="AL132" s="447"/>
      <c r="AM132" s="447"/>
      <c r="AN132" s="447"/>
      <c r="AO132" s="447"/>
    </row>
    <row r="133" spans="1:41" x14ac:dyDescent="0.25">
      <c r="A133" s="120">
        <v>120</v>
      </c>
      <c r="B133" s="56" t="s">
        <v>163</v>
      </c>
      <c r="C133" s="56"/>
      <c r="D133" s="51">
        <v>76.8</v>
      </c>
      <c r="E133" s="65" t="s">
        <v>358</v>
      </c>
      <c r="F133" s="104">
        <v>32.252000000000002</v>
      </c>
      <c r="G133" s="104">
        <v>33.100999999999999</v>
      </c>
      <c r="H133" s="88"/>
      <c r="I133" s="103"/>
      <c r="J133" s="103">
        <v>0.93234576798460422</v>
      </c>
      <c r="K133" s="88">
        <v>0.93234576798460422</v>
      </c>
      <c r="L133" s="25" t="s">
        <v>563</v>
      </c>
      <c r="M133" s="558"/>
      <c r="N133" s="560"/>
      <c r="O133" s="561"/>
      <c r="P133" s="447"/>
      <c r="Q133" s="591"/>
      <c r="R133" s="591"/>
      <c r="S133" s="447"/>
      <c r="T133" s="447"/>
      <c r="U133" s="792"/>
      <c r="V133" s="447"/>
      <c r="W133" s="447"/>
      <c r="X133" s="447"/>
      <c r="Y133" s="447"/>
      <c r="Z133" s="447"/>
      <c r="AA133" s="447"/>
      <c r="AB133" s="447"/>
      <c r="AC133" s="447"/>
      <c r="AD133" s="447"/>
      <c r="AE133" s="447"/>
      <c r="AF133" s="447"/>
      <c r="AG133" s="447"/>
      <c r="AH133" s="447"/>
      <c r="AI133" s="447"/>
      <c r="AJ133" s="447"/>
      <c r="AK133" s="447"/>
      <c r="AL133" s="447"/>
      <c r="AM133" s="447"/>
      <c r="AN133" s="447"/>
      <c r="AO133" s="447"/>
    </row>
    <row r="134" spans="1:41" x14ac:dyDescent="0.25">
      <c r="A134" s="120">
        <v>121</v>
      </c>
      <c r="B134" s="56" t="s">
        <v>164</v>
      </c>
      <c r="C134" s="58">
        <v>45935</v>
      </c>
      <c r="D134" s="51">
        <v>44.9</v>
      </c>
      <c r="E134" s="65" t="s">
        <v>358</v>
      </c>
      <c r="F134" s="104">
        <v>15.661</v>
      </c>
      <c r="G134" s="104">
        <v>15.845000000000001</v>
      </c>
      <c r="H134" s="88">
        <f t="shared" si="1"/>
        <v>0.1582032000000009</v>
      </c>
      <c r="I134" s="103"/>
      <c r="J134" s="103"/>
      <c r="K134" s="88">
        <v>0.1582032000000009</v>
      </c>
      <c r="L134" s="25" t="s">
        <v>563</v>
      </c>
      <c r="M134" s="558"/>
      <c r="N134" s="560"/>
      <c r="O134" s="561"/>
      <c r="P134" s="456"/>
      <c r="Q134" s="591"/>
      <c r="R134" s="591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  <c r="AD134" s="447"/>
      <c r="AE134" s="447"/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</row>
    <row r="135" spans="1:41" x14ac:dyDescent="0.25">
      <c r="A135" s="120">
        <v>122</v>
      </c>
      <c r="B135" s="56" t="s">
        <v>165</v>
      </c>
      <c r="C135" s="58">
        <v>45908</v>
      </c>
      <c r="D135" s="51">
        <v>73.400000000000006</v>
      </c>
      <c r="E135" s="65" t="s">
        <v>358</v>
      </c>
      <c r="F135" s="104">
        <v>29.471</v>
      </c>
      <c r="G135" s="104">
        <v>29.876000000000001</v>
      </c>
      <c r="H135" s="88">
        <f t="shared" si="1"/>
        <v>0.348219000000001</v>
      </c>
      <c r="I135" s="103"/>
      <c r="J135" s="103"/>
      <c r="K135" s="88">
        <v>0.348219000000001</v>
      </c>
      <c r="L135" s="25" t="s">
        <v>563</v>
      </c>
      <c r="M135" s="558"/>
      <c r="N135" s="560"/>
      <c r="O135" s="561"/>
      <c r="P135" s="456"/>
      <c r="Q135" s="594"/>
      <c r="R135" s="591"/>
      <c r="S135" s="447"/>
      <c r="T135" s="447"/>
      <c r="U135" s="447"/>
      <c r="V135" s="447"/>
      <c r="W135" s="447"/>
      <c r="X135" s="447"/>
      <c r="Y135" s="447"/>
      <c r="Z135" s="447"/>
      <c r="AA135" s="447"/>
      <c r="AB135" s="447"/>
      <c r="AC135" s="447"/>
      <c r="AD135" s="447"/>
      <c r="AE135" s="447"/>
      <c r="AF135" s="447"/>
      <c r="AG135" s="447"/>
      <c r="AH135" s="447"/>
      <c r="AI135" s="447"/>
      <c r="AJ135" s="447"/>
      <c r="AK135" s="447"/>
      <c r="AL135" s="447"/>
      <c r="AM135" s="447"/>
      <c r="AN135" s="447"/>
      <c r="AO135" s="447"/>
    </row>
    <row r="136" spans="1:41" x14ac:dyDescent="0.25">
      <c r="A136" s="120">
        <v>123</v>
      </c>
      <c r="B136" s="56" t="s">
        <v>166</v>
      </c>
      <c r="C136" s="58">
        <v>45923</v>
      </c>
      <c r="D136" s="51">
        <v>48.7</v>
      </c>
      <c r="E136" s="65" t="s">
        <v>358</v>
      </c>
      <c r="F136" s="104">
        <v>17.225999999999999</v>
      </c>
      <c r="G136" s="104">
        <v>17.29</v>
      </c>
      <c r="H136" s="88">
        <f t="shared" si="1"/>
        <v>5.5027200000000047E-2</v>
      </c>
      <c r="I136" s="103"/>
      <c r="J136" s="103"/>
      <c r="K136" s="88">
        <v>5.5027200000000047E-2</v>
      </c>
      <c r="L136" s="25" t="s">
        <v>563</v>
      </c>
      <c r="M136" s="558"/>
      <c r="N136" s="560"/>
      <c r="O136" s="561"/>
      <c r="P136" s="456"/>
      <c r="Q136" s="591"/>
      <c r="R136" s="591"/>
      <c r="S136" s="447"/>
      <c r="T136" s="447"/>
      <c r="U136" s="447"/>
      <c r="V136" s="447"/>
      <c r="W136" s="447"/>
      <c r="X136" s="447"/>
      <c r="Y136" s="447"/>
      <c r="Z136" s="447"/>
      <c r="AA136" s="447"/>
      <c r="AB136" s="447"/>
      <c r="AC136" s="447"/>
      <c r="AD136" s="447"/>
      <c r="AE136" s="447"/>
      <c r="AF136" s="447"/>
      <c r="AG136" s="447"/>
      <c r="AH136" s="447"/>
      <c r="AI136" s="447"/>
      <c r="AJ136" s="447"/>
      <c r="AK136" s="447"/>
      <c r="AL136" s="447"/>
      <c r="AM136" s="447"/>
      <c r="AN136" s="447"/>
      <c r="AO136" s="447"/>
    </row>
    <row r="137" spans="1:41" x14ac:dyDescent="0.25">
      <c r="A137" s="120">
        <v>124</v>
      </c>
      <c r="B137" s="56" t="s">
        <v>167</v>
      </c>
      <c r="C137" s="58">
        <v>45905</v>
      </c>
      <c r="D137" s="51">
        <v>98</v>
      </c>
      <c r="E137" s="65" t="s">
        <v>358</v>
      </c>
      <c r="F137" s="104">
        <v>22.114999999999998</v>
      </c>
      <c r="G137" s="104">
        <v>22.251000000000001</v>
      </c>
      <c r="H137" s="88">
        <f t="shared" si="1"/>
        <v>0.11693280000000239</v>
      </c>
      <c r="I137" s="103"/>
      <c r="J137" s="103"/>
      <c r="K137" s="88">
        <v>0.11693280000000239</v>
      </c>
      <c r="L137" s="25" t="s">
        <v>563</v>
      </c>
      <c r="M137" s="558"/>
      <c r="N137" s="560"/>
      <c r="O137" s="561"/>
      <c r="P137" s="456"/>
      <c r="Q137" s="591"/>
      <c r="R137" s="591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7"/>
      <c r="AC137" s="447"/>
      <c r="AD137" s="447"/>
      <c r="AE137" s="447"/>
      <c r="AF137" s="447"/>
      <c r="AG137" s="447"/>
      <c r="AH137" s="447"/>
      <c r="AI137" s="447"/>
      <c r="AJ137" s="447"/>
      <c r="AK137" s="447"/>
      <c r="AL137" s="447"/>
      <c r="AM137" s="447"/>
      <c r="AN137" s="447"/>
      <c r="AO137" s="447"/>
    </row>
    <row r="138" spans="1:41" x14ac:dyDescent="0.25">
      <c r="A138" s="120">
        <v>125</v>
      </c>
      <c r="B138" s="56" t="s">
        <v>168</v>
      </c>
      <c r="C138" s="56"/>
      <c r="D138" s="51">
        <v>76.599999999999994</v>
      </c>
      <c r="E138" s="65" t="s">
        <v>358</v>
      </c>
      <c r="F138" s="104">
        <v>26.690999999999999</v>
      </c>
      <c r="G138" s="104">
        <v>26.690999999999999</v>
      </c>
      <c r="H138" s="88"/>
      <c r="I138" s="103">
        <v>1.1840999999999999</v>
      </c>
      <c r="J138" s="103"/>
      <c r="K138" s="88">
        <v>1.1841474588789898</v>
      </c>
      <c r="L138" s="25" t="s">
        <v>564</v>
      </c>
      <c r="M138" s="558"/>
      <c r="N138" s="560"/>
      <c r="O138" s="561"/>
      <c r="P138" s="447"/>
      <c r="Q138" s="447"/>
      <c r="R138" s="454"/>
      <c r="S138" s="447"/>
      <c r="T138" s="447"/>
      <c r="U138" s="447"/>
      <c r="V138" s="447"/>
      <c r="W138" s="447"/>
      <c r="X138" s="447"/>
      <c r="Y138" s="447"/>
      <c r="Z138" s="447"/>
      <c r="AA138" s="447"/>
      <c r="AB138" s="447"/>
      <c r="AC138" s="447"/>
      <c r="AD138" s="447"/>
      <c r="AE138" s="447"/>
      <c r="AF138" s="447"/>
      <c r="AG138" s="447"/>
      <c r="AH138" s="447"/>
      <c r="AI138" s="447"/>
      <c r="AJ138" s="447"/>
      <c r="AK138" s="447"/>
      <c r="AL138" s="447"/>
      <c r="AM138" s="447"/>
      <c r="AN138" s="447"/>
      <c r="AO138" s="447"/>
    </row>
    <row r="139" spans="1:41" ht="16.5" customHeight="1" x14ac:dyDescent="0.25">
      <c r="A139" s="120">
        <v>126</v>
      </c>
      <c r="B139" s="56" t="s">
        <v>568</v>
      </c>
      <c r="C139" s="58">
        <v>45698</v>
      </c>
      <c r="D139" s="51">
        <v>44.8</v>
      </c>
      <c r="E139" s="65" t="s">
        <v>569</v>
      </c>
      <c r="F139" s="104">
        <v>0.04</v>
      </c>
      <c r="G139" s="104">
        <v>0.04</v>
      </c>
      <c r="H139" s="88">
        <f t="shared" si="1"/>
        <v>0</v>
      </c>
      <c r="I139" s="103"/>
      <c r="J139" s="103"/>
      <c r="K139" s="88">
        <v>0</v>
      </c>
      <c r="L139" s="25" t="s">
        <v>563</v>
      </c>
      <c r="M139" s="558"/>
      <c r="N139" s="564"/>
      <c r="O139" s="561"/>
      <c r="P139" s="447"/>
      <c r="Q139" s="447"/>
      <c r="R139" s="454"/>
      <c r="S139" s="447"/>
      <c r="T139" s="447"/>
      <c r="U139" s="447"/>
      <c r="V139" s="447"/>
      <c r="W139" s="447"/>
      <c r="X139" s="447"/>
      <c r="Y139" s="447"/>
      <c r="Z139" s="447"/>
      <c r="AA139" s="447"/>
      <c r="AB139" s="447"/>
      <c r="AC139" s="447"/>
      <c r="AD139" s="447"/>
      <c r="AE139" s="447"/>
      <c r="AF139" s="447"/>
      <c r="AG139" s="447"/>
      <c r="AH139" s="447"/>
      <c r="AI139" s="447"/>
      <c r="AJ139" s="447"/>
      <c r="AK139" s="447"/>
      <c r="AL139" s="447"/>
      <c r="AM139" s="447"/>
      <c r="AN139" s="447"/>
      <c r="AO139" s="447"/>
    </row>
    <row r="140" spans="1:41" x14ac:dyDescent="0.25">
      <c r="A140" s="120">
        <v>127</v>
      </c>
      <c r="B140" s="56" t="s">
        <v>170</v>
      </c>
      <c r="C140" s="58">
        <v>45818</v>
      </c>
      <c r="D140" s="51">
        <v>73.400000000000006</v>
      </c>
      <c r="E140" s="65" t="s">
        <v>359</v>
      </c>
      <c r="F140" s="129">
        <v>25552</v>
      </c>
      <c r="G140" s="129">
        <v>25592</v>
      </c>
      <c r="H140" s="88">
        <f>(G140-F140)*0.00086</f>
        <v>3.44E-2</v>
      </c>
      <c r="I140" s="103"/>
      <c r="J140" s="103"/>
      <c r="K140" s="88">
        <v>3.44E-2</v>
      </c>
      <c r="L140" s="25" t="s">
        <v>563</v>
      </c>
      <c r="M140" s="558"/>
      <c r="N140" s="560"/>
      <c r="O140" s="561"/>
      <c r="P140" s="447"/>
      <c r="Q140" s="447"/>
      <c r="R140" s="454"/>
      <c r="S140" s="447"/>
      <c r="T140" s="447"/>
      <c r="U140" s="447"/>
      <c r="V140" s="447"/>
      <c r="W140" s="447"/>
      <c r="X140" s="447"/>
      <c r="Y140" s="447"/>
      <c r="Z140" s="447"/>
      <c r="AA140" s="447"/>
      <c r="AB140" s="447"/>
      <c r="AC140" s="447"/>
      <c r="AD140" s="447"/>
      <c r="AE140" s="447"/>
      <c r="AF140" s="447"/>
      <c r="AG140" s="447"/>
      <c r="AH140" s="447"/>
      <c r="AI140" s="447"/>
      <c r="AJ140" s="447"/>
      <c r="AK140" s="447"/>
      <c r="AL140" s="447"/>
      <c r="AM140" s="447"/>
      <c r="AN140" s="447"/>
      <c r="AO140" s="447"/>
    </row>
    <row r="141" spans="1:41" x14ac:dyDescent="0.25">
      <c r="A141" s="120">
        <v>128</v>
      </c>
      <c r="B141" s="56" t="s">
        <v>171</v>
      </c>
      <c r="C141" s="58">
        <v>45896</v>
      </c>
      <c r="D141" s="51">
        <v>49.2</v>
      </c>
      <c r="E141" s="65" t="s">
        <v>358</v>
      </c>
      <c r="F141" s="104">
        <v>18.25</v>
      </c>
      <c r="G141" s="104">
        <v>18.25</v>
      </c>
      <c r="H141" s="88">
        <f t="shared" si="1"/>
        <v>0</v>
      </c>
      <c r="I141" s="103"/>
      <c r="J141" s="103"/>
      <c r="K141" s="88">
        <v>0</v>
      </c>
      <c r="L141" s="25" t="s">
        <v>563</v>
      </c>
      <c r="M141" s="558"/>
      <c r="N141" s="560"/>
      <c r="O141" s="561"/>
      <c r="P141" s="447"/>
      <c r="Q141" s="447"/>
      <c r="R141" s="595"/>
      <c r="S141" s="447"/>
      <c r="T141" s="447"/>
      <c r="U141" s="447"/>
      <c r="V141" s="447"/>
      <c r="W141" s="447"/>
      <c r="X141" s="447"/>
      <c r="Y141" s="447"/>
      <c r="Z141" s="447"/>
      <c r="AA141" s="447"/>
      <c r="AB141" s="447"/>
      <c r="AC141" s="447"/>
      <c r="AD141" s="447"/>
      <c r="AE141" s="447"/>
      <c r="AF141" s="447"/>
      <c r="AG141" s="447"/>
      <c r="AH141" s="447"/>
      <c r="AI141" s="447"/>
      <c r="AJ141" s="447"/>
      <c r="AK141" s="447"/>
      <c r="AL141" s="447"/>
      <c r="AM141" s="447"/>
      <c r="AN141" s="447"/>
      <c r="AO141" s="447"/>
    </row>
    <row r="142" spans="1:41" ht="18" customHeight="1" x14ac:dyDescent="0.25">
      <c r="A142" s="120">
        <v>129</v>
      </c>
      <c r="B142" s="56" t="s">
        <v>172</v>
      </c>
      <c r="C142" s="56"/>
      <c r="D142" s="51">
        <v>97.8</v>
      </c>
      <c r="E142" s="65" t="s">
        <v>359</v>
      </c>
      <c r="F142" s="129">
        <v>10909</v>
      </c>
      <c r="G142" s="129">
        <v>10909</v>
      </c>
      <c r="H142" s="88"/>
      <c r="I142" s="103">
        <v>2.4146999999999998</v>
      </c>
      <c r="J142" s="103">
        <v>0</v>
      </c>
      <c r="K142" s="88">
        <v>2.4147283669312873</v>
      </c>
      <c r="L142" s="25" t="s">
        <v>564</v>
      </c>
      <c r="M142" s="558"/>
      <c r="N142" s="564"/>
      <c r="O142" s="561"/>
      <c r="P142" s="447"/>
      <c r="Q142" s="447"/>
      <c r="R142" s="454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47"/>
      <c r="AH142" s="447"/>
      <c r="AI142" s="447"/>
      <c r="AJ142" s="447"/>
      <c r="AK142" s="447"/>
      <c r="AL142" s="447"/>
      <c r="AM142" s="447"/>
      <c r="AN142" s="447"/>
      <c r="AO142" s="447"/>
    </row>
    <row r="143" spans="1:41" x14ac:dyDescent="0.25">
      <c r="A143" s="120">
        <v>130</v>
      </c>
      <c r="B143" s="56" t="s">
        <v>173</v>
      </c>
      <c r="C143" s="56"/>
      <c r="D143" s="51">
        <v>76.3</v>
      </c>
      <c r="E143" s="65" t="s">
        <v>358</v>
      </c>
      <c r="F143" s="104">
        <v>20.149999999999999</v>
      </c>
      <c r="G143" s="104">
        <v>20.509</v>
      </c>
      <c r="H143" s="88"/>
      <c r="I143" s="103"/>
      <c r="J143" s="103">
        <v>0.51743577379199612</v>
      </c>
      <c r="K143" s="88">
        <v>0.51743577379199612</v>
      </c>
      <c r="L143" s="25" t="s">
        <v>563</v>
      </c>
      <c r="M143" s="558"/>
      <c r="N143" s="560"/>
      <c r="O143" s="561"/>
      <c r="P143" s="447"/>
      <c r="Q143" s="447"/>
      <c r="R143" s="454"/>
      <c r="S143" s="447"/>
      <c r="T143" s="447"/>
      <c r="U143" s="447"/>
      <c r="V143" s="447"/>
      <c r="W143" s="447"/>
      <c r="X143" s="447"/>
      <c r="Y143" s="447"/>
      <c r="Z143" s="447"/>
      <c r="AA143" s="447"/>
      <c r="AB143" s="447"/>
      <c r="AC143" s="447"/>
      <c r="AD143" s="447"/>
      <c r="AE143" s="447"/>
      <c r="AF143" s="447"/>
      <c r="AG143" s="447"/>
      <c r="AH143" s="447"/>
      <c r="AI143" s="447"/>
      <c r="AJ143" s="447"/>
      <c r="AK143" s="447"/>
      <c r="AL143" s="447"/>
      <c r="AM143" s="447"/>
      <c r="AN143" s="447"/>
      <c r="AO143" s="447"/>
    </row>
    <row r="144" spans="1:41" x14ac:dyDescent="0.25">
      <c r="A144" s="120">
        <v>131</v>
      </c>
      <c r="B144" s="56" t="s">
        <v>174</v>
      </c>
      <c r="C144" s="56"/>
      <c r="D144" s="51">
        <v>44.2</v>
      </c>
      <c r="E144" s="65" t="s">
        <v>358</v>
      </c>
      <c r="F144" s="104">
        <v>18.224</v>
      </c>
      <c r="G144" s="104">
        <v>18.466999999999999</v>
      </c>
      <c r="H144" s="88"/>
      <c r="I144" s="103"/>
      <c r="J144" s="103">
        <v>0.41187879329322291</v>
      </c>
      <c r="K144" s="88">
        <v>0.41187879329322291</v>
      </c>
      <c r="L144" s="25" t="s">
        <v>563</v>
      </c>
      <c r="M144" s="558"/>
      <c r="N144" s="560"/>
      <c r="O144" s="561"/>
      <c r="P144" s="447"/>
      <c r="Q144" s="447"/>
      <c r="R144" s="454"/>
      <c r="S144" s="447"/>
      <c r="T144" s="447"/>
      <c r="U144" s="447"/>
      <c r="V144" s="447"/>
      <c r="W144" s="447"/>
      <c r="X144" s="447"/>
      <c r="Y144" s="447"/>
      <c r="Z144" s="447"/>
      <c r="AA144" s="447"/>
      <c r="AB144" s="447"/>
      <c r="AC144" s="447"/>
      <c r="AD144" s="447"/>
      <c r="AE144" s="447"/>
      <c r="AF144" s="447"/>
      <c r="AG144" s="447"/>
      <c r="AH144" s="447"/>
      <c r="AI144" s="447"/>
      <c r="AJ144" s="447"/>
      <c r="AK144" s="447"/>
      <c r="AL144" s="447"/>
      <c r="AM144" s="447"/>
      <c r="AN144" s="447"/>
      <c r="AO144" s="447"/>
    </row>
    <row r="145" spans="1:41" x14ac:dyDescent="0.25">
      <c r="A145" s="120">
        <v>132</v>
      </c>
      <c r="B145" s="56" t="s">
        <v>175</v>
      </c>
      <c r="C145" s="58">
        <v>45872</v>
      </c>
      <c r="D145" s="51">
        <v>73.3</v>
      </c>
      <c r="E145" s="65" t="s">
        <v>358</v>
      </c>
      <c r="F145" s="104">
        <v>11.976000000000001</v>
      </c>
      <c r="G145" s="104">
        <v>11.997</v>
      </c>
      <c r="H145" s="88">
        <f t="shared" ref="H145:H184" si="2">(G145-F145)*0.8598</f>
        <v>1.8055799999999157E-2</v>
      </c>
      <c r="I145" s="103"/>
      <c r="J145" s="103"/>
      <c r="K145" s="88">
        <v>1.8055799999999157E-2</v>
      </c>
      <c r="L145" s="25" t="s">
        <v>563</v>
      </c>
      <c r="M145" s="558"/>
      <c r="N145" s="560"/>
      <c r="O145" s="561"/>
      <c r="P145" s="447"/>
      <c r="Q145" s="447"/>
      <c r="R145" s="454"/>
      <c r="S145" s="447"/>
      <c r="T145" s="447"/>
      <c r="U145" s="447"/>
      <c r="V145" s="447"/>
      <c r="W145" s="447"/>
      <c r="X145" s="447"/>
      <c r="Y145" s="447"/>
      <c r="Z145" s="447"/>
      <c r="AA145" s="447"/>
      <c r="AB145" s="447"/>
      <c r="AC145" s="447"/>
      <c r="AD145" s="447"/>
      <c r="AE145" s="447"/>
      <c r="AF145" s="447"/>
      <c r="AG145" s="447"/>
      <c r="AH145" s="447"/>
      <c r="AI145" s="447"/>
      <c r="AJ145" s="447"/>
      <c r="AK145" s="447"/>
      <c r="AL145" s="447"/>
      <c r="AM145" s="447"/>
      <c r="AN145" s="447"/>
      <c r="AO145" s="447"/>
    </row>
    <row r="146" spans="1:41" x14ac:dyDescent="0.25">
      <c r="A146" s="120">
        <v>133</v>
      </c>
      <c r="B146" s="56" t="s">
        <v>176</v>
      </c>
      <c r="C146" s="58">
        <v>45829</v>
      </c>
      <c r="D146" s="51">
        <v>49.5</v>
      </c>
      <c r="E146" s="65" t="s">
        <v>358</v>
      </c>
      <c r="F146" s="104">
        <v>9.25</v>
      </c>
      <c r="G146" s="104">
        <v>9.25</v>
      </c>
      <c r="H146" s="88">
        <f t="shared" si="2"/>
        <v>0</v>
      </c>
      <c r="I146" s="103"/>
      <c r="J146" s="103"/>
      <c r="K146" s="88">
        <v>0</v>
      </c>
      <c r="L146" s="215" t="s">
        <v>563</v>
      </c>
      <c r="M146" s="558"/>
      <c r="N146" s="560"/>
      <c r="O146" s="565"/>
      <c r="P146" s="447"/>
      <c r="Q146" s="447"/>
      <c r="R146" s="454"/>
      <c r="S146" s="447"/>
      <c r="T146" s="447"/>
      <c r="U146" s="447"/>
      <c r="V146" s="590"/>
      <c r="W146" s="447"/>
      <c r="X146" s="447"/>
      <c r="Y146" s="447"/>
      <c r="Z146" s="447"/>
      <c r="AA146" s="447"/>
      <c r="AB146" s="447"/>
      <c r="AC146" s="447"/>
      <c r="AD146" s="447"/>
      <c r="AE146" s="447"/>
      <c r="AF146" s="447"/>
      <c r="AG146" s="447"/>
      <c r="AH146" s="447"/>
      <c r="AI146" s="447"/>
      <c r="AJ146" s="447"/>
      <c r="AK146" s="447"/>
      <c r="AL146" s="447"/>
      <c r="AM146" s="447"/>
      <c r="AN146" s="447"/>
      <c r="AO146" s="447"/>
    </row>
    <row r="147" spans="1:41" ht="15" customHeight="1" x14ac:dyDescent="0.25">
      <c r="A147" s="120">
        <v>134</v>
      </c>
      <c r="B147" s="56" t="s">
        <v>177</v>
      </c>
      <c r="C147" s="56"/>
      <c r="D147" s="51">
        <v>97.2</v>
      </c>
      <c r="E147" s="65" t="s">
        <v>358</v>
      </c>
      <c r="F147" s="104">
        <v>28.785</v>
      </c>
      <c r="G147" s="104">
        <v>28.785</v>
      </c>
      <c r="H147" s="88"/>
      <c r="I147" s="103"/>
      <c r="J147" s="103">
        <v>1.4527000000000001</v>
      </c>
      <c r="K147" s="88">
        <v>1.4527111110430151</v>
      </c>
      <c r="L147" s="215" t="s">
        <v>563</v>
      </c>
      <c r="M147" s="558"/>
      <c r="N147" s="560"/>
      <c r="O147" s="566"/>
      <c r="P147" s="447"/>
      <c r="Q147" s="447"/>
      <c r="R147" s="454"/>
      <c r="S147" s="447"/>
      <c r="T147" s="447"/>
      <c r="U147" s="447"/>
      <c r="V147" s="447"/>
      <c r="W147" s="447"/>
      <c r="X147" s="447"/>
      <c r="Y147" s="447"/>
      <c r="Z147" s="447"/>
      <c r="AA147" s="447"/>
      <c r="AB147" s="447"/>
      <c r="AC147" s="447"/>
      <c r="AD147" s="447"/>
      <c r="AE147" s="447"/>
      <c r="AF147" s="447"/>
      <c r="AG147" s="447"/>
      <c r="AH147" s="447"/>
      <c r="AI147" s="447"/>
      <c r="AJ147" s="447"/>
      <c r="AK147" s="447"/>
      <c r="AL147" s="447"/>
      <c r="AM147" s="447"/>
      <c r="AN147" s="447"/>
      <c r="AO147" s="447"/>
    </row>
    <row r="148" spans="1:41" x14ac:dyDescent="0.25">
      <c r="A148" s="120">
        <v>135</v>
      </c>
      <c r="B148" s="56" t="s">
        <v>178</v>
      </c>
      <c r="C148" s="56"/>
      <c r="D148" s="51">
        <v>76.7</v>
      </c>
      <c r="E148" s="65" t="s">
        <v>358</v>
      </c>
      <c r="F148" s="104">
        <v>25.937999999999999</v>
      </c>
      <c r="G148" s="104">
        <v>26.187000000000001</v>
      </c>
      <c r="H148" s="88"/>
      <c r="I148" s="103"/>
      <c r="J148" s="103">
        <v>0.14049956</v>
      </c>
      <c r="K148" s="88">
        <v>0.14049956</v>
      </c>
      <c r="L148" s="215" t="s">
        <v>563</v>
      </c>
      <c r="M148" s="558"/>
      <c r="N148" s="560"/>
      <c r="O148" s="561"/>
      <c r="P148" s="447"/>
      <c r="Q148" s="447"/>
      <c r="R148" s="454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47"/>
      <c r="AC148" s="447"/>
      <c r="AD148" s="447"/>
      <c r="AE148" s="447"/>
      <c r="AF148" s="447"/>
      <c r="AG148" s="447"/>
      <c r="AH148" s="447"/>
      <c r="AI148" s="447"/>
      <c r="AJ148" s="447"/>
      <c r="AK148" s="447"/>
      <c r="AL148" s="447"/>
      <c r="AM148" s="447"/>
      <c r="AN148" s="447"/>
      <c r="AO148" s="447"/>
    </row>
    <row r="149" spans="1:41" x14ac:dyDescent="0.25">
      <c r="A149" s="120">
        <v>136</v>
      </c>
      <c r="B149" s="56" t="s">
        <v>179</v>
      </c>
      <c r="C149" s="56"/>
      <c r="D149" s="51">
        <v>44.4</v>
      </c>
      <c r="E149" s="65" t="s">
        <v>358</v>
      </c>
      <c r="F149" s="104">
        <v>10.567</v>
      </c>
      <c r="G149" s="104">
        <v>10.667</v>
      </c>
      <c r="H149" s="88"/>
      <c r="I149" s="103"/>
      <c r="J149" s="103">
        <v>0.43269999999999997</v>
      </c>
      <c r="K149" s="88">
        <v>0.4327283309702662</v>
      </c>
      <c r="L149" s="25" t="s">
        <v>563</v>
      </c>
      <c r="M149" s="558"/>
      <c r="N149" s="560"/>
      <c r="O149" s="561"/>
      <c r="P149" s="447"/>
      <c r="Q149" s="447"/>
      <c r="R149" s="454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47"/>
      <c r="AC149" s="447"/>
      <c r="AD149" s="447"/>
      <c r="AE149" s="447"/>
      <c r="AF149" s="447"/>
      <c r="AG149" s="447"/>
      <c r="AH149" s="447"/>
      <c r="AI149" s="447"/>
      <c r="AJ149" s="447"/>
      <c r="AK149" s="447"/>
      <c r="AL149" s="447"/>
      <c r="AM149" s="447"/>
      <c r="AN149" s="447"/>
      <c r="AO149" s="447"/>
    </row>
    <row r="150" spans="1:41" x14ac:dyDescent="0.25">
      <c r="A150" s="120">
        <v>137</v>
      </c>
      <c r="B150" s="56" t="s">
        <v>180</v>
      </c>
      <c r="C150" s="58">
        <v>45818</v>
      </c>
      <c r="D150" s="51">
        <v>71.599999999999994</v>
      </c>
      <c r="E150" s="65" t="s">
        <v>358</v>
      </c>
      <c r="F150" s="104">
        <v>39.988</v>
      </c>
      <c r="G150" s="104">
        <v>41.194000000000003</v>
      </c>
      <c r="H150" s="88">
        <f t="shared" si="2"/>
        <v>1.0369188000000027</v>
      </c>
      <c r="I150" s="103"/>
      <c r="J150" s="103"/>
      <c r="K150" s="88">
        <v>1.0369188000000027</v>
      </c>
      <c r="L150" s="25" t="s">
        <v>563</v>
      </c>
      <c r="M150" s="558"/>
      <c r="N150" s="560"/>
      <c r="O150" s="561"/>
      <c r="P150" s="447"/>
      <c r="Q150" s="447"/>
      <c r="R150" s="454"/>
      <c r="S150" s="447"/>
      <c r="T150" s="447"/>
      <c r="U150" s="447"/>
      <c r="V150" s="447"/>
      <c r="W150" s="447"/>
      <c r="X150" s="447"/>
      <c r="Y150" s="447"/>
      <c r="Z150" s="447"/>
      <c r="AA150" s="447"/>
      <c r="AB150" s="447"/>
      <c r="AC150" s="447"/>
      <c r="AD150" s="447"/>
      <c r="AE150" s="447"/>
      <c r="AF150" s="447"/>
      <c r="AG150" s="447"/>
      <c r="AH150" s="447"/>
      <c r="AI150" s="447"/>
      <c r="AJ150" s="447"/>
      <c r="AK150" s="447"/>
      <c r="AL150" s="447"/>
      <c r="AM150" s="447"/>
      <c r="AN150" s="447"/>
      <c r="AO150" s="447"/>
    </row>
    <row r="151" spans="1:41" x14ac:dyDescent="0.25">
      <c r="A151" s="120">
        <v>138</v>
      </c>
      <c r="B151" s="56" t="s">
        <v>181</v>
      </c>
      <c r="C151" s="58">
        <v>45937</v>
      </c>
      <c r="D151" s="51">
        <v>49.1</v>
      </c>
      <c r="E151" s="65" t="s">
        <v>358</v>
      </c>
      <c r="F151" s="104">
        <v>3.956</v>
      </c>
      <c r="G151" s="104">
        <v>3.9590000000000001</v>
      </c>
      <c r="H151" s="88">
        <f t="shared" si="2"/>
        <v>2.5794000000000979E-3</v>
      </c>
      <c r="I151" s="103"/>
      <c r="J151" s="103"/>
      <c r="K151" s="88">
        <v>2.5794000000000979E-3</v>
      </c>
      <c r="L151" s="25" t="s">
        <v>563</v>
      </c>
      <c r="M151" s="558"/>
      <c r="N151" s="560"/>
      <c r="O151" s="457"/>
      <c r="P151" s="567"/>
      <c r="Q151" s="567"/>
      <c r="R151" s="454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  <c r="AH151" s="447"/>
      <c r="AI151" s="447"/>
      <c r="AJ151" s="447"/>
      <c r="AK151" s="447"/>
      <c r="AL151" s="447"/>
      <c r="AM151" s="447"/>
      <c r="AN151" s="447"/>
      <c r="AO151" s="447"/>
    </row>
    <row r="152" spans="1:41" x14ac:dyDescent="0.25">
      <c r="A152" s="120">
        <v>139</v>
      </c>
      <c r="B152" s="56" t="s">
        <v>182</v>
      </c>
      <c r="C152" s="58">
        <v>45831</v>
      </c>
      <c r="D152" s="51">
        <v>97.3</v>
      </c>
      <c r="E152" s="65" t="s">
        <v>358</v>
      </c>
      <c r="F152" s="104">
        <v>29.754000000000001</v>
      </c>
      <c r="G152" s="104">
        <v>29.754000000000001</v>
      </c>
      <c r="H152" s="88">
        <f t="shared" si="2"/>
        <v>0</v>
      </c>
      <c r="I152" s="103"/>
      <c r="J152" s="103"/>
      <c r="K152" s="88">
        <v>0</v>
      </c>
      <c r="L152" s="25" t="s">
        <v>563</v>
      </c>
      <c r="M152" s="558"/>
      <c r="N152" s="560"/>
      <c r="O152" s="457"/>
      <c r="P152" s="447"/>
      <c r="Q152" s="447"/>
      <c r="R152" s="454"/>
      <c r="S152" s="447"/>
      <c r="T152" s="447"/>
      <c r="U152" s="447"/>
      <c r="V152" s="447"/>
      <c r="W152" s="447"/>
      <c r="X152" s="447"/>
      <c r="Y152" s="447"/>
      <c r="Z152" s="447"/>
      <c r="AA152" s="447"/>
      <c r="AB152" s="447"/>
      <c r="AC152" s="447"/>
      <c r="AD152" s="447"/>
      <c r="AE152" s="447"/>
      <c r="AF152" s="447"/>
      <c r="AG152" s="447"/>
      <c r="AH152" s="447"/>
      <c r="AI152" s="447"/>
      <c r="AJ152" s="447"/>
      <c r="AK152" s="447"/>
      <c r="AL152" s="447"/>
      <c r="AM152" s="447"/>
      <c r="AN152" s="447"/>
      <c r="AO152" s="447"/>
    </row>
    <row r="153" spans="1:41" x14ac:dyDescent="0.25">
      <c r="A153" s="120">
        <v>140</v>
      </c>
      <c r="B153" s="56" t="s">
        <v>183</v>
      </c>
      <c r="C153" s="56"/>
      <c r="D153" s="51">
        <v>77</v>
      </c>
      <c r="E153" s="65" t="s">
        <v>358</v>
      </c>
      <c r="F153" s="104">
        <v>44.322000000000003</v>
      </c>
      <c r="G153" s="104">
        <v>45.304000000000002</v>
      </c>
      <c r="H153" s="88"/>
      <c r="I153" s="103"/>
      <c r="J153" s="103">
        <v>1.2</v>
      </c>
      <c r="K153" s="88">
        <v>1.1999816723283134</v>
      </c>
      <c r="L153" s="25" t="s">
        <v>563</v>
      </c>
      <c r="M153" s="558"/>
      <c r="N153" s="560"/>
      <c r="O153" s="561"/>
      <c r="P153" s="447"/>
      <c r="Q153" s="447"/>
      <c r="R153" s="454"/>
      <c r="S153" s="447"/>
      <c r="T153" s="447"/>
      <c r="U153" s="447"/>
      <c r="V153" s="447"/>
      <c r="W153" s="447"/>
      <c r="X153" s="447"/>
      <c r="Y153" s="447"/>
      <c r="Z153" s="447"/>
      <c r="AA153" s="447"/>
      <c r="AB153" s="447"/>
      <c r="AC153" s="447"/>
      <c r="AD153" s="447"/>
      <c r="AE153" s="447"/>
      <c r="AF153" s="447"/>
      <c r="AG153" s="447"/>
      <c r="AH153" s="447"/>
      <c r="AI153" s="447"/>
      <c r="AJ153" s="447"/>
      <c r="AK153" s="447"/>
      <c r="AL153" s="447"/>
      <c r="AM153" s="447"/>
      <c r="AN153" s="447"/>
      <c r="AO153" s="447"/>
    </row>
    <row r="154" spans="1:41" x14ac:dyDescent="0.25">
      <c r="A154" s="120">
        <v>141</v>
      </c>
      <c r="B154" s="56" t="s">
        <v>184</v>
      </c>
      <c r="C154" s="58">
        <v>45905</v>
      </c>
      <c r="D154" s="51">
        <v>44.6</v>
      </c>
      <c r="E154" s="65" t="s">
        <v>358</v>
      </c>
      <c r="F154" s="104">
        <v>14.439</v>
      </c>
      <c r="G154" s="104">
        <v>14.468</v>
      </c>
      <c r="H154" s="88">
        <f t="shared" si="2"/>
        <v>2.4934199999999927E-2</v>
      </c>
      <c r="I154" s="103"/>
      <c r="J154" s="103"/>
      <c r="K154" s="88">
        <v>2.4934199999999927E-2</v>
      </c>
      <c r="L154" s="25" t="s">
        <v>563</v>
      </c>
      <c r="M154" s="558"/>
      <c r="N154" s="560"/>
      <c r="O154" s="583"/>
      <c r="P154" s="447"/>
      <c r="Q154" s="447"/>
      <c r="R154" s="454"/>
      <c r="S154" s="447"/>
      <c r="T154" s="447"/>
      <c r="U154" s="447"/>
      <c r="V154" s="447"/>
      <c r="W154" s="447"/>
      <c r="X154" s="447"/>
      <c r="Y154" s="447"/>
      <c r="Z154" s="447"/>
      <c r="AA154" s="447"/>
      <c r="AB154" s="447"/>
      <c r="AC154" s="447"/>
      <c r="AD154" s="447"/>
      <c r="AE154" s="447"/>
      <c r="AF154" s="447"/>
      <c r="AG154" s="447"/>
      <c r="AH154" s="447"/>
      <c r="AI154" s="447"/>
      <c r="AJ154" s="447"/>
      <c r="AK154" s="447"/>
      <c r="AL154" s="447"/>
      <c r="AM154" s="447"/>
      <c r="AN154" s="447"/>
      <c r="AO154" s="447"/>
    </row>
    <row r="155" spans="1:41" x14ac:dyDescent="0.25">
      <c r="A155" s="120">
        <v>142</v>
      </c>
      <c r="B155" s="56" t="s">
        <v>185</v>
      </c>
      <c r="C155" s="56"/>
      <c r="D155" s="51">
        <v>72.5</v>
      </c>
      <c r="E155" s="65" t="s">
        <v>358</v>
      </c>
      <c r="F155" s="104">
        <v>13.36</v>
      </c>
      <c r="G155" s="104">
        <v>13.36</v>
      </c>
      <c r="H155" s="88"/>
      <c r="I155" s="103"/>
      <c r="J155" s="103">
        <v>0.436</v>
      </c>
      <c r="K155" s="88">
        <v>0.43595405792817477</v>
      </c>
      <c r="L155" s="25" t="s">
        <v>563</v>
      </c>
      <c r="M155" s="558"/>
      <c r="N155" s="560"/>
      <c r="O155" s="561"/>
      <c r="P155" s="447"/>
      <c r="Q155" s="447"/>
      <c r="R155" s="447"/>
      <c r="S155" s="447"/>
      <c r="T155" s="447"/>
      <c r="U155" s="447"/>
      <c r="V155" s="447"/>
      <c r="W155" s="447"/>
      <c r="X155" s="447"/>
      <c r="Y155" s="447"/>
      <c r="Z155" s="447"/>
      <c r="AA155" s="447"/>
      <c r="AB155" s="447"/>
      <c r="AC155" s="447"/>
      <c r="AD155" s="447"/>
      <c r="AE155" s="447"/>
      <c r="AF155" s="447"/>
      <c r="AG155" s="447"/>
      <c r="AH155" s="447"/>
      <c r="AI155" s="447"/>
      <c r="AJ155" s="447"/>
      <c r="AK155" s="447"/>
      <c r="AL155" s="447"/>
      <c r="AM155" s="447"/>
      <c r="AN155" s="447"/>
      <c r="AO155" s="447"/>
    </row>
    <row r="156" spans="1:41" x14ac:dyDescent="0.25">
      <c r="A156" s="120">
        <v>143</v>
      </c>
      <c r="B156" s="56" t="s">
        <v>186</v>
      </c>
      <c r="C156" s="58">
        <v>45934</v>
      </c>
      <c r="D156" s="51">
        <v>49</v>
      </c>
      <c r="E156" s="65" t="s">
        <v>359</v>
      </c>
      <c r="F156" s="129">
        <v>24404</v>
      </c>
      <c r="G156" s="129">
        <v>24404</v>
      </c>
      <c r="H156" s="88">
        <f t="shared" si="2"/>
        <v>0</v>
      </c>
      <c r="I156" s="103"/>
      <c r="J156" s="103"/>
      <c r="K156" s="88">
        <v>0</v>
      </c>
      <c r="L156" s="25" t="s">
        <v>563</v>
      </c>
      <c r="M156" s="558"/>
      <c r="N156" s="560"/>
      <c r="O156" s="561"/>
      <c r="P156" s="447"/>
      <c r="Q156" s="447"/>
      <c r="R156" s="447"/>
      <c r="S156" s="447"/>
      <c r="T156" s="447"/>
      <c r="U156" s="447"/>
      <c r="V156" s="447"/>
      <c r="W156" s="447"/>
      <c r="X156" s="447"/>
      <c r="Y156" s="447"/>
      <c r="Z156" s="447"/>
      <c r="AA156" s="447"/>
      <c r="AB156" s="447"/>
      <c r="AC156" s="447"/>
      <c r="AD156" s="447"/>
      <c r="AE156" s="447"/>
      <c r="AF156" s="447"/>
      <c r="AG156" s="447"/>
      <c r="AH156" s="447"/>
      <c r="AI156" s="447"/>
      <c r="AJ156" s="447"/>
      <c r="AK156" s="447"/>
      <c r="AL156" s="447"/>
      <c r="AM156" s="447"/>
      <c r="AN156" s="447"/>
      <c r="AO156" s="447"/>
    </row>
    <row r="157" spans="1:41" x14ac:dyDescent="0.25">
      <c r="A157" s="120">
        <v>144</v>
      </c>
      <c r="B157" s="56" t="s">
        <v>187</v>
      </c>
      <c r="C157" s="58">
        <v>45937</v>
      </c>
      <c r="D157" s="51">
        <v>96.9</v>
      </c>
      <c r="E157" s="65" t="s">
        <v>358</v>
      </c>
      <c r="F157" s="104">
        <v>55.462000000000003</v>
      </c>
      <c r="G157" s="104">
        <v>55.914000000000001</v>
      </c>
      <c r="H157" s="88">
        <f t="shared" si="2"/>
        <v>0.38862959999999847</v>
      </c>
      <c r="I157" s="103"/>
      <c r="J157" s="103"/>
      <c r="K157" s="88">
        <v>0.38862959999999847</v>
      </c>
      <c r="L157" s="25" t="s">
        <v>563</v>
      </c>
      <c r="M157" s="558"/>
      <c r="N157" s="560"/>
      <c r="O157" s="561"/>
      <c r="P157" s="447"/>
      <c r="Q157" s="447"/>
      <c r="R157" s="454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7"/>
      <c r="AF157" s="447"/>
      <c r="AG157" s="447"/>
      <c r="AH157" s="447"/>
      <c r="AI157" s="447"/>
      <c r="AJ157" s="447"/>
      <c r="AK157" s="447"/>
      <c r="AL157" s="447"/>
      <c r="AM157" s="447"/>
      <c r="AN157" s="447"/>
      <c r="AO157" s="447"/>
    </row>
    <row r="158" spans="1:41" x14ac:dyDescent="0.25">
      <c r="A158" s="120">
        <v>145</v>
      </c>
      <c r="B158" s="56" t="s">
        <v>190</v>
      </c>
      <c r="C158" s="58">
        <v>45925</v>
      </c>
      <c r="D158" s="51">
        <v>108.8</v>
      </c>
      <c r="E158" s="65" t="s">
        <v>358</v>
      </c>
      <c r="F158" s="104">
        <v>40.734000000000002</v>
      </c>
      <c r="G158" s="104">
        <v>41.243000000000002</v>
      </c>
      <c r="H158" s="88">
        <f t="shared" si="2"/>
        <v>0.43763820000000031</v>
      </c>
      <c r="I158" s="103"/>
      <c r="J158" s="103"/>
      <c r="K158" s="88">
        <v>0.43763820000000031</v>
      </c>
      <c r="L158" s="25" t="s">
        <v>563</v>
      </c>
      <c r="M158" s="558"/>
      <c r="N158" s="560"/>
      <c r="O158" s="561"/>
      <c r="P158" s="584"/>
      <c r="Q158" s="584"/>
      <c r="R158" s="584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  <c r="AD158" s="447"/>
      <c r="AE158" s="447"/>
      <c r="AF158" s="447"/>
      <c r="AG158" s="447"/>
      <c r="AH158" s="447"/>
      <c r="AI158" s="447"/>
      <c r="AJ158" s="447"/>
      <c r="AK158" s="447"/>
      <c r="AL158" s="447"/>
      <c r="AM158" s="447"/>
      <c r="AN158" s="447"/>
      <c r="AO158" s="447"/>
    </row>
    <row r="159" spans="1:41" x14ac:dyDescent="0.25">
      <c r="A159" s="120">
        <v>146</v>
      </c>
      <c r="B159" s="56" t="s">
        <v>189</v>
      </c>
      <c r="C159" s="56"/>
      <c r="D159" s="51">
        <v>43.6</v>
      </c>
      <c r="E159" s="65" t="s">
        <v>358</v>
      </c>
      <c r="F159" s="104">
        <v>25.096</v>
      </c>
      <c r="G159" s="104">
        <v>25.15</v>
      </c>
      <c r="H159" s="88"/>
      <c r="I159" s="103"/>
      <c r="J159" s="103">
        <v>0.34743704692875993</v>
      </c>
      <c r="K159" s="88">
        <v>0.34743704692875993</v>
      </c>
      <c r="L159" s="25" t="s">
        <v>563</v>
      </c>
      <c r="M159" s="558"/>
      <c r="N159" s="560"/>
      <c r="O159" s="561"/>
      <c r="P159" s="447"/>
      <c r="Q159" s="447"/>
      <c r="R159" s="454"/>
      <c r="S159" s="447"/>
      <c r="T159" s="447"/>
      <c r="U159" s="447"/>
      <c r="V159" s="447"/>
      <c r="W159" s="447"/>
      <c r="X159" s="447"/>
      <c r="Y159" s="447"/>
      <c r="Z159" s="447"/>
      <c r="AA159" s="447"/>
      <c r="AB159" s="447"/>
      <c r="AC159" s="447"/>
      <c r="AD159" s="447"/>
      <c r="AE159" s="447"/>
      <c r="AF159" s="447"/>
      <c r="AG159" s="447"/>
      <c r="AH159" s="447"/>
      <c r="AI159" s="447"/>
      <c r="AJ159" s="447"/>
      <c r="AK159" s="447"/>
      <c r="AL159" s="447"/>
      <c r="AM159" s="447"/>
      <c r="AN159" s="447"/>
      <c r="AO159" s="447"/>
    </row>
    <row r="160" spans="1:41" x14ac:dyDescent="0.25">
      <c r="A160" s="120">
        <v>147</v>
      </c>
      <c r="B160" s="56" t="s">
        <v>188</v>
      </c>
      <c r="C160" s="56"/>
      <c r="D160" s="51">
        <v>66.099999999999994</v>
      </c>
      <c r="E160" s="65" t="s">
        <v>358</v>
      </c>
      <c r="F160" s="104">
        <v>47.552</v>
      </c>
      <c r="G160" s="104">
        <v>48.726999999999997</v>
      </c>
      <c r="H160" s="88"/>
      <c r="I160" s="103"/>
      <c r="J160" s="103">
        <v>1.0770050189294573</v>
      </c>
      <c r="K160" s="88">
        <v>1.0770050189294573</v>
      </c>
      <c r="L160" s="25" t="s">
        <v>563</v>
      </c>
      <c r="M160" s="558"/>
      <c r="N160" s="560"/>
      <c r="O160" s="561"/>
      <c r="P160" s="447"/>
      <c r="Q160" s="447"/>
      <c r="R160" s="454"/>
      <c r="S160" s="447"/>
      <c r="T160" s="447"/>
      <c r="U160" s="447"/>
      <c r="V160" s="447"/>
      <c r="W160" s="447"/>
      <c r="X160" s="447"/>
      <c r="Y160" s="447"/>
      <c r="Z160" s="447"/>
      <c r="AA160" s="447"/>
      <c r="AB160" s="447"/>
      <c r="AC160" s="447"/>
      <c r="AD160" s="447"/>
      <c r="AE160" s="447"/>
      <c r="AF160" s="447"/>
      <c r="AG160" s="447"/>
      <c r="AH160" s="447"/>
      <c r="AI160" s="447"/>
      <c r="AJ160" s="447"/>
      <c r="AK160" s="447"/>
      <c r="AL160" s="447"/>
      <c r="AM160" s="447"/>
      <c r="AN160" s="447"/>
      <c r="AO160" s="447"/>
    </row>
    <row r="161" spans="1:41" x14ac:dyDescent="0.25">
      <c r="A161" s="120">
        <v>148</v>
      </c>
      <c r="B161" s="56" t="s">
        <v>191</v>
      </c>
      <c r="C161" s="58">
        <v>45914</v>
      </c>
      <c r="D161" s="51">
        <v>107</v>
      </c>
      <c r="E161" s="65" t="s">
        <v>358</v>
      </c>
      <c r="F161" s="104">
        <v>29.358000000000001</v>
      </c>
      <c r="G161" s="104">
        <v>29.358000000000001</v>
      </c>
      <c r="H161" s="88">
        <f t="shared" si="2"/>
        <v>0</v>
      </c>
      <c r="I161" s="103"/>
      <c r="J161" s="103"/>
      <c r="K161" s="88">
        <v>0</v>
      </c>
      <c r="L161" s="25" t="s">
        <v>563</v>
      </c>
      <c r="M161" s="558"/>
      <c r="N161" s="560"/>
      <c r="O161" s="561"/>
      <c r="P161" s="447"/>
      <c r="Q161" s="447"/>
      <c r="R161" s="454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47"/>
      <c r="AC161" s="447"/>
      <c r="AD161" s="447"/>
      <c r="AE161" s="447"/>
      <c r="AF161" s="447"/>
      <c r="AG161" s="447"/>
      <c r="AH161" s="447"/>
      <c r="AI161" s="447"/>
      <c r="AJ161" s="447"/>
      <c r="AK161" s="447"/>
      <c r="AL161" s="447"/>
      <c r="AM161" s="447"/>
      <c r="AN161" s="447"/>
      <c r="AO161" s="447"/>
    </row>
    <row r="162" spans="1:41" x14ac:dyDescent="0.25">
      <c r="A162" s="120">
        <v>149</v>
      </c>
      <c r="B162" s="56" t="s">
        <v>192</v>
      </c>
      <c r="C162" s="56"/>
      <c r="D162" s="51">
        <v>43.9</v>
      </c>
      <c r="E162" s="65" t="s">
        <v>358</v>
      </c>
      <c r="F162" s="104">
        <v>4.5250000000000004</v>
      </c>
      <c r="G162" s="104">
        <v>4.5250000000000004</v>
      </c>
      <c r="H162" s="88"/>
      <c r="I162" s="103">
        <v>1.0839000000000001</v>
      </c>
      <c r="J162" s="103"/>
      <c r="K162" s="88">
        <v>1.083911812968134</v>
      </c>
      <c r="L162" s="25" t="s">
        <v>564</v>
      </c>
      <c r="M162" s="558"/>
      <c r="N162" s="560"/>
      <c r="O162" s="561"/>
      <c r="P162" s="447"/>
      <c r="Q162" s="447"/>
      <c r="R162" s="454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447"/>
      <c r="AE162" s="447"/>
      <c r="AF162" s="447"/>
      <c r="AG162" s="447"/>
      <c r="AH162" s="447"/>
      <c r="AI162" s="447"/>
      <c r="AJ162" s="447"/>
      <c r="AK162" s="447"/>
      <c r="AL162" s="447"/>
      <c r="AM162" s="447"/>
      <c r="AN162" s="447"/>
      <c r="AO162" s="447"/>
    </row>
    <row r="163" spans="1:41" x14ac:dyDescent="0.25">
      <c r="A163" s="120">
        <v>150</v>
      </c>
      <c r="B163" s="56">
        <v>10041101</v>
      </c>
      <c r="C163" s="58">
        <v>45926</v>
      </c>
      <c r="D163" s="51">
        <v>65.599999999999994</v>
      </c>
      <c r="E163" s="65" t="s">
        <v>569</v>
      </c>
      <c r="F163" s="104">
        <v>0</v>
      </c>
      <c r="G163" s="104">
        <v>0.26200000000000001</v>
      </c>
      <c r="H163" s="88">
        <f>(G163-F163)</f>
        <v>0.26200000000000001</v>
      </c>
      <c r="I163" s="103"/>
      <c r="J163" s="103"/>
      <c r="K163" s="88">
        <v>0.26200000000000001</v>
      </c>
      <c r="L163" s="25" t="s">
        <v>563</v>
      </c>
      <c r="M163" s="558"/>
      <c r="N163" s="463"/>
      <c r="O163" s="561"/>
      <c r="P163" s="447"/>
      <c r="Q163" s="447"/>
      <c r="R163" s="454"/>
      <c r="S163" s="447"/>
      <c r="T163" s="447"/>
      <c r="U163" s="447"/>
      <c r="V163" s="447"/>
      <c r="W163" s="447"/>
      <c r="X163" s="447"/>
      <c r="Y163" s="447"/>
      <c r="Z163" s="447"/>
      <c r="AA163" s="447"/>
      <c r="AB163" s="447"/>
      <c r="AC163" s="447"/>
      <c r="AD163" s="447"/>
      <c r="AE163" s="447"/>
      <c r="AF163" s="447"/>
      <c r="AG163" s="447"/>
      <c r="AH163" s="447"/>
      <c r="AI163" s="447"/>
      <c r="AJ163" s="447"/>
      <c r="AK163" s="447"/>
      <c r="AL163" s="447"/>
      <c r="AM163" s="447"/>
      <c r="AN163" s="447"/>
      <c r="AO163" s="447"/>
    </row>
    <row r="164" spans="1:41" x14ac:dyDescent="0.25">
      <c r="A164" s="120">
        <v>151</v>
      </c>
      <c r="B164" s="66" t="s">
        <v>583</v>
      </c>
      <c r="C164" s="58">
        <v>45458</v>
      </c>
      <c r="D164" s="51">
        <v>108.7</v>
      </c>
      <c r="E164" s="65" t="s">
        <v>569</v>
      </c>
      <c r="F164" s="104">
        <v>0</v>
      </c>
      <c r="G164" s="88">
        <v>0.94169999999999998</v>
      </c>
      <c r="H164" s="88">
        <f>(G164-F164)</f>
        <v>0.94169999999999998</v>
      </c>
      <c r="I164" s="103"/>
      <c r="J164" s="103"/>
      <c r="K164" s="88">
        <v>0.94169999999999998</v>
      </c>
      <c r="L164" s="25" t="s">
        <v>563</v>
      </c>
      <c r="M164" s="558"/>
      <c r="N164" s="560"/>
      <c r="O164" s="561"/>
      <c r="P164" s="447"/>
      <c r="Q164" s="447"/>
      <c r="R164" s="454"/>
      <c r="S164" s="447"/>
      <c r="T164" s="447"/>
      <c r="U164" s="447"/>
      <c r="V164" s="447"/>
      <c r="W164" s="447"/>
      <c r="X164" s="447"/>
      <c r="Y164" s="447"/>
      <c r="Z164" s="447"/>
      <c r="AA164" s="447"/>
      <c r="AB164" s="447"/>
      <c r="AC164" s="447"/>
      <c r="AD164" s="447"/>
      <c r="AE164" s="447"/>
      <c r="AF164" s="447"/>
      <c r="AG164" s="447"/>
      <c r="AH164" s="447"/>
      <c r="AI164" s="447"/>
      <c r="AJ164" s="447"/>
      <c r="AK164" s="447"/>
      <c r="AL164" s="447"/>
      <c r="AM164" s="447"/>
      <c r="AN164" s="447"/>
      <c r="AO164" s="447"/>
    </row>
    <row r="165" spans="1:41" x14ac:dyDescent="0.25">
      <c r="A165" s="120">
        <v>152</v>
      </c>
      <c r="B165" s="56" t="s">
        <v>195</v>
      </c>
      <c r="C165" s="56"/>
      <c r="D165" s="51">
        <v>43.5</v>
      </c>
      <c r="E165" s="65" t="s">
        <v>358</v>
      </c>
      <c r="F165" s="104">
        <v>13.82</v>
      </c>
      <c r="G165" s="104">
        <v>14.308</v>
      </c>
      <c r="H165" s="88"/>
      <c r="I165" s="103"/>
      <c r="J165" s="103">
        <v>0.45829999999999999</v>
      </c>
      <c r="K165" s="88">
        <v>0.45830136142357136</v>
      </c>
      <c r="L165" s="25" t="s">
        <v>563</v>
      </c>
      <c r="M165" s="558"/>
      <c r="N165" s="560"/>
      <c r="O165" s="561"/>
      <c r="P165" s="447"/>
      <c r="Q165" s="447"/>
      <c r="R165" s="454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47"/>
      <c r="AC165" s="447"/>
      <c r="AD165" s="447"/>
      <c r="AE165" s="447"/>
      <c r="AF165" s="447"/>
      <c r="AG165" s="447"/>
      <c r="AH165" s="447"/>
      <c r="AI165" s="447"/>
      <c r="AJ165" s="447"/>
      <c r="AK165" s="447"/>
      <c r="AL165" s="447"/>
      <c r="AM165" s="447"/>
      <c r="AN165" s="447"/>
      <c r="AO165" s="447"/>
    </row>
    <row r="166" spans="1:41" x14ac:dyDescent="0.25">
      <c r="A166" s="120">
        <v>153</v>
      </c>
      <c r="B166" s="56" t="s">
        <v>196</v>
      </c>
      <c r="C166" s="58">
        <v>45906</v>
      </c>
      <c r="D166" s="51">
        <v>65.8</v>
      </c>
      <c r="E166" s="65" t="s">
        <v>358</v>
      </c>
      <c r="F166" s="104">
        <v>14.387</v>
      </c>
      <c r="G166" s="104">
        <v>14.417</v>
      </c>
      <c r="H166" s="88">
        <f t="shared" si="2"/>
        <v>2.5793999999999449E-2</v>
      </c>
      <c r="I166" s="103"/>
      <c r="J166" s="103"/>
      <c r="K166" s="88">
        <v>2.5793999999999449E-2</v>
      </c>
      <c r="L166" s="25" t="s">
        <v>563</v>
      </c>
      <c r="M166" s="558"/>
      <c r="N166" s="560"/>
      <c r="O166" s="561"/>
      <c r="P166" s="447"/>
      <c r="Q166" s="447"/>
      <c r="R166" s="454"/>
      <c r="S166" s="447"/>
      <c r="T166" s="447"/>
      <c r="U166" s="447"/>
      <c r="V166" s="447"/>
      <c r="W166" s="447"/>
      <c r="X166" s="447"/>
      <c r="Y166" s="447"/>
      <c r="Z166" s="447"/>
      <c r="AA166" s="447"/>
      <c r="AB166" s="447"/>
      <c r="AC166" s="447"/>
      <c r="AD166" s="447"/>
      <c r="AE166" s="447"/>
      <c r="AF166" s="447"/>
      <c r="AG166" s="447"/>
      <c r="AH166" s="447"/>
      <c r="AI166" s="447"/>
      <c r="AJ166" s="447"/>
      <c r="AK166" s="447"/>
      <c r="AL166" s="447"/>
      <c r="AM166" s="447"/>
      <c r="AN166" s="447"/>
      <c r="AO166" s="447"/>
    </row>
    <row r="167" spans="1:41" x14ac:dyDescent="0.25">
      <c r="A167" s="120">
        <v>154</v>
      </c>
      <c r="B167" s="56" t="s">
        <v>197</v>
      </c>
      <c r="C167" s="56"/>
      <c r="D167" s="51">
        <v>108.7</v>
      </c>
      <c r="E167" s="65" t="s">
        <v>358</v>
      </c>
      <c r="F167" s="104">
        <v>60.25</v>
      </c>
      <c r="G167" s="104">
        <v>61.534999999999997</v>
      </c>
      <c r="H167" s="88"/>
      <c r="I167" s="103"/>
      <c r="J167" s="103">
        <v>1.6406948774730012</v>
      </c>
      <c r="K167" s="88">
        <v>1.6406948774730012</v>
      </c>
      <c r="L167" s="25" t="s">
        <v>563</v>
      </c>
      <c r="M167" s="558"/>
      <c r="N167" s="560"/>
      <c r="O167" s="561"/>
      <c r="P167" s="447"/>
      <c r="Q167" s="447"/>
      <c r="R167" s="454"/>
      <c r="S167" s="447"/>
      <c r="T167" s="447"/>
      <c r="U167" s="447"/>
      <c r="V167" s="447"/>
      <c r="W167" s="447"/>
      <c r="X167" s="447"/>
      <c r="Y167" s="447"/>
      <c r="Z167" s="447"/>
      <c r="AA167" s="447"/>
      <c r="AB167" s="447"/>
      <c r="AC167" s="447"/>
      <c r="AD167" s="447"/>
      <c r="AE167" s="447"/>
      <c r="AF167" s="447"/>
      <c r="AG167" s="447"/>
      <c r="AH167" s="447"/>
      <c r="AI167" s="447"/>
      <c r="AJ167" s="447"/>
      <c r="AK167" s="447"/>
      <c r="AL167" s="447"/>
      <c r="AM167" s="447"/>
      <c r="AN167" s="447"/>
      <c r="AO167" s="447"/>
    </row>
    <row r="168" spans="1:41" x14ac:dyDescent="0.25">
      <c r="A168" s="120">
        <v>155</v>
      </c>
      <c r="B168" s="56" t="s">
        <v>198</v>
      </c>
      <c r="C168" s="56"/>
      <c r="D168" s="51">
        <v>43.5</v>
      </c>
      <c r="E168" s="65" t="s">
        <v>358</v>
      </c>
      <c r="F168" s="104">
        <v>30.675999999999998</v>
      </c>
      <c r="G168" s="104">
        <v>30.821999999999999</v>
      </c>
      <c r="H168" s="88"/>
      <c r="I168" s="103"/>
      <c r="J168" s="103">
        <v>0.79046512809023795</v>
      </c>
      <c r="K168" s="88">
        <v>0.79046512809023795</v>
      </c>
      <c r="L168" s="25" t="s">
        <v>563</v>
      </c>
      <c r="M168" s="558"/>
      <c r="N168" s="560"/>
      <c r="O168" s="561"/>
      <c r="P168" s="447"/>
      <c r="Q168" s="447"/>
      <c r="R168" s="447"/>
      <c r="S168" s="447"/>
      <c r="T168" s="447"/>
      <c r="U168" s="447"/>
      <c r="V168" s="447"/>
      <c r="W168" s="447"/>
      <c r="X168" s="447"/>
      <c r="Y168" s="447"/>
      <c r="Z168" s="447"/>
      <c r="AA168" s="447"/>
      <c r="AB168" s="447"/>
      <c r="AC168" s="447"/>
      <c r="AD168" s="447"/>
      <c r="AE168" s="447"/>
      <c r="AF168" s="447"/>
      <c r="AG168" s="447"/>
      <c r="AH168" s="447"/>
      <c r="AI168" s="447"/>
      <c r="AJ168" s="447"/>
      <c r="AK168" s="447"/>
      <c r="AL168" s="447"/>
      <c r="AM168" s="447"/>
      <c r="AN168" s="447"/>
      <c r="AO168" s="447"/>
    </row>
    <row r="169" spans="1:41" x14ac:dyDescent="0.25">
      <c r="A169" s="120">
        <v>156</v>
      </c>
      <c r="B169" s="56" t="s">
        <v>199</v>
      </c>
      <c r="C169" s="58">
        <v>45832</v>
      </c>
      <c r="D169" s="51">
        <v>66.099999999999994</v>
      </c>
      <c r="E169" s="65" t="s">
        <v>358</v>
      </c>
      <c r="F169" s="104">
        <v>4.54</v>
      </c>
      <c r="G169" s="104">
        <v>4.5620000000000003</v>
      </c>
      <c r="H169" s="88">
        <f t="shared" si="2"/>
        <v>1.8915600000000209E-2</v>
      </c>
      <c r="I169" s="103"/>
      <c r="J169" s="103"/>
      <c r="K169" s="88">
        <v>1.8915600000000209E-2</v>
      </c>
      <c r="L169" s="25" t="s">
        <v>563</v>
      </c>
      <c r="M169" s="558"/>
      <c r="N169" s="560"/>
      <c r="O169" s="561"/>
      <c r="P169" s="447"/>
      <c r="Q169" s="447"/>
      <c r="R169" s="447"/>
      <c r="S169" s="447"/>
      <c r="T169" s="447"/>
      <c r="U169" s="447"/>
      <c r="V169" s="447"/>
      <c r="W169" s="447"/>
      <c r="X169" s="447"/>
      <c r="Y169" s="447"/>
      <c r="Z169" s="447"/>
      <c r="AA169" s="447"/>
      <c r="AB169" s="447"/>
      <c r="AC169" s="447"/>
      <c r="AD169" s="447"/>
      <c r="AE169" s="447"/>
      <c r="AF169" s="447"/>
      <c r="AG169" s="447"/>
      <c r="AH169" s="447"/>
      <c r="AI169" s="447"/>
      <c r="AJ169" s="447"/>
      <c r="AK169" s="447"/>
      <c r="AL169" s="447"/>
      <c r="AM169" s="447"/>
      <c r="AN169" s="447"/>
      <c r="AO169" s="447"/>
    </row>
    <row r="170" spans="1:41" x14ac:dyDescent="0.25">
      <c r="A170" s="120">
        <v>157</v>
      </c>
      <c r="B170" s="56" t="s">
        <v>200</v>
      </c>
      <c r="C170" s="56"/>
      <c r="D170" s="51">
        <v>108.8</v>
      </c>
      <c r="E170" s="65" t="s">
        <v>358</v>
      </c>
      <c r="F170" s="104">
        <v>17.408999999999999</v>
      </c>
      <c r="G170" s="104">
        <v>17.408999999999999</v>
      </c>
      <c r="H170" s="88"/>
      <c r="I170" s="103">
        <v>2.6863235820258087</v>
      </c>
      <c r="J170" s="103">
        <v>0</v>
      </c>
      <c r="K170" s="88">
        <v>2.6863235820258087</v>
      </c>
      <c r="L170" s="25" t="s">
        <v>564</v>
      </c>
      <c r="M170" s="558"/>
      <c r="N170" s="585"/>
      <c r="O170" s="561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47"/>
      <c r="AC170" s="447"/>
      <c r="AD170" s="447"/>
      <c r="AE170" s="447"/>
      <c r="AF170" s="447"/>
      <c r="AG170" s="447"/>
      <c r="AH170" s="447"/>
      <c r="AI170" s="447"/>
      <c r="AJ170" s="447"/>
      <c r="AK170" s="447"/>
      <c r="AL170" s="447"/>
      <c r="AM170" s="447"/>
      <c r="AN170" s="447"/>
      <c r="AO170" s="447"/>
    </row>
    <row r="171" spans="1:41" x14ac:dyDescent="0.25">
      <c r="A171" s="120">
        <v>158</v>
      </c>
      <c r="B171" s="56">
        <v>20200341</v>
      </c>
      <c r="C171" s="58">
        <v>45927</v>
      </c>
      <c r="D171" s="51">
        <v>43.1</v>
      </c>
      <c r="E171" s="65" t="s">
        <v>569</v>
      </c>
      <c r="F171" s="104">
        <v>0</v>
      </c>
      <c r="G171" s="104">
        <v>0</v>
      </c>
      <c r="H171" s="88">
        <f t="shared" si="2"/>
        <v>0</v>
      </c>
      <c r="I171" s="103"/>
      <c r="J171" s="103"/>
      <c r="K171" s="88">
        <v>0</v>
      </c>
      <c r="L171" s="25" t="s">
        <v>563</v>
      </c>
      <c r="M171" s="558"/>
      <c r="N171" s="560"/>
      <c r="O171" s="561"/>
      <c r="P171" s="447"/>
      <c r="Q171" s="447"/>
      <c r="R171" s="447"/>
      <c r="S171" s="447"/>
      <c r="T171" s="447"/>
      <c r="U171" s="447"/>
      <c r="V171" s="447"/>
      <c r="W171" s="447"/>
      <c r="X171" s="447"/>
      <c r="Y171" s="447"/>
      <c r="Z171" s="447"/>
      <c r="AA171" s="447"/>
      <c r="AB171" s="447"/>
      <c r="AC171" s="447"/>
      <c r="AD171" s="447"/>
      <c r="AE171" s="447"/>
      <c r="AF171" s="447"/>
      <c r="AG171" s="447"/>
      <c r="AH171" s="447"/>
      <c r="AI171" s="447"/>
      <c r="AJ171" s="447"/>
      <c r="AK171" s="447"/>
      <c r="AL171" s="447"/>
      <c r="AM171" s="447"/>
      <c r="AN171" s="447"/>
      <c r="AO171" s="447"/>
    </row>
    <row r="172" spans="1:41" x14ac:dyDescent="0.25">
      <c r="A172" s="120">
        <v>159</v>
      </c>
      <c r="B172" s="56">
        <v>21000954</v>
      </c>
      <c r="C172" s="58">
        <v>46631</v>
      </c>
      <c r="D172" s="51">
        <v>66.099999999999994</v>
      </c>
      <c r="E172" s="65" t="s">
        <v>569</v>
      </c>
      <c r="F172" s="104">
        <v>0</v>
      </c>
      <c r="G172" s="104">
        <v>0.65800000000000003</v>
      </c>
      <c r="H172" s="88">
        <f>G172</f>
        <v>0.65800000000000003</v>
      </c>
      <c r="I172" s="103"/>
      <c r="J172" s="103"/>
      <c r="K172" s="88">
        <v>0.65800000000000003</v>
      </c>
      <c r="L172" s="25" t="s">
        <v>563</v>
      </c>
      <c r="M172" s="558"/>
      <c r="N172" s="560"/>
      <c r="O172" s="561"/>
      <c r="P172" s="447"/>
      <c r="Q172" s="447"/>
      <c r="R172" s="447"/>
      <c r="S172" s="447"/>
      <c r="T172" s="447"/>
      <c r="U172" s="447"/>
      <c r="V172" s="447"/>
      <c r="W172" s="447"/>
      <c r="X172" s="447"/>
      <c r="Y172" s="447"/>
      <c r="Z172" s="447"/>
      <c r="AA172" s="447"/>
      <c r="AB172" s="447"/>
      <c r="AC172" s="447"/>
      <c r="AD172" s="447"/>
      <c r="AE172" s="447"/>
      <c r="AF172" s="447"/>
      <c r="AG172" s="447"/>
      <c r="AH172" s="447"/>
      <c r="AI172" s="447"/>
      <c r="AJ172" s="447"/>
      <c r="AK172" s="447"/>
      <c r="AL172" s="447"/>
      <c r="AM172" s="447"/>
      <c r="AN172" s="447"/>
      <c r="AO172" s="447"/>
    </row>
    <row r="173" spans="1:41" x14ac:dyDescent="0.25">
      <c r="A173" s="120">
        <v>160</v>
      </c>
      <c r="B173" s="56" t="s">
        <v>203</v>
      </c>
      <c r="C173" s="56"/>
      <c r="D173" s="51">
        <v>109.1</v>
      </c>
      <c r="E173" s="65" t="s">
        <v>358</v>
      </c>
      <c r="F173" s="104">
        <v>34.515999999999998</v>
      </c>
      <c r="G173" s="104">
        <v>35.24</v>
      </c>
      <c r="H173" s="88"/>
      <c r="I173" s="103"/>
      <c r="J173" s="103">
        <v>0.85916331949375424</v>
      </c>
      <c r="K173" s="88">
        <v>0.85916331949375424</v>
      </c>
      <c r="L173" s="25" t="s">
        <v>563</v>
      </c>
      <c r="M173" s="558"/>
      <c r="N173" s="560"/>
      <c r="O173" s="561"/>
      <c r="P173" s="447"/>
      <c r="Q173" s="447"/>
      <c r="R173" s="447"/>
      <c r="S173" s="447"/>
      <c r="T173" s="447"/>
      <c r="U173" s="447"/>
      <c r="V173" s="447"/>
      <c r="W173" s="447"/>
      <c r="X173" s="447"/>
      <c r="Y173" s="447"/>
      <c r="Z173" s="447"/>
      <c r="AA173" s="447"/>
      <c r="AB173" s="447"/>
      <c r="AC173" s="447"/>
      <c r="AD173" s="447"/>
      <c r="AE173" s="447"/>
      <c r="AF173" s="447"/>
      <c r="AG173" s="447"/>
      <c r="AH173" s="447"/>
      <c r="AI173" s="447"/>
      <c r="AJ173" s="447"/>
      <c r="AK173" s="447"/>
      <c r="AL173" s="447"/>
      <c r="AM173" s="447"/>
      <c r="AN173" s="447"/>
      <c r="AO173" s="447"/>
    </row>
    <row r="174" spans="1:41" x14ac:dyDescent="0.25">
      <c r="A174" s="120">
        <v>161</v>
      </c>
      <c r="B174" s="56">
        <v>20001618</v>
      </c>
      <c r="C174" s="58">
        <v>45931</v>
      </c>
      <c r="D174" s="51">
        <v>43.1</v>
      </c>
      <c r="E174" s="65" t="s">
        <v>569</v>
      </c>
      <c r="F174" s="104">
        <v>0</v>
      </c>
      <c r="G174" s="104">
        <v>0.06</v>
      </c>
      <c r="H174" s="88">
        <f>G174-F174</f>
        <v>0.06</v>
      </c>
      <c r="I174" s="103"/>
      <c r="J174" s="103"/>
      <c r="K174" s="88">
        <v>0.06</v>
      </c>
      <c r="L174" s="25" t="s">
        <v>563</v>
      </c>
      <c r="M174" s="558"/>
      <c r="N174" s="560"/>
      <c r="O174" s="561"/>
      <c r="P174" s="447"/>
      <c r="Q174" s="447"/>
      <c r="R174" s="447"/>
      <c r="S174" s="447"/>
      <c r="T174" s="447"/>
      <c r="U174" s="447"/>
      <c r="V174" s="447"/>
      <c r="W174" s="447"/>
      <c r="X174" s="447"/>
      <c r="Y174" s="447"/>
      <c r="Z174" s="447"/>
      <c r="AA174" s="447"/>
      <c r="AB174" s="447"/>
      <c r="AC174" s="447"/>
      <c r="AD174" s="447"/>
      <c r="AE174" s="447"/>
      <c r="AF174" s="447"/>
      <c r="AG174" s="447"/>
      <c r="AH174" s="447"/>
      <c r="AI174" s="447"/>
      <c r="AJ174" s="447"/>
      <c r="AK174" s="447"/>
      <c r="AL174" s="447"/>
      <c r="AM174" s="447"/>
      <c r="AN174" s="447"/>
      <c r="AO174" s="447"/>
    </row>
    <row r="175" spans="1:41" x14ac:dyDescent="0.25">
      <c r="A175" s="120">
        <v>162</v>
      </c>
      <c r="B175" s="56" t="s">
        <v>205</v>
      </c>
      <c r="C175" s="56"/>
      <c r="D175" s="51">
        <v>65.8</v>
      </c>
      <c r="E175" s="65" t="s">
        <v>358</v>
      </c>
      <c r="F175" s="104">
        <v>15.737</v>
      </c>
      <c r="G175" s="104">
        <v>16.193000000000001</v>
      </c>
      <c r="H175" s="88"/>
      <c r="I175" s="103"/>
      <c r="J175" s="103">
        <v>0.53434492908055942</v>
      </c>
      <c r="K175" s="88">
        <v>0.53434492908055942</v>
      </c>
      <c r="L175" s="25" t="s">
        <v>563</v>
      </c>
      <c r="M175" s="558"/>
      <c r="N175" s="560"/>
      <c r="O175" s="561"/>
      <c r="P175" s="447"/>
      <c r="Q175" s="447"/>
      <c r="R175" s="447"/>
      <c r="S175" s="447"/>
      <c r="T175" s="447"/>
      <c r="U175" s="447"/>
      <c r="V175" s="447"/>
      <c r="W175" s="447"/>
      <c r="X175" s="447"/>
      <c r="Y175" s="447"/>
      <c r="Z175" s="447"/>
      <c r="AA175" s="447"/>
      <c r="AB175" s="447"/>
      <c r="AC175" s="447"/>
      <c r="AD175" s="447"/>
      <c r="AE175" s="447"/>
      <c r="AF175" s="447"/>
      <c r="AG175" s="447"/>
      <c r="AH175" s="447"/>
      <c r="AI175" s="447"/>
      <c r="AJ175" s="447"/>
      <c r="AK175" s="447"/>
      <c r="AL175" s="447"/>
      <c r="AM175" s="447"/>
      <c r="AN175" s="447"/>
      <c r="AO175" s="447"/>
    </row>
    <row r="176" spans="1:41" x14ac:dyDescent="0.25">
      <c r="A176" s="120">
        <v>163</v>
      </c>
      <c r="B176" s="56">
        <v>1779719</v>
      </c>
      <c r="C176" s="58">
        <v>45877</v>
      </c>
      <c r="D176" s="51">
        <v>109.9</v>
      </c>
      <c r="E176" s="65" t="s">
        <v>569</v>
      </c>
      <c r="F176" s="104">
        <v>0</v>
      </c>
      <c r="G176" s="88">
        <v>0.41049999999999998</v>
      </c>
      <c r="H176" s="88">
        <f>(G176-F176)</f>
        <v>0.41049999999999998</v>
      </c>
      <c r="I176" s="103"/>
      <c r="J176" s="103"/>
      <c r="K176" s="88">
        <v>0.41049999999999998</v>
      </c>
      <c r="L176" s="25" t="s">
        <v>563</v>
      </c>
      <c r="M176" s="558"/>
      <c r="N176" s="560"/>
      <c r="O176" s="561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447"/>
      <c r="AC176" s="447"/>
      <c r="AD176" s="447"/>
      <c r="AE176" s="447"/>
      <c r="AF176" s="447"/>
      <c r="AG176" s="447"/>
      <c r="AH176" s="447"/>
      <c r="AI176" s="447"/>
      <c r="AJ176" s="447"/>
      <c r="AK176" s="447"/>
      <c r="AL176" s="447"/>
      <c r="AM176" s="447"/>
      <c r="AN176" s="447"/>
      <c r="AO176" s="447"/>
    </row>
    <row r="177" spans="1:41" x14ac:dyDescent="0.25">
      <c r="A177" s="120">
        <v>164</v>
      </c>
      <c r="B177" s="56" t="s">
        <v>207</v>
      </c>
      <c r="C177" s="58">
        <v>45927</v>
      </c>
      <c r="D177" s="51">
        <v>43.8</v>
      </c>
      <c r="E177" s="65" t="s">
        <v>358</v>
      </c>
      <c r="F177" s="104">
        <v>20.7</v>
      </c>
      <c r="G177" s="104">
        <v>20.971</v>
      </c>
      <c r="H177" s="88">
        <f t="shared" si="2"/>
        <v>0.23300580000000068</v>
      </c>
      <c r="I177" s="103"/>
      <c r="J177" s="103"/>
      <c r="K177" s="88">
        <v>0.23300580000000068</v>
      </c>
      <c r="L177" s="25" t="s">
        <v>563</v>
      </c>
      <c r="M177" s="558"/>
      <c r="N177" s="560"/>
      <c r="O177" s="561"/>
      <c r="P177" s="447"/>
      <c r="Q177" s="447"/>
      <c r="R177" s="447"/>
      <c r="S177" s="447"/>
      <c r="T177" s="447"/>
      <c r="U177" s="447"/>
      <c r="V177" s="447"/>
      <c r="W177" s="447"/>
      <c r="X177" s="447"/>
      <c r="Y177" s="447"/>
      <c r="Z177" s="447"/>
      <c r="AA177" s="447"/>
      <c r="AB177" s="447"/>
      <c r="AC177" s="447"/>
      <c r="AD177" s="447"/>
      <c r="AE177" s="447"/>
      <c r="AF177" s="447"/>
      <c r="AG177" s="447"/>
      <c r="AH177" s="447"/>
      <c r="AI177" s="447"/>
      <c r="AJ177" s="447"/>
      <c r="AK177" s="447"/>
      <c r="AL177" s="447"/>
      <c r="AM177" s="447"/>
      <c r="AN177" s="447"/>
      <c r="AO177" s="447"/>
    </row>
    <row r="178" spans="1:41" x14ac:dyDescent="0.25">
      <c r="A178" s="120">
        <v>165</v>
      </c>
      <c r="B178" s="56" t="s">
        <v>208</v>
      </c>
      <c r="C178" s="58">
        <v>45803</v>
      </c>
      <c r="D178" s="51">
        <v>65.900000000000006</v>
      </c>
      <c r="E178" s="65" t="s">
        <v>358</v>
      </c>
      <c r="F178" s="104">
        <v>5.5620000000000003</v>
      </c>
      <c r="G178" s="104">
        <v>5.6340000000000003</v>
      </c>
      <c r="H178" s="88">
        <f t="shared" si="2"/>
        <v>6.1905600000000054E-2</v>
      </c>
      <c r="I178" s="103"/>
      <c r="J178" s="103"/>
      <c r="K178" s="88">
        <v>6.1905600000000054E-2</v>
      </c>
      <c r="L178" s="25" t="s">
        <v>563</v>
      </c>
      <c r="M178" s="558"/>
      <c r="N178" s="560"/>
      <c r="O178" s="561"/>
      <c r="P178" s="447"/>
      <c r="Q178" s="447"/>
      <c r="R178" s="447"/>
      <c r="S178" s="447"/>
      <c r="T178" s="447"/>
      <c r="U178" s="447"/>
      <c r="V178" s="447"/>
      <c r="W178" s="447"/>
      <c r="X178" s="447"/>
      <c r="Y178" s="447"/>
      <c r="Z178" s="447"/>
      <c r="AA178" s="447"/>
      <c r="AB178" s="447"/>
      <c r="AC178" s="447"/>
      <c r="AD178" s="447"/>
      <c r="AE178" s="447"/>
      <c r="AF178" s="447"/>
      <c r="AG178" s="447"/>
      <c r="AH178" s="447"/>
      <c r="AI178" s="447"/>
      <c r="AJ178" s="447"/>
      <c r="AK178" s="447"/>
      <c r="AL178" s="447"/>
      <c r="AM178" s="447"/>
      <c r="AN178" s="447"/>
      <c r="AO178" s="447"/>
    </row>
    <row r="179" spans="1:41" x14ac:dyDescent="0.25">
      <c r="A179" s="120">
        <v>166</v>
      </c>
      <c r="B179" s="56" t="s">
        <v>209</v>
      </c>
      <c r="C179" s="56"/>
      <c r="D179" s="51">
        <v>109.5</v>
      </c>
      <c r="E179" s="65" t="s">
        <v>358</v>
      </c>
      <c r="F179" s="104">
        <v>53.584000000000003</v>
      </c>
      <c r="G179" s="104">
        <v>54.195</v>
      </c>
      <c r="H179" s="88"/>
      <c r="I179" s="103"/>
      <c r="J179" s="103">
        <v>0.93699569484784073</v>
      </c>
      <c r="K179" s="88">
        <v>0.93699569484784073</v>
      </c>
      <c r="L179" s="25" t="s">
        <v>563</v>
      </c>
      <c r="M179" s="558"/>
      <c r="N179" s="560"/>
      <c r="O179" s="561"/>
      <c r="P179" s="447"/>
      <c r="Q179" s="447"/>
      <c r="R179" s="447"/>
      <c r="S179" s="447"/>
      <c r="T179" s="447"/>
      <c r="U179" s="447"/>
      <c r="V179" s="447"/>
      <c r="W179" s="447"/>
      <c r="X179" s="447"/>
      <c r="Y179" s="447"/>
      <c r="Z179" s="447"/>
      <c r="AA179" s="447"/>
      <c r="AB179" s="447"/>
      <c r="AC179" s="447"/>
      <c r="AD179" s="447"/>
      <c r="AE179" s="447"/>
      <c r="AF179" s="447"/>
      <c r="AG179" s="447"/>
      <c r="AH179" s="447"/>
      <c r="AI179" s="447"/>
      <c r="AJ179" s="447"/>
      <c r="AK179" s="447"/>
      <c r="AL179" s="447"/>
      <c r="AM179" s="447"/>
      <c r="AN179" s="447"/>
      <c r="AO179" s="447"/>
    </row>
    <row r="180" spans="1:41" x14ac:dyDescent="0.25">
      <c r="A180" s="120">
        <v>167</v>
      </c>
      <c r="B180" s="56" t="s">
        <v>210</v>
      </c>
      <c r="C180" s="58">
        <v>45914</v>
      </c>
      <c r="D180" s="51">
        <v>43.1</v>
      </c>
      <c r="E180" s="65" t="s">
        <v>358</v>
      </c>
      <c r="F180" s="104">
        <v>6.4880000000000004</v>
      </c>
      <c r="G180" s="104">
        <v>6.4880000000000004</v>
      </c>
      <c r="H180" s="88">
        <f t="shared" si="2"/>
        <v>0</v>
      </c>
      <c r="I180" s="103"/>
      <c r="J180" s="103"/>
      <c r="K180" s="88">
        <v>0</v>
      </c>
      <c r="L180" s="25" t="s">
        <v>563</v>
      </c>
      <c r="M180" s="558"/>
      <c r="N180" s="560"/>
      <c r="O180" s="561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47"/>
      <c r="AC180" s="447"/>
      <c r="AD180" s="447"/>
      <c r="AE180" s="447"/>
      <c r="AF180" s="447"/>
      <c r="AG180" s="447"/>
      <c r="AH180" s="447"/>
      <c r="AI180" s="447"/>
      <c r="AJ180" s="447"/>
      <c r="AK180" s="447"/>
      <c r="AL180" s="447"/>
      <c r="AM180" s="447"/>
      <c r="AN180" s="447"/>
      <c r="AO180" s="447"/>
    </row>
    <row r="181" spans="1:41" x14ac:dyDescent="0.25">
      <c r="A181" s="120">
        <v>168</v>
      </c>
      <c r="B181" s="56" t="s">
        <v>211</v>
      </c>
      <c r="C181" s="56"/>
      <c r="D181" s="51">
        <v>66</v>
      </c>
      <c r="E181" s="65" t="s">
        <v>358</v>
      </c>
      <c r="F181" s="104">
        <v>26.986999999999998</v>
      </c>
      <c r="G181" s="104">
        <v>27.425000000000001</v>
      </c>
      <c r="H181" s="88"/>
      <c r="I181" s="103"/>
      <c r="J181" s="103">
        <v>0.66209793342426926</v>
      </c>
      <c r="K181" s="88">
        <v>0.66209793342426926</v>
      </c>
      <c r="L181" s="25" t="s">
        <v>563</v>
      </c>
      <c r="M181" s="558"/>
      <c r="N181" s="560"/>
      <c r="O181" s="561"/>
      <c r="P181" s="447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47"/>
      <c r="AC181" s="447"/>
      <c r="AD181" s="447"/>
      <c r="AE181" s="447"/>
      <c r="AF181" s="447"/>
      <c r="AG181" s="447"/>
      <c r="AH181" s="447"/>
      <c r="AI181" s="447"/>
      <c r="AJ181" s="447"/>
      <c r="AK181" s="447"/>
      <c r="AL181" s="447"/>
      <c r="AM181" s="447"/>
      <c r="AN181" s="447"/>
      <c r="AO181" s="447"/>
    </row>
    <row r="182" spans="1:41" x14ac:dyDescent="0.25">
      <c r="A182" s="120">
        <v>169</v>
      </c>
      <c r="B182" s="56" t="s">
        <v>212</v>
      </c>
      <c r="C182" s="56"/>
      <c r="D182" s="51">
        <v>109.6</v>
      </c>
      <c r="E182" s="65" t="s">
        <v>358</v>
      </c>
      <c r="F182" s="104">
        <v>22.818000000000001</v>
      </c>
      <c r="G182" s="104">
        <v>22.864000000000001</v>
      </c>
      <c r="H182" s="88"/>
      <c r="I182" s="103"/>
      <c r="J182" s="103">
        <v>0.6475692803530293</v>
      </c>
      <c r="K182" s="88">
        <v>0.6475692803530293</v>
      </c>
      <c r="L182" s="25" t="s">
        <v>563</v>
      </c>
      <c r="M182" s="558"/>
      <c r="N182" s="560"/>
      <c r="O182" s="561"/>
      <c r="P182" s="447"/>
      <c r="Q182" s="447"/>
      <c r="R182" s="447"/>
      <c r="S182" s="447"/>
      <c r="T182" s="447"/>
      <c r="U182" s="447"/>
      <c r="V182" s="447"/>
      <c r="W182" s="447"/>
      <c r="X182" s="447"/>
      <c r="Y182" s="447"/>
      <c r="Z182" s="447"/>
      <c r="AA182" s="447"/>
      <c r="AB182" s="447"/>
      <c r="AC182" s="447"/>
      <c r="AD182" s="447"/>
      <c r="AE182" s="447"/>
      <c r="AF182" s="447"/>
      <c r="AG182" s="447"/>
      <c r="AH182" s="447"/>
      <c r="AI182" s="447"/>
      <c r="AJ182" s="447"/>
      <c r="AK182" s="447"/>
      <c r="AL182" s="447"/>
      <c r="AM182" s="447"/>
      <c r="AN182" s="447"/>
      <c r="AO182" s="447"/>
    </row>
    <row r="183" spans="1:41" x14ac:dyDescent="0.25">
      <c r="A183" s="120">
        <v>170</v>
      </c>
      <c r="B183" s="56" t="s">
        <v>213</v>
      </c>
      <c r="C183" s="58">
        <v>45896</v>
      </c>
      <c r="D183" s="51">
        <v>43</v>
      </c>
      <c r="E183" s="65" t="s">
        <v>358</v>
      </c>
      <c r="F183" s="104">
        <v>31.521000000000001</v>
      </c>
      <c r="G183" s="104">
        <v>32.423999999999999</v>
      </c>
      <c r="H183" s="88">
        <f t="shared" si="2"/>
        <v>0.77639939999999885</v>
      </c>
      <c r="I183" s="103"/>
      <c r="J183" s="103"/>
      <c r="K183" s="88">
        <v>0.77639939999999885</v>
      </c>
      <c r="L183" s="25" t="s">
        <v>563</v>
      </c>
      <c r="M183" s="558"/>
      <c r="N183" s="560"/>
      <c r="O183" s="561"/>
      <c r="P183" s="447"/>
      <c r="Q183" s="447"/>
      <c r="R183" s="447"/>
      <c r="S183" s="447"/>
      <c r="T183" s="447"/>
      <c r="U183" s="447"/>
      <c r="V183" s="447"/>
      <c r="W183" s="447"/>
      <c r="X183" s="447"/>
      <c r="Y183" s="447"/>
      <c r="Z183" s="447"/>
      <c r="AA183" s="447"/>
      <c r="AB183" s="447"/>
      <c r="AC183" s="447"/>
      <c r="AD183" s="447"/>
      <c r="AE183" s="447"/>
      <c r="AF183" s="447"/>
      <c r="AG183" s="447"/>
      <c r="AH183" s="447"/>
      <c r="AI183" s="447"/>
      <c r="AJ183" s="447"/>
      <c r="AK183" s="447"/>
      <c r="AL183" s="447"/>
      <c r="AM183" s="447"/>
      <c r="AN183" s="447"/>
      <c r="AO183" s="447"/>
    </row>
    <row r="184" spans="1:41" x14ac:dyDescent="0.25">
      <c r="A184" s="120">
        <v>171</v>
      </c>
      <c r="B184" s="56" t="s">
        <v>214</v>
      </c>
      <c r="C184" s="58">
        <v>45810</v>
      </c>
      <c r="D184" s="51">
        <v>65.900000000000006</v>
      </c>
      <c r="E184" s="65" t="s">
        <v>358</v>
      </c>
      <c r="F184" s="104">
        <v>32.21</v>
      </c>
      <c r="G184" s="104">
        <v>33.002000000000002</v>
      </c>
      <c r="H184" s="88">
        <f t="shared" si="2"/>
        <v>0.68096160000000139</v>
      </c>
      <c r="I184" s="103"/>
      <c r="J184" s="103"/>
      <c r="K184" s="88">
        <v>0.68096160000000139</v>
      </c>
      <c r="L184" s="25" t="s">
        <v>563</v>
      </c>
      <c r="M184" s="558"/>
      <c r="N184" s="560"/>
      <c r="O184" s="561"/>
      <c r="P184" s="447"/>
      <c r="Q184" s="447"/>
      <c r="R184" s="454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47"/>
      <c r="AC184" s="447"/>
      <c r="AD184" s="447"/>
      <c r="AE184" s="447"/>
      <c r="AF184" s="447"/>
      <c r="AG184" s="447"/>
      <c r="AH184" s="447"/>
      <c r="AI184" s="447"/>
      <c r="AJ184" s="447"/>
      <c r="AK184" s="447"/>
      <c r="AL184" s="447"/>
      <c r="AM184" s="447"/>
      <c r="AN184" s="447"/>
      <c r="AO184" s="447"/>
    </row>
    <row r="185" spans="1:41" x14ac:dyDescent="0.25">
      <c r="A185" s="120">
        <v>172</v>
      </c>
      <c r="B185" s="56" t="s">
        <v>215</v>
      </c>
      <c r="C185" s="596">
        <v>45928</v>
      </c>
      <c r="D185" s="51">
        <v>110</v>
      </c>
      <c r="E185" s="65" t="s">
        <v>359</v>
      </c>
      <c r="F185" s="129">
        <v>37356</v>
      </c>
      <c r="G185" s="129">
        <v>37700</v>
      </c>
      <c r="H185" s="88">
        <f>(G185-F185)*0.00086</f>
        <v>0.29583999999999999</v>
      </c>
      <c r="I185" s="103"/>
      <c r="J185" s="103"/>
      <c r="K185" s="88">
        <v>0.29583999999999999</v>
      </c>
      <c r="L185" s="25" t="s">
        <v>563</v>
      </c>
      <c r="M185" s="558"/>
      <c r="N185" s="586"/>
      <c r="O185" s="561"/>
      <c r="P185" s="447"/>
      <c r="Q185" s="447"/>
      <c r="R185" s="454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  <c r="AD185" s="447"/>
      <c r="AE185" s="447"/>
      <c r="AF185" s="447"/>
      <c r="AG185" s="447"/>
      <c r="AH185" s="447"/>
      <c r="AI185" s="447"/>
      <c r="AJ185" s="447"/>
      <c r="AK185" s="447"/>
      <c r="AL185" s="447"/>
      <c r="AM185" s="447"/>
      <c r="AN185" s="447"/>
      <c r="AO185" s="447"/>
    </row>
    <row r="186" spans="1:41" x14ac:dyDescent="0.25">
      <c r="A186" s="120">
        <v>173</v>
      </c>
      <c r="B186" s="56" t="s">
        <v>216</v>
      </c>
      <c r="C186" s="58">
        <v>45915</v>
      </c>
      <c r="D186" s="51">
        <v>42.8</v>
      </c>
      <c r="E186" s="65" t="s">
        <v>359</v>
      </c>
      <c r="F186" s="129">
        <v>3877</v>
      </c>
      <c r="G186" s="129">
        <v>3977</v>
      </c>
      <c r="H186" s="88">
        <f t="shared" ref="H186:H206" si="3">(G186-F186)*0.00086</f>
        <v>8.5999999999999993E-2</v>
      </c>
      <c r="I186" s="103"/>
      <c r="J186" s="103"/>
      <c r="K186" s="88">
        <v>8.5999999999999993E-2</v>
      </c>
      <c r="L186" s="25" t="s">
        <v>563</v>
      </c>
      <c r="M186" s="558"/>
      <c r="N186" s="560"/>
      <c r="O186" s="561"/>
      <c r="P186" s="447"/>
      <c r="Q186" s="447"/>
      <c r="R186" s="454"/>
      <c r="S186" s="447"/>
      <c r="T186" s="447"/>
      <c r="U186" s="447"/>
      <c r="V186" s="447"/>
      <c r="W186" s="447"/>
      <c r="X186" s="447"/>
      <c r="Y186" s="447"/>
      <c r="Z186" s="447"/>
      <c r="AA186" s="447"/>
      <c r="AB186" s="447"/>
      <c r="AC186" s="447"/>
      <c r="AD186" s="447"/>
      <c r="AE186" s="447"/>
      <c r="AF186" s="447"/>
      <c r="AG186" s="447"/>
      <c r="AH186" s="447"/>
      <c r="AI186" s="447"/>
      <c r="AJ186" s="447"/>
      <c r="AK186" s="447"/>
      <c r="AL186" s="447"/>
      <c r="AM186" s="447"/>
      <c r="AN186" s="447"/>
      <c r="AO186" s="447"/>
    </row>
    <row r="187" spans="1:41" x14ac:dyDescent="0.25">
      <c r="A187" s="120">
        <v>174</v>
      </c>
      <c r="B187" s="56" t="s">
        <v>217</v>
      </c>
      <c r="C187" s="58">
        <v>45872</v>
      </c>
      <c r="D187" s="51">
        <v>66.099999999999994</v>
      </c>
      <c r="E187" s="65" t="s">
        <v>359</v>
      </c>
      <c r="F187" s="129">
        <v>9688</v>
      </c>
      <c r="G187" s="129">
        <v>9688</v>
      </c>
      <c r="H187" s="88">
        <f>(G187-F187)*0.00086</f>
        <v>0</v>
      </c>
      <c r="I187" s="103"/>
      <c r="J187" s="103"/>
      <c r="K187" s="88">
        <v>0</v>
      </c>
      <c r="L187" s="25" t="s">
        <v>563</v>
      </c>
      <c r="M187" s="558"/>
      <c r="N187" s="560"/>
      <c r="O187" s="793"/>
      <c r="P187" s="793"/>
      <c r="Q187" s="793"/>
      <c r="R187" s="454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  <c r="AD187" s="447"/>
      <c r="AE187" s="447"/>
      <c r="AF187" s="447"/>
      <c r="AG187" s="447"/>
      <c r="AH187" s="447"/>
      <c r="AI187" s="447"/>
      <c r="AJ187" s="447"/>
      <c r="AK187" s="447"/>
      <c r="AL187" s="447"/>
      <c r="AM187" s="447"/>
      <c r="AN187" s="447"/>
      <c r="AO187" s="447"/>
    </row>
    <row r="188" spans="1:41" x14ac:dyDescent="0.25">
      <c r="A188" s="120">
        <v>175</v>
      </c>
      <c r="B188" s="56" t="s">
        <v>218</v>
      </c>
      <c r="C188" s="56"/>
      <c r="D188" s="51">
        <v>109.9</v>
      </c>
      <c r="E188" s="65" t="s">
        <v>359</v>
      </c>
      <c r="F188" s="129">
        <v>40660</v>
      </c>
      <c r="G188" s="129">
        <v>41354</v>
      </c>
      <c r="H188" s="88"/>
      <c r="I188" s="103"/>
      <c r="J188" s="103">
        <v>0.67037310353526081</v>
      </c>
      <c r="K188" s="88">
        <v>0.67037310353526081</v>
      </c>
      <c r="L188" s="25" t="s">
        <v>563</v>
      </c>
      <c r="M188" s="559"/>
      <c r="N188" s="560"/>
      <c r="O188" s="561"/>
      <c r="P188" s="447"/>
      <c r="Q188" s="447"/>
      <c r="R188" s="454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  <c r="AD188" s="447"/>
      <c r="AE188" s="447"/>
      <c r="AF188" s="447"/>
      <c r="AG188" s="447"/>
      <c r="AH188" s="447"/>
      <c r="AI188" s="447"/>
      <c r="AJ188" s="447"/>
      <c r="AK188" s="447"/>
      <c r="AL188" s="447"/>
      <c r="AM188" s="447"/>
      <c r="AN188" s="447"/>
      <c r="AO188" s="447"/>
    </row>
    <row r="189" spans="1:41" x14ac:dyDescent="0.25">
      <c r="A189" s="120">
        <v>176</v>
      </c>
      <c r="B189" s="56" t="s">
        <v>219</v>
      </c>
      <c r="C189" s="58">
        <v>45809</v>
      </c>
      <c r="D189" s="51">
        <v>43.1</v>
      </c>
      <c r="E189" s="65" t="s">
        <v>359</v>
      </c>
      <c r="F189" s="129">
        <v>5905</v>
      </c>
      <c r="G189" s="129">
        <v>6103</v>
      </c>
      <c r="H189" s="88">
        <f t="shared" si="3"/>
        <v>0.17027999999999999</v>
      </c>
      <c r="I189" s="103"/>
      <c r="J189" s="103"/>
      <c r="K189" s="88">
        <v>0.17027999999999999</v>
      </c>
      <c r="L189" s="215" t="s">
        <v>563</v>
      </c>
      <c r="M189" s="559"/>
      <c r="N189" s="560"/>
      <c r="O189" s="561"/>
      <c r="P189" s="447"/>
      <c r="Q189" s="447"/>
      <c r="R189" s="454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7"/>
      <c r="AD189" s="447"/>
      <c r="AE189" s="447"/>
      <c r="AF189" s="447"/>
      <c r="AG189" s="447"/>
      <c r="AH189" s="447"/>
      <c r="AI189" s="447"/>
      <c r="AJ189" s="447"/>
      <c r="AK189" s="447"/>
      <c r="AL189" s="447"/>
      <c r="AM189" s="447"/>
      <c r="AN189" s="447"/>
      <c r="AO189" s="447"/>
    </row>
    <row r="190" spans="1:41" x14ac:dyDescent="0.25">
      <c r="A190" s="120">
        <v>177</v>
      </c>
      <c r="B190" s="56" t="s">
        <v>220</v>
      </c>
      <c r="C190" s="58">
        <v>45810</v>
      </c>
      <c r="D190" s="51">
        <v>65.8</v>
      </c>
      <c r="E190" s="65" t="s">
        <v>359</v>
      </c>
      <c r="F190" s="129">
        <v>8527</v>
      </c>
      <c r="G190" s="129">
        <v>8751</v>
      </c>
      <c r="H190" s="88">
        <f t="shared" si="3"/>
        <v>0.19264000000000001</v>
      </c>
      <c r="I190" s="103"/>
      <c r="J190" s="103"/>
      <c r="K190" s="88">
        <v>0.19264000000000001</v>
      </c>
      <c r="L190" s="215" t="s">
        <v>563</v>
      </c>
      <c r="M190" s="559"/>
      <c r="N190" s="560"/>
      <c r="O190" s="561"/>
      <c r="P190" s="447"/>
      <c r="Q190" s="447"/>
      <c r="R190" s="454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7"/>
      <c r="AD190" s="447"/>
      <c r="AE190" s="447"/>
      <c r="AF190" s="447"/>
      <c r="AG190" s="447"/>
      <c r="AH190" s="447"/>
      <c r="AI190" s="447"/>
      <c r="AJ190" s="447"/>
      <c r="AK190" s="447"/>
      <c r="AL190" s="447"/>
      <c r="AM190" s="447"/>
      <c r="AN190" s="447"/>
      <c r="AO190" s="447"/>
    </row>
    <row r="191" spans="1:41" x14ac:dyDescent="0.25">
      <c r="A191" s="120">
        <v>178</v>
      </c>
      <c r="B191" s="56" t="s">
        <v>221</v>
      </c>
      <c r="C191" s="58">
        <v>45923</v>
      </c>
      <c r="D191" s="51">
        <v>108</v>
      </c>
      <c r="E191" s="587" t="s">
        <v>359</v>
      </c>
      <c r="F191" s="129">
        <v>37305</v>
      </c>
      <c r="G191" s="129">
        <v>37305</v>
      </c>
      <c r="H191" s="88">
        <f t="shared" si="3"/>
        <v>0</v>
      </c>
      <c r="I191" s="103"/>
      <c r="J191" s="103"/>
      <c r="K191" s="88">
        <v>0</v>
      </c>
      <c r="L191" s="215" t="s">
        <v>563</v>
      </c>
      <c r="M191" s="559"/>
      <c r="N191" s="447"/>
      <c r="O191" s="457"/>
      <c r="P191" s="447"/>
      <c r="Q191" s="447"/>
      <c r="R191" s="454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7"/>
      <c r="AD191" s="447"/>
      <c r="AE191" s="447"/>
      <c r="AF191" s="447"/>
      <c r="AG191" s="447"/>
      <c r="AH191" s="447"/>
      <c r="AI191" s="447"/>
      <c r="AJ191" s="447"/>
      <c r="AK191" s="447"/>
      <c r="AL191" s="447"/>
      <c r="AM191" s="447"/>
      <c r="AN191" s="447"/>
      <c r="AO191" s="447"/>
    </row>
    <row r="192" spans="1:41" x14ac:dyDescent="0.25">
      <c r="A192" s="120">
        <v>179</v>
      </c>
      <c r="B192" s="56" t="s">
        <v>222</v>
      </c>
      <c r="C192" s="58">
        <v>45759</v>
      </c>
      <c r="D192" s="51">
        <v>43</v>
      </c>
      <c r="E192" s="65" t="s">
        <v>359</v>
      </c>
      <c r="F192" s="129">
        <v>5953</v>
      </c>
      <c r="G192" s="129">
        <v>5953</v>
      </c>
      <c r="H192" s="88">
        <f t="shared" si="3"/>
        <v>0</v>
      </c>
      <c r="I192" s="103"/>
      <c r="J192" s="103"/>
      <c r="K192" s="88">
        <v>0</v>
      </c>
      <c r="L192" s="215" t="s">
        <v>563</v>
      </c>
      <c r="M192" s="559"/>
      <c r="N192" s="560"/>
      <c r="O192" s="561"/>
      <c r="P192" s="447"/>
      <c r="Q192" s="447"/>
      <c r="R192" s="454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47"/>
      <c r="AC192" s="447"/>
      <c r="AD192" s="447"/>
      <c r="AE192" s="447"/>
      <c r="AF192" s="447"/>
      <c r="AG192" s="447"/>
      <c r="AH192" s="447"/>
      <c r="AI192" s="447"/>
      <c r="AJ192" s="447"/>
      <c r="AK192" s="447"/>
      <c r="AL192" s="447"/>
      <c r="AM192" s="447"/>
      <c r="AN192" s="447"/>
      <c r="AO192" s="447"/>
    </row>
    <row r="193" spans="1:41" x14ac:dyDescent="0.25">
      <c r="A193" s="120">
        <v>180</v>
      </c>
      <c r="B193" s="116" t="s">
        <v>223</v>
      </c>
      <c r="C193" s="58">
        <v>45829</v>
      </c>
      <c r="D193" s="51">
        <v>66.3</v>
      </c>
      <c r="E193" s="65" t="s">
        <v>359</v>
      </c>
      <c r="F193" s="129">
        <v>28507</v>
      </c>
      <c r="G193" s="129">
        <v>28507</v>
      </c>
      <c r="H193" s="88">
        <f t="shared" si="3"/>
        <v>0</v>
      </c>
      <c r="I193" s="103"/>
      <c r="J193" s="103"/>
      <c r="K193" s="88">
        <v>0</v>
      </c>
      <c r="L193" s="215" t="s">
        <v>563</v>
      </c>
      <c r="M193" s="559"/>
      <c r="N193" s="794"/>
      <c r="O193" s="795"/>
      <c r="P193" s="795"/>
      <c r="Q193" s="795"/>
      <c r="R193" s="454"/>
      <c r="S193" s="447"/>
      <c r="T193" s="447"/>
      <c r="U193" s="447"/>
      <c r="V193" s="447"/>
      <c r="W193" s="447"/>
      <c r="X193" s="447"/>
      <c r="Y193" s="447"/>
      <c r="Z193" s="447"/>
      <c r="AA193" s="447"/>
      <c r="AB193" s="447"/>
      <c r="AC193" s="447"/>
      <c r="AD193" s="447"/>
      <c r="AE193" s="447"/>
      <c r="AF193" s="447"/>
      <c r="AG193" s="447"/>
      <c r="AH193" s="447"/>
      <c r="AI193" s="447"/>
      <c r="AJ193" s="447"/>
      <c r="AK193" s="447"/>
      <c r="AL193" s="447"/>
      <c r="AM193" s="447"/>
      <c r="AN193" s="447"/>
      <c r="AO193" s="447"/>
    </row>
    <row r="194" spans="1:41" x14ac:dyDescent="0.25">
      <c r="A194" s="120">
        <v>181</v>
      </c>
      <c r="B194" s="56" t="s">
        <v>224</v>
      </c>
      <c r="C194" s="56"/>
      <c r="D194" s="51">
        <v>110.9</v>
      </c>
      <c r="E194" s="65" t="s">
        <v>359</v>
      </c>
      <c r="F194" s="129">
        <v>12057</v>
      </c>
      <c r="G194" s="129">
        <v>12932</v>
      </c>
      <c r="H194" s="88"/>
      <c r="I194" s="103">
        <v>2.7381735776347629</v>
      </c>
      <c r="J194" s="103"/>
      <c r="K194" s="88">
        <v>2.7381735776347629</v>
      </c>
      <c r="L194" s="215" t="s">
        <v>564</v>
      </c>
      <c r="M194" s="559"/>
      <c r="N194" s="560"/>
      <c r="O194" s="561"/>
      <c r="P194" s="447"/>
      <c r="Q194" s="447"/>
      <c r="R194" s="454"/>
      <c r="S194" s="447"/>
      <c r="T194" s="447"/>
      <c r="U194" s="447"/>
      <c r="V194" s="447"/>
      <c r="W194" s="447"/>
      <c r="X194" s="447"/>
      <c r="Y194" s="447"/>
      <c r="Z194" s="447"/>
      <c r="AA194" s="447"/>
      <c r="AB194" s="447"/>
      <c r="AC194" s="447"/>
      <c r="AD194" s="447"/>
      <c r="AE194" s="447"/>
      <c r="AF194" s="447"/>
      <c r="AG194" s="447"/>
      <c r="AH194" s="447"/>
      <c r="AI194" s="447"/>
      <c r="AJ194" s="447"/>
      <c r="AK194" s="447"/>
      <c r="AL194" s="447"/>
      <c r="AM194" s="447"/>
      <c r="AN194" s="447"/>
      <c r="AO194" s="447"/>
    </row>
    <row r="195" spans="1:41" x14ac:dyDescent="0.25">
      <c r="A195" s="120">
        <v>182</v>
      </c>
      <c r="B195" s="56" t="s">
        <v>225</v>
      </c>
      <c r="C195" s="56"/>
      <c r="D195" s="51">
        <v>42.6</v>
      </c>
      <c r="E195" s="65" t="s">
        <v>359</v>
      </c>
      <c r="F195" s="129">
        <v>24785</v>
      </c>
      <c r="G195" s="129">
        <v>25197</v>
      </c>
      <c r="H195" s="88"/>
      <c r="I195" s="103"/>
      <c r="J195" s="103">
        <v>0.70544562521021026</v>
      </c>
      <c r="K195" s="88">
        <v>0.70544562521021026</v>
      </c>
      <c r="L195" s="215" t="s">
        <v>563</v>
      </c>
      <c r="M195" s="559"/>
      <c r="N195" s="560"/>
      <c r="O195" s="561"/>
      <c r="P195" s="447"/>
      <c r="Q195" s="447"/>
      <c r="R195" s="456"/>
      <c r="S195" s="447"/>
      <c r="T195" s="447"/>
      <c r="U195" s="447"/>
      <c r="V195" s="447"/>
      <c r="W195" s="447"/>
      <c r="X195" s="447"/>
      <c r="Y195" s="447"/>
      <c r="Z195" s="447"/>
      <c r="AA195" s="447"/>
      <c r="AB195" s="447"/>
      <c r="AC195" s="447"/>
      <c r="AD195" s="447"/>
      <c r="AE195" s="447"/>
      <c r="AF195" s="447"/>
      <c r="AG195" s="447"/>
      <c r="AH195" s="447"/>
      <c r="AI195" s="447"/>
      <c r="AJ195" s="447"/>
      <c r="AK195" s="447"/>
      <c r="AL195" s="447"/>
      <c r="AM195" s="447"/>
      <c r="AN195" s="447"/>
      <c r="AO195" s="447"/>
    </row>
    <row r="196" spans="1:41" x14ac:dyDescent="0.25">
      <c r="A196" s="120">
        <v>183</v>
      </c>
      <c r="B196" s="56" t="s">
        <v>226</v>
      </c>
      <c r="C196" s="58">
        <v>45898</v>
      </c>
      <c r="D196" s="51">
        <v>65.3</v>
      </c>
      <c r="E196" s="65" t="s">
        <v>359</v>
      </c>
      <c r="F196" s="129">
        <v>20511</v>
      </c>
      <c r="G196" s="129">
        <v>20635</v>
      </c>
      <c r="H196" s="88">
        <f t="shared" si="3"/>
        <v>0.10664</v>
      </c>
      <c r="I196" s="103"/>
      <c r="J196" s="103"/>
      <c r="K196" s="88">
        <v>0.10664</v>
      </c>
      <c r="L196" s="215" t="s">
        <v>563</v>
      </c>
      <c r="M196" s="559"/>
      <c r="N196" s="560"/>
      <c r="O196" s="561"/>
      <c r="P196" s="447"/>
      <c r="Q196" s="447"/>
      <c r="R196" s="590"/>
      <c r="S196" s="597"/>
      <c r="T196" s="590"/>
      <c r="U196" s="447"/>
      <c r="V196" s="447"/>
      <c r="W196" s="447"/>
      <c r="X196" s="447"/>
      <c r="Y196" s="447"/>
      <c r="Z196" s="447"/>
      <c r="AA196" s="447"/>
      <c r="AB196" s="447"/>
      <c r="AC196" s="447"/>
      <c r="AD196" s="447"/>
      <c r="AE196" s="447"/>
      <c r="AF196" s="447"/>
      <c r="AG196" s="447"/>
      <c r="AH196" s="447"/>
      <c r="AI196" s="447"/>
      <c r="AJ196" s="447"/>
      <c r="AK196" s="447"/>
      <c r="AL196" s="447"/>
      <c r="AM196" s="447"/>
      <c r="AN196" s="447"/>
      <c r="AO196" s="447"/>
    </row>
    <row r="197" spans="1:41" x14ac:dyDescent="0.25">
      <c r="A197" s="120">
        <v>184</v>
      </c>
      <c r="B197" s="56" t="s">
        <v>227</v>
      </c>
      <c r="C197" s="56"/>
      <c r="D197" s="51">
        <v>110</v>
      </c>
      <c r="E197" s="65" t="s">
        <v>359</v>
      </c>
      <c r="F197" s="129">
        <v>54103</v>
      </c>
      <c r="G197" s="129">
        <v>54848</v>
      </c>
      <c r="H197" s="88"/>
      <c r="I197" s="103"/>
      <c r="J197" s="103">
        <v>1.6814873890404491</v>
      </c>
      <c r="K197" s="88">
        <v>1.6814873890404491</v>
      </c>
      <c r="L197" s="215" t="s">
        <v>563</v>
      </c>
      <c r="M197" s="558"/>
      <c r="N197" s="560"/>
      <c r="O197" s="561"/>
      <c r="P197" s="447"/>
      <c r="Q197" s="447"/>
      <c r="R197" s="456"/>
      <c r="S197" s="202"/>
      <c r="T197" s="447"/>
      <c r="U197" s="447"/>
      <c r="V197" s="447"/>
      <c r="W197" s="447"/>
      <c r="X197" s="447"/>
      <c r="Y197" s="447"/>
      <c r="Z197" s="447"/>
      <c r="AA197" s="447"/>
      <c r="AB197" s="447"/>
      <c r="AC197" s="447"/>
      <c r="AD197" s="447"/>
      <c r="AE197" s="447"/>
      <c r="AF197" s="447"/>
      <c r="AG197" s="447"/>
      <c r="AH197" s="447"/>
      <c r="AI197" s="447"/>
      <c r="AJ197" s="447"/>
      <c r="AK197" s="447"/>
      <c r="AL197" s="447"/>
      <c r="AM197" s="447"/>
      <c r="AN197" s="447"/>
      <c r="AO197" s="447"/>
    </row>
    <row r="198" spans="1:41" x14ac:dyDescent="0.25">
      <c r="A198" s="120">
        <v>185</v>
      </c>
      <c r="B198" s="56" t="s">
        <v>228</v>
      </c>
      <c r="C198" s="58">
        <v>45803</v>
      </c>
      <c r="D198" s="51">
        <v>42.6</v>
      </c>
      <c r="E198" s="65" t="s">
        <v>359</v>
      </c>
      <c r="F198" s="129">
        <v>13818</v>
      </c>
      <c r="G198" s="129">
        <v>13841</v>
      </c>
      <c r="H198" s="88">
        <f t="shared" si="3"/>
        <v>1.9779999999999999E-2</v>
      </c>
      <c r="I198" s="103"/>
      <c r="J198" s="103"/>
      <c r="K198" s="88">
        <v>1.9779999999999999E-2</v>
      </c>
      <c r="L198" s="215" t="s">
        <v>563</v>
      </c>
      <c r="M198" s="558"/>
      <c r="N198" s="560"/>
      <c r="O198" s="561"/>
      <c r="P198" s="447"/>
      <c r="Q198" s="447"/>
      <c r="R198" s="456"/>
      <c r="S198" s="202"/>
      <c r="T198" s="447"/>
      <c r="U198" s="447"/>
      <c r="V198" s="447"/>
      <c r="W198" s="447"/>
      <c r="X198" s="447"/>
      <c r="Y198" s="447"/>
      <c r="Z198" s="447"/>
      <c r="AA198" s="447"/>
      <c r="AB198" s="447"/>
      <c r="AC198" s="447"/>
      <c r="AD198" s="447"/>
      <c r="AE198" s="447"/>
      <c r="AF198" s="447"/>
      <c r="AG198" s="447"/>
      <c r="AH198" s="447"/>
      <c r="AI198" s="447"/>
      <c r="AJ198" s="447"/>
      <c r="AK198" s="447"/>
      <c r="AL198" s="447"/>
      <c r="AM198" s="447"/>
      <c r="AN198" s="447"/>
      <c r="AO198" s="447"/>
    </row>
    <row r="199" spans="1:41" x14ac:dyDescent="0.25">
      <c r="A199" s="120">
        <v>186</v>
      </c>
      <c r="B199" s="56" t="s">
        <v>229</v>
      </c>
      <c r="C199" s="58">
        <v>45803</v>
      </c>
      <c r="D199" s="51">
        <v>65.3</v>
      </c>
      <c r="E199" s="65" t="s">
        <v>359</v>
      </c>
      <c r="F199" s="129">
        <v>32946</v>
      </c>
      <c r="G199" s="129">
        <v>33201</v>
      </c>
      <c r="H199" s="88">
        <f t="shared" si="3"/>
        <v>0.21929999999999999</v>
      </c>
      <c r="I199" s="103"/>
      <c r="J199" s="103"/>
      <c r="K199" s="88">
        <v>0.21929999999999999</v>
      </c>
      <c r="L199" s="215" t="s">
        <v>563</v>
      </c>
      <c r="M199" s="558"/>
      <c r="N199" s="560"/>
      <c r="O199" s="561"/>
      <c r="P199" s="447"/>
      <c r="Q199" s="447"/>
      <c r="R199" s="456"/>
      <c r="S199" s="457"/>
      <c r="T199" s="447"/>
      <c r="U199" s="447"/>
      <c r="V199" s="447"/>
      <c r="W199" s="447"/>
      <c r="X199" s="447"/>
      <c r="Y199" s="447"/>
      <c r="Z199" s="447"/>
      <c r="AA199" s="447"/>
      <c r="AB199" s="447"/>
      <c r="AC199" s="447"/>
      <c r="AD199" s="447"/>
      <c r="AE199" s="447"/>
      <c r="AF199" s="447"/>
      <c r="AG199" s="447"/>
      <c r="AH199" s="447"/>
      <c r="AI199" s="447"/>
      <c r="AJ199" s="447"/>
      <c r="AK199" s="447"/>
      <c r="AL199" s="447"/>
      <c r="AM199" s="447"/>
      <c r="AN199" s="447"/>
      <c r="AO199" s="447"/>
    </row>
    <row r="200" spans="1:41" x14ac:dyDescent="0.25">
      <c r="A200" s="120">
        <v>187</v>
      </c>
      <c r="B200" s="66" t="s">
        <v>584</v>
      </c>
      <c r="C200" s="58">
        <v>45948</v>
      </c>
      <c r="D200" s="51">
        <v>109.9</v>
      </c>
      <c r="E200" s="65" t="s">
        <v>569</v>
      </c>
      <c r="F200" s="129">
        <v>0</v>
      </c>
      <c r="G200" s="88">
        <v>9.4E-2</v>
      </c>
      <c r="H200" s="88">
        <f>(G200-F200)</f>
        <v>9.4E-2</v>
      </c>
      <c r="I200" s="103"/>
      <c r="J200" s="103"/>
      <c r="K200" s="88">
        <v>9.4E-2</v>
      </c>
      <c r="L200" s="215" t="s">
        <v>563</v>
      </c>
      <c r="M200" s="558"/>
      <c r="N200" s="463"/>
      <c r="O200" s="566"/>
      <c r="P200" s="447"/>
      <c r="Q200" s="447"/>
      <c r="R200" s="456"/>
      <c r="S200" s="457"/>
      <c r="T200" s="447"/>
      <c r="U200" s="590"/>
      <c r="V200" s="590"/>
      <c r="W200" s="590"/>
      <c r="X200" s="590"/>
      <c r="Y200" s="590"/>
      <c r="Z200" s="447"/>
      <c r="AA200" s="447"/>
      <c r="AB200" s="447"/>
      <c r="AC200" s="447"/>
      <c r="AD200" s="447"/>
      <c r="AE200" s="447"/>
      <c r="AF200" s="447"/>
      <c r="AG200" s="447"/>
      <c r="AH200" s="447"/>
      <c r="AI200" s="447"/>
      <c r="AJ200" s="447"/>
      <c r="AK200" s="447"/>
      <c r="AL200" s="447"/>
      <c r="AM200" s="447"/>
      <c r="AN200" s="447"/>
      <c r="AO200" s="447"/>
    </row>
    <row r="201" spans="1:41" x14ac:dyDescent="0.25">
      <c r="A201" s="120">
        <v>188</v>
      </c>
      <c r="B201" s="56" t="s">
        <v>231</v>
      </c>
      <c r="C201" s="56"/>
      <c r="D201" s="51">
        <v>42.8</v>
      </c>
      <c r="E201" s="65" t="s">
        <v>359</v>
      </c>
      <c r="F201" s="129">
        <v>18581</v>
      </c>
      <c r="G201" s="129">
        <v>18741</v>
      </c>
      <c r="H201" s="88"/>
      <c r="I201" s="103"/>
      <c r="J201" s="103">
        <v>0.31967752955392015</v>
      </c>
      <c r="K201" s="88">
        <v>0.31967752955392015</v>
      </c>
      <c r="L201" s="25" t="s">
        <v>563</v>
      </c>
      <c r="M201" s="558"/>
      <c r="N201" s="463"/>
      <c r="O201" s="561"/>
      <c r="P201" s="447"/>
      <c r="Q201" s="447"/>
      <c r="R201" s="456"/>
      <c r="S201" s="457"/>
      <c r="T201" s="447"/>
      <c r="U201" s="447"/>
      <c r="V201" s="447"/>
      <c r="W201" s="447"/>
      <c r="X201" s="447"/>
      <c r="Y201" s="447"/>
      <c r="Z201" s="447"/>
      <c r="AA201" s="447"/>
      <c r="AB201" s="447"/>
      <c r="AC201" s="447"/>
      <c r="AD201" s="447"/>
      <c r="AE201" s="447"/>
      <c r="AF201" s="447"/>
      <c r="AG201" s="447"/>
      <c r="AH201" s="447"/>
      <c r="AI201" s="447"/>
      <c r="AJ201" s="447"/>
      <c r="AK201" s="447"/>
      <c r="AL201" s="447"/>
      <c r="AM201" s="447"/>
      <c r="AN201" s="447"/>
      <c r="AO201" s="447"/>
    </row>
    <row r="202" spans="1:41" x14ac:dyDescent="0.25">
      <c r="A202" s="120">
        <v>189</v>
      </c>
      <c r="B202" s="56" t="s">
        <v>585</v>
      </c>
      <c r="C202" s="58">
        <v>46621</v>
      </c>
      <c r="D202" s="51">
        <v>65.5</v>
      </c>
      <c r="E202" s="65" t="s">
        <v>569</v>
      </c>
      <c r="F202" s="129">
        <v>0</v>
      </c>
      <c r="G202" s="129">
        <v>0</v>
      </c>
      <c r="H202" s="88">
        <f t="shared" si="3"/>
        <v>0</v>
      </c>
      <c r="I202" s="103"/>
      <c r="J202" s="103"/>
      <c r="K202" s="88">
        <v>0</v>
      </c>
      <c r="L202" s="215" t="s">
        <v>563</v>
      </c>
      <c r="M202" s="558"/>
      <c r="N202" s="463"/>
      <c r="O202" s="561"/>
      <c r="P202" s="447"/>
      <c r="Q202" s="447"/>
      <c r="R202" s="456"/>
      <c r="S202" s="457"/>
      <c r="T202" s="447"/>
      <c r="U202" s="447"/>
      <c r="V202" s="447"/>
      <c r="W202" s="447"/>
      <c r="X202" s="447"/>
      <c r="Y202" s="447"/>
      <c r="Z202" s="447"/>
      <c r="AA202" s="447"/>
      <c r="AB202" s="447"/>
      <c r="AC202" s="447"/>
      <c r="AD202" s="447"/>
      <c r="AE202" s="447"/>
      <c r="AF202" s="447"/>
      <c r="AG202" s="447"/>
      <c r="AH202" s="447"/>
      <c r="AI202" s="447"/>
      <c r="AJ202" s="447"/>
      <c r="AK202" s="447"/>
      <c r="AL202" s="447"/>
      <c r="AM202" s="447"/>
      <c r="AN202" s="447"/>
      <c r="AO202" s="447"/>
    </row>
    <row r="203" spans="1:41" x14ac:dyDescent="0.25">
      <c r="A203" s="120">
        <v>190</v>
      </c>
      <c r="B203" s="58" t="s">
        <v>586</v>
      </c>
      <c r="C203" s="58">
        <v>46512</v>
      </c>
      <c r="D203" s="51">
        <v>109.5</v>
      </c>
      <c r="E203" s="65" t="s">
        <v>569</v>
      </c>
      <c r="F203" s="129">
        <v>0</v>
      </c>
      <c r="G203" s="88">
        <v>0.372</v>
      </c>
      <c r="H203" s="88">
        <f>G203</f>
        <v>0.372</v>
      </c>
      <c r="I203" s="103"/>
      <c r="J203" s="103"/>
      <c r="K203" s="88">
        <v>0.372</v>
      </c>
      <c r="L203" s="215" t="s">
        <v>563</v>
      </c>
      <c r="M203" s="558"/>
      <c r="N203" s="560"/>
      <c r="O203" s="561"/>
      <c r="P203" s="447"/>
      <c r="Q203" s="447"/>
      <c r="R203" s="454"/>
      <c r="S203" s="447"/>
      <c r="T203" s="447"/>
      <c r="U203" s="447"/>
      <c r="V203" s="447"/>
      <c r="W203" s="447"/>
      <c r="X203" s="447"/>
      <c r="Y203" s="447"/>
      <c r="Z203" s="447"/>
      <c r="AA203" s="447"/>
      <c r="AB203" s="447"/>
      <c r="AC203" s="447"/>
      <c r="AD203" s="447"/>
      <c r="AE203" s="447"/>
      <c r="AF203" s="447"/>
      <c r="AG203" s="447"/>
      <c r="AH203" s="447"/>
      <c r="AI203" s="447"/>
      <c r="AJ203" s="447"/>
      <c r="AK203" s="447"/>
      <c r="AL203" s="447"/>
      <c r="AM203" s="447"/>
      <c r="AN203" s="447"/>
      <c r="AO203" s="447"/>
    </row>
    <row r="204" spans="1:41" x14ac:dyDescent="0.25">
      <c r="A204" s="120">
        <v>191</v>
      </c>
      <c r="B204" s="56" t="s">
        <v>234</v>
      </c>
      <c r="C204" s="56"/>
      <c r="D204" s="51">
        <v>43</v>
      </c>
      <c r="E204" s="65" t="s">
        <v>359</v>
      </c>
      <c r="F204" s="129">
        <v>21227</v>
      </c>
      <c r="G204" s="129">
        <v>21618</v>
      </c>
      <c r="H204" s="88"/>
      <c r="I204" s="103">
        <v>1.0616903862785825</v>
      </c>
      <c r="J204" s="103"/>
      <c r="K204" s="88">
        <v>1.0616903862785825</v>
      </c>
      <c r="L204" s="215" t="s">
        <v>564</v>
      </c>
      <c r="M204" s="558"/>
      <c r="N204" s="560"/>
      <c r="O204" s="561"/>
      <c r="P204" s="567"/>
      <c r="Q204" s="567"/>
      <c r="R204" s="454"/>
      <c r="S204" s="457"/>
      <c r="T204" s="447"/>
      <c r="U204" s="447"/>
      <c r="V204" s="447"/>
      <c r="W204" s="447"/>
      <c r="X204" s="447"/>
      <c r="Y204" s="447"/>
      <c r="Z204" s="447"/>
      <c r="AA204" s="447"/>
      <c r="AB204" s="447"/>
      <c r="AC204" s="447"/>
      <c r="AD204" s="447"/>
      <c r="AE204" s="447"/>
      <c r="AF204" s="447"/>
      <c r="AG204" s="447"/>
      <c r="AH204" s="447"/>
      <c r="AI204" s="447"/>
      <c r="AJ204" s="447"/>
      <c r="AK204" s="447"/>
      <c r="AL204" s="447"/>
      <c r="AM204" s="447"/>
      <c r="AN204" s="447"/>
      <c r="AO204" s="447"/>
    </row>
    <row r="205" spans="1:41" x14ac:dyDescent="0.25">
      <c r="A205" s="120">
        <v>192</v>
      </c>
      <c r="B205" s="56" t="s">
        <v>235</v>
      </c>
      <c r="C205" s="56"/>
      <c r="D205" s="51">
        <v>65.3</v>
      </c>
      <c r="E205" s="65" t="s">
        <v>359</v>
      </c>
      <c r="F205" s="129">
        <v>37492</v>
      </c>
      <c r="G205" s="129">
        <v>37980</v>
      </c>
      <c r="H205" s="88"/>
      <c r="I205" s="103">
        <v>1.612287958697475</v>
      </c>
      <c r="J205" s="103"/>
      <c r="K205" s="88">
        <v>1.612287958697475</v>
      </c>
      <c r="L205" s="215" t="s">
        <v>564</v>
      </c>
      <c r="M205" s="558"/>
      <c r="N205" s="560"/>
      <c r="O205" s="561"/>
      <c r="P205" s="447"/>
      <c r="Q205" s="447"/>
      <c r="R205" s="457"/>
      <c r="S205" s="457"/>
      <c r="T205" s="457"/>
      <c r="U205" s="457"/>
      <c r="V205" s="598"/>
      <c r="W205" s="447"/>
      <c r="X205" s="447"/>
      <c r="Y205" s="447"/>
      <c r="Z205" s="447"/>
      <c r="AA205" s="447"/>
      <c r="AB205" s="447"/>
      <c r="AC205" s="447"/>
      <c r="AD205" s="447"/>
      <c r="AE205" s="447"/>
      <c r="AF205" s="447"/>
      <c r="AG205" s="447"/>
      <c r="AH205" s="447"/>
      <c r="AI205" s="447"/>
      <c r="AJ205" s="447"/>
      <c r="AK205" s="447"/>
      <c r="AL205" s="447"/>
      <c r="AM205" s="447"/>
      <c r="AN205" s="447"/>
      <c r="AO205" s="447"/>
    </row>
    <row r="206" spans="1:41" x14ac:dyDescent="0.25">
      <c r="A206" s="120">
        <v>196</v>
      </c>
      <c r="B206" s="56" t="s">
        <v>236</v>
      </c>
      <c r="C206" s="58">
        <v>45934</v>
      </c>
      <c r="D206" s="51">
        <v>52.8</v>
      </c>
      <c r="E206" s="65" t="s">
        <v>358</v>
      </c>
      <c r="F206" s="104">
        <v>15.95</v>
      </c>
      <c r="G206" s="104">
        <v>15.95</v>
      </c>
      <c r="H206" s="88">
        <f t="shared" si="3"/>
        <v>0</v>
      </c>
      <c r="I206" s="103"/>
      <c r="J206" s="103"/>
      <c r="K206" s="88">
        <v>0</v>
      </c>
      <c r="L206" s="215" t="s">
        <v>563</v>
      </c>
      <c r="M206" s="558"/>
      <c r="N206" s="560"/>
      <c r="O206" s="561"/>
      <c r="P206" s="447"/>
      <c r="Q206" s="447"/>
      <c r="R206" s="457"/>
      <c r="S206" s="457"/>
      <c r="T206" s="457"/>
      <c r="U206" s="457"/>
      <c r="V206" s="598"/>
      <c r="W206" s="447"/>
      <c r="X206" s="447"/>
      <c r="Y206" s="447"/>
      <c r="Z206" s="447"/>
      <c r="AA206" s="447"/>
      <c r="AB206" s="447"/>
      <c r="AC206" s="447"/>
      <c r="AD206" s="447"/>
      <c r="AE206" s="447"/>
      <c r="AF206" s="447"/>
      <c r="AG206" s="447"/>
      <c r="AH206" s="447"/>
      <c r="AI206" s="447"/>
      <c r="AJ206" s="447"/>
      <c r="AK206" s="447"/>
      <c r="AL206" s="447"/>
      <c r="AM206" s="447"/>
      <c r="AN206" s="447"/>
      <c r="AO206" s="447"/>
    </row>
    <row r="207" spans="1:41" x14ac:dyDescent="0.25">
      <c r="A207" s="120">
        <v>197</v>
      </c>
      <c r="B207" s="56" t="s">
        <v>237</v>
      </c>
      <c r="C207" s="56"/>
      <c r="D207" s="51">
        <v>51.2</v>
      </c>
      <c r="E207" s="65" t="s">
        <v>358</v>
      </c>
      <c r="F207" s="104">
        <v>26.027000000000001</v>
      </c>
      <c r="G207" s="104">
        <v>26.027000000000001</v>
      </c>
      <c r="H207" s="88"/>
      <c r="I207" s="103">
        <v>1.2641522738944984</v>
      </c>
      <c r="J207" s="103"/>
      <c r="K207" s="88">
        <v>1.2641522738944984</v>
      </c>
      <c r="L207" s="215" t="s">
        <v>564</v>
      </c>
      <c r="M207" s="558"/>
      <c r="N207" s="560"/>
      <c r="O207" s="561"/>
      <c r="P207" s="447"/>
      <c r="Q207" s="447"/>
      <c r="R207" s="457"/>
      <c r="S207" s="457"/>
      <c r="T207" s="457"/>
      <c r="U207" s="457"/>
      <c r="V207" s="598"/>
      <c r="W207" s="447"/>
      <c r="X207" s="447"/>
      <c r="Y207" s="447"/>
      <c r="Z207" s="447"/>
      <c r="AA207" s="447"/>
      <c r="AB207" s="447"/>
      <c r="AC207" s="447"/>
      <c r="AD207" s="447"/>
      <c r="AE207" s="447"/>
      <c r="AF207" s="447"/>
      <c r="AG207" s="447"/>
      <c r="AH207" s="447"/>
      <c r="AI207" s="447"/>
      <c r="AJ207" s="447"/>
      <c r="AK207" s="447"/>
      <c r="AL207" s="447"/>
      <c r="AM207" s="447"/>
      <c r="AN207" s="447"/>
      <c r="AO207" s="447"/>
    </row>
    <row r="208" spans="1:41" x14ac:dyDescent="0.25">
      <c r="A208" s="120">
        <v>198</v>
      </c>
      <c r="B208" s="56" t="s">
        <v>238</v>
      </c>
      <c r="C208" s="56"/>
      <c r="D208" s="51">
        <v>113.6</v>
      </c>
      <c r="E208" s="65" t="s">
        <v>358</v>
      </c>
      <c r="F208" s="104">
        <v>79.162000000000006</v>
      </c>
      <c r="G208" s="104">
        <v>79.162000000000006</v>
      </c>
      <c r="H208" s="88"/>
      <c r="I208" s="103">
        <v>2.8048378577034181</v>
      </c>
      <c r="J208" s="103"/>
      <c r="K208" s="88">
        <v>2.8048378577034181</v>
      </c>
      <c r="L208" s="215" t="s">
        <v>564</v>
      </c>
      <c r="M208" s="558"/>
      <c r="N208" s="560"/>
      <c r="O208" s="561"/>
      <c r="P208" s="592"/>
      <c r="Q208" s="592"/>
      <c r="R208" s="456"/>
      <c r="S208" s="457"/>
      <c r="T208" s="447"/>
      <c r="U208" s="447"/>
      <c r="V208" s="447"/>
      <c r="W208" s="447"/>
      <c r="X208" s="447"/>
      <c r="Y208" s="447"/>
      <c r="Z208" s="447"/>
      <c r="AA208" s="447"/>
      <c r="AB208" s="447"/>
      <c r="AC208" s="447"/>
      <c r="AD208" s="447"/>
      <c r="AE208" s="447"/>
      <c r="AF208" s="447"/>
      <c r="AG208" s="447"/>
      <c r="AH208" s="447"/>
      <c r="AI208" s="447"/>
      <c r="AJ208" s="447"/>
      <c r="AK208" s="447"/>
      <c r="AL208" s="447"/>
      <c r="AM208" s="447"/>
      <c r="AN208" s="447"/>
      <c r="AO208" s="447"/>
    </row>
    <row r="209" spans="1:41" x14ac:dyDescent="0.25">
      <c r="A209" s="120">
        <v>199</v>
      </c>
      <c r="B209" s="56" t="s">
        <v>239</v>
      </c>
      <c r="C209" s="56"/>
      <c r="D209" s="51">
        <v>106.7</v>
      </c>
      <c r="E209" s="65" t="s">
        <v>358</v>
      </c>
      <c r="F209" s="104">
        <v>47.511000000000003</v>
      </c>
      <c r="G209" s="104">
        <v>48.104999999999997</v>
      </c>
      <c r="H209" s="88"/>
      <c r="I209" s="103"/>
      <c r="J209" s="103">
        <v>1.0635248340359025</v>
      </c>
      <c r="K209" s="88">
        <v>1.0635248340359025</v>
      </c>
      <c r="L209" s="215" t="s">
        <v>563</v>
      </c>
      <c r="M209" s="558"/>
      <c r="N209" s="560"/>
      <c r="O209" s="561"/>
      <c r="P209" s="447"/>
      <c r="Q209" s="447"/>
      <c r="R209" s="456"/>
      <c r="S209" s="457"/>
      <c r="T209" s="447"/>
      <c r="U209" s="447"/>
      <c r="V209" s="447"/>
      <c r="W209" s="447"/>
      <c r="X209" s="447"/>
      <c r="Y209" s="447"/>
      <c r="Z209" s="447"/>
      <c r="AA209" s="447"/>
      <c r="AB209" s="447"/>
      <c r="AC209" s="447"/>
      <c r="AD209" s="447"/>
      <c r="AE209" s="447"/>
      <c r="AF209" s="447"/>
      <c r="AG209" s="447"/>
      <c r="AH209" s="447"/>
      <c r="AI209" s="447"/>
      <c r="AJ209" s="447"/>
      <c r="AK209" s="447"/>
      <c r="AL209" s="447"/>
      <c r="AM209" s="447"/>
      <c r="AN209" s="447"/>
      <c r="AO209" s="447"/>
    </row>
    <row r="210" spans="1:41" x14ac:dyDescent="0.25">
      <c r="A210" s="120">
        <v>200</v>
      </c>
      <c r="B210" s="56" t="s">
        <v>240</v>
      </c>
      <c r="C210" s="58">
        <v>45906</v>
      </c>
      <c r="D210" s="51">
        <v>92.7</v>
      </c>
      <c r="E210" s="65" t="s">
        <v>358</v>
      </c>
      <c r="F210" s="104">
        <v>21.806999999999999</v>
      </c>
      <c r="G210" s="104">
        <v>22.401</v>
      </c>
      <c r="H210" s="88">
        <f t="shared" ref="H210:H268" si="4">(G210-F210)*0.8598</f>
        <v>0.51072120000000099</v>
      </c>
      <c r="I210" s="103"/>
      <c r="J210" s="103"/>
      <c r="K210" s="88">
        <v>0.51072120000000099</v>
      </c>
      <c r="L210" s="215" t="s">
        <v>563</v>
      </c>
      <c r="M210" s="558"/>
      <c r="N210" s="560"/>
      <c r="O210" s="561"/>
      <c r="P210" s="358"/>
      <c r="Q210" s="447"/>
      <c r="R210" s="456"/>
      <c r="S210" s="457"/>
      <c r="T210" s="447"/>
      <c r="U210" s="447"/>
      <c r="V210" s="447"/>
      <c r="W210" s="447"/>
      <c r="X210" s="447"/>
      <c r="Y210" s="447"/>
      <c r="Z210" s="447"/>
      <c r="AA210" s="447"/>
      <c r="AB210" s="447"/>
      <c r="AC210" s="447"/>
      <c r="AD210" s="447"/>
      <c r="AE210" s="447"/>
      <c r="AF210" s="447"/>
      <c r="AG210" s="447"/>
      <c r="AH210" s="447"/>
      <c r="AI210" s="447"/>
      <c r="AJ210" s="447"/>
      <c r="AK210" s="447"/>
      <c r="AL210" s="447"/>
      <c r="AM210" s="447"/>
      <c r="AN210" s="447"/>
      <c r="AO210" s="447"/>
    </row>
    <row r="211" spans="1:41" x14ac:dyDescent="0.25">
      <c r="A211" s="120">
        <v>201</v>
      </c>
      <c r="B211" s="56" t="s">
        <v>241</v>
      </c>
      <c r="C211" s="58">
        <v>45912</v>
      </c>
      <c r="D211" s="51">
        <v>81.8</v>
      </c>
      <c r="E211" s="65" t="s">
        <v>358</v>
      </c>
      <c r="F211" s="104">
        <v>45.122999999999998</v>
      </c>
      <c r="G211" s="104">
        <v>45.895000000000003</v>
      </c>
      <c r="H211" s="88">
        <f t="shared" si="4"/>
        <v>0.66376560000000484</v>
      </c>
      <c r="I211" s="103"/>
      <c r="J211" s="103"/>
      <c r="K211" s="88">
        <v>0.66376560000000484</v>
      </c>
      <c r="L211" s="215" t="s">
        <v>563</v>
      </c>
      <c r="M211" s="558"/>
      <c r="N211" s="560"/>
      <c r="O211" s="561"/>
      <c r="P211" s="447"/>
      <c r="Q211" s="447"/>
      <c r="R211" s="456"/>
      <c r="S211" s="447"/>
      <c r="T211" s="447"/>
      <c r="U211" s="447"/>
      <c r="V211" s="447"/>
      <c r="W211" s="447"/>
      <c r="X211" s="447"/>
      <c r="Y211" s="447"/>
      <c r="Z211" s="447"/>
      <c r="AA211" s="447"/>
      <c r="AB211" s="447"/>
      <c r="AC211" s="447"/>
      <c r="AD211" s="447"/>
      <c r="AE211" s="447"/>
      <c r="AF211" s="447"/>
      <c r="AG211" s="447"/>
      <c r="AH211" s="447"/>
      <c r="AI211" s="447"/>
      <c r="AJ211" s="447"/>
      <c r="AK211" s="447"/>
      <c r="AL211" s="447"/>
      <c r="AM211" s="447"/>
      <c r="AN211" s="447"/>
      <c r="AO211" s="447"/>
    </row>
    <row r="212" spans="1:41" x14ac:dyDescent="0.25">
      <c r="A212" s="120">
        <v>202</v>
      </c>
      <c r="B212" s="56" t="s">
        <v>242</v>
      </c>
      <c r="C212" s="58">
        <v>45879</v>
      </c>
      <c r="D212" s="51">
        <v>52.3</v>
      </c>
      <c r="E212" s="65" t="s">
        <v>358</v>
      </c>
      <c r="F212" s="104">
        <v>14.523</v>
      </c>
      <c r="G212" s="104">
        <v>14.755000000000001</v>
      </c>
      <c r="H212" s="88">
        <f t="shared" si="4"/>
        <v>0.19947360000000094</v>
      </c>
      <c r="I212" s="103"/>
      <c r="J212" s="103"/>
      <c r="K212" s="88">
        <v>0.19947360000000094</v>
      </c>
      <c r="L212" s="215" t="s">
        <v>563</v>
      </c>
      <c r="M212" s="558"/>
      <c r="N212" s="560"/>
      <c r="O212" s="561"/>
      <c r="P212" s="447"/>
      <c r="Q212" s="447"/>
      <c r="R212" s="456"/>
      <c r="S212" s="447"/>
      <c r="T212" s="447"/>
      <c r="U212" s="447"/>
      <c r="V212" s="447"/>
      <c r="W212" s="447"/>
      <c r="X212" s="447"/>
      <c r="Y212" s="447"/>
      <c r="Z212" s="447"/>
      <c r="AA212" s="447"/>
      <c r="AB212" s="447"/>
      <c r="AC212" s="447"/>
      <c r="AD212" s="447"/>
      <c r="AE212" s="447"/>
      <c r="AF212" s="447"/>
      <c r="AG212" s="447"/>
      <c r="AH212" s="447"/>
      <c r="AI212" s="447"/>
      <c r="AJ212" s="447"/>
      <c r="AK212" s="447"/>
      <c r="AL212" s="447"/>
      <c r="AM212" s="447"/>
      <c r="AN212" s="447"/>
      <c r="AO212" s="447"/>
    </row>
    <row r="213" spans="1:41" x14ac:dyDescent="0.25">
      <c r="A213" s="120">
        <v>203</v>
      </c>
      <c r="B213" s="56" t="s">
        <v>243</v>
      </c>
      <c r="C213" s="56"/>
      <c r="D213" s="51">
        <v>51.3</v>
      </c>
      <c r="E213" s="65" t="s">
        <v>358</v>
      </c>
      <c r="F213" s="104">
        <v>22.597999999999999</v>
      </c>
      <c r="G213" s="104">
        <v>22.77</v>
      </c>
      <c r="H213" s="88"/>
      <c r="I213" s="103"/>
      <c r="J213" s="103">
        <v>0.49230566416159138</v>
      </c>
      <c r="K213" s="88">
        <v>0.49230566416159138</v>
      </c>
      <c r="L213" s="215" t="s">
        <v>563</v>
      </c>
      <c r="M213" s="558"/>
      <c r="N213" s="560"/>
      <c r="O213" s="561"/>
      <c r="P213" s="447"/>
      <c r="Q213" s="447"/>
      <c r="R213" s="456"/>
      <c r="S213" s="447"/>
      <c r="T213" s="447"/>
      <c r="U213" s="447"/>
      <c r="V213" s="447"/>
      <c r="W213" s="447"/>
      <c r="X213" s="447"/>
      <c r="Y213" s="447"/>
      <c r="Z213" s="447"/>
      <c r="AA213" s="447"/>
      <c r="AB213" s="447"/>
      <c r="AC213" s="447"/>
      <c r="AD213" s="447"/>
      <c r="AE213" s="447"/>
      <c r="AF213" s="447"/>
      <c r="AG213" s="447"/>
      <c r="AH213" s="447"/>
      <c r="AI213" s="447"/>
      <c r="AJ213" s="447"/>
      <c r="AK213" s="447"/>
      <c r="AL213" s="447"/>
      <c r="AM213" s="447"/>
      <c r="AN213" s="447"/>
      <c r="AO213" s="447"/>
    </row>
    <row r="214" spans="1:41" x14ac:dyDescent="0.25">
      <c r="A214" s="120">
        <v>204</v>
      </c>
      <c r="B214" s="56" t="s">
        <v>244</v>
      </c>
      <c r="C214" s="56"/>
      <c r="D214" s="51">
        <v>113.7</v>
      </c>
      <c r="E214" s="65" t="s">
        <v>358</v>
      </c>
      <c r="F214" s="104">
        <v>84.72</v>
      </c>
      <c r="G214" s="104">
        <v>86.358999999999995</v>
      </c>
      <c r="H214" s="88"/>
      <c r="I214" s="103"/>
      <c r="J214" s="103">
        <v>2.025644952732415</v>
      </c>
      <c r="K214" s="88">
        <v>2.025644952732415</v>
      </c>
      <c r="L214" s="215" t="s">
        <v>563</v>
      </c>
      <c r="M214" s="558"/>
      <c r="N214" s="560"/>
      <c r="O214" s="561"/>
      <c r="P214" s="447"/>
      <c r="Q214" s="447"/>
      <c r="R214" s="456"/>
      <c r="S214" s="447"/>
      <c r="T214" s="447"/>
      <c r="U214" s="447"/>
      <c r="V214" s="447"/>
      <c r="W214" s="447"/>
      <c r="X214" s="447"/>
      <c r="Y214" s="447"/>
      <c r="Z214" s="447"/>
      <c r="AA214" s="447"/>
      <c r="AB214" s="447"/>
      <c r="AC214" s="447"/>
      <c r="AD214" s="447"/>
      <c r="AE214" s="447"/>
      <c r="AF214" s="447"/>
      <c r="AG214" s="447"/>
      <c r="AH214" s="447"/>
      <c r="AI214" s="447"/>
      <c r="AJ214" s="447"/>
      <c r="AK214" s="447"/>
      <c r="AL214" s="447"/>
      <c r="AM214" s="447"/>
      <c r="AN214" s="447"/>
      <c r="AO214" s="447"/>
    </row>
    <row r="215" spans="1:41" x14ac:dyDescent="0.25">
      <c r="A215" s="120">
        <v>205</v>
      </c>
      <c r="B215" s="56" t="s">
        <v>245</v>
      </c>
      <c r="C215" s="56"/>
      <c r="D215" s="51">
        <v>107</v>
      </c>
      <c r="E215" s="65" t="s">
        <v>358</v>
      </c>
      <c r="F215" s="104">
        <v>29.169</v>
      </c>
      <c r="G215" s="104">
        <v>29.169</v>
      </c>
      <c r="H215" s="88"/>
      <c r="I215" s="103"/>
      <c r="J215" s="103">
        <v>0.89361649055146708</v>
      </c>
      <c r="K215" s="88">
        <v>0.89361649055146708</v>
      </c>
      <c r="L215" s="215" t="s">
        <v>563</v>
      </c>
      <c r="M215" s="558"/>
      <c r="N215" s="560"/>
      <c r="O215" s="561"/>
      <c r="P215" s="447"/>
      <c r="Q215" s="447"/>
      <c r="R215" s="454"/>
      <c r="S215" s="447"/>
      <c r="T215" s="447"/>
      <c r="U215" s="447"/>
      <c r="V215" s="447"/>
      <c r="W215" s="447"/>
      <c r="X215" s="447"/>
      <c r="Y215" s="447"/>
      <c r="Z215" s="447"/>
      <c r="AA215" s="447"/>
      <c r="AB215" s="447"/>
      <c r="AC215" s="447"/>
      <c r="AD215" s="447"/>
      <c r="AE215" s="447"/>
      <c r="AF215" s="447"/>
      <c r="AG215" s="447"/>
      <c r="AH215" s="447"/>
      <c r="AI215" s="447"/>
      <c r="AJ215" s="447"/>
      <c r="AK215" s="447"/>
      <c r="AL215" s="447"/>
      <c r="AM215" s="447"/>
      <c r="AN215" s="447"/>
      <c r="AO215" s="447"/>
    </row>
    <row r="216" spans="1:41" x14ac:dyDescent="0.25">
      <c r="A216" s="120">
        <v>206</v>
      </c>
      <c r="B216" s="56" t="s">
        <v>246</v>
      </c>
      <c r="C216" s="56"/>
      <c r="D216" s="51">
        <v>92.7</v>
      </c>
      <c r="E216" s="65" t="s">
        <v>358</v>
      </c>
      <c r="F216" s="104">
        <v>34.950000000000003</v>
      </c>
      <c r="G216" s="104">
        <v>34.994</v>
      </c>
      <c r="H216" s="88"/>
      <c r="I216" s="103"/>
      <c r="J216" s="103">
        <v>1.0567968299762081</v>
      </c>
      <c r="K216" s="88">
        <v>1.0567968299762081</v>
      </c>
      <c r="L216" s="215" t="s">
        <v>563</v>
      </c>
      <c r="M216" s="558"/>
      <c r="N216" s="560"/>
      <c r="O216" s="561"/>
      <c r="P216" s="447"/>
      <c r="Q216" s="447"/>
      <c r="R216" s="454"/>
      <c r="S216" s="447"/>
      <c r="T216" s="447"/>
      <c r="U216" s="447"/>
      <c r="V216" s="447"/>
      <c r="W216" s="447"/>
      <c r="X216" s="447"/>
      <c r="Y216" s="447"/>
      <c r="Z216" s="447"/>
      <c r="AA216" s="447"/>
      <c r="AB216" s="447"/>
      <c r="AC216" s="447"/>
      <c r="AD216" s="447"/>
      <c r="AE216" s="447"/>
      <c r="AF216" s="447"/>
      <c r="AG216" s="447"/>
      <c r="AH216" s="447"/>
      <c r="AI216" s="447"/>
      <c r="AJ216" s="447"/>
      <c r="AK216" s="447"/>
      <c r="AL216" s="447"/>
      <c r="AM216" s="447"/>
      <c r="AN216" s="447"/>
      <c r="AO216" s="447"/>
    </row>
    <row r="217" spans="1:41" x14ac:dyDescent="0.25">
      <c r="A217" s="120">
        <v>207</v>
      </c>
      <c r="B217" s="56" t="s">
        <v>247</v>
      </c>
      <c r="C217" s="56"/>
      <c r="D217" s="51">
        <v>81</v>
      </c>
      <c r="E217" s="65" t="s">
        <v>358</v>
      </c>
      <c r="F217" s="104">
        <v>41.875999999999998</v>
      </c>
      <c r="G217" s="104">
        <v>42.994999999999997</v>
      </c>
      <c r="H217" s="88"/>
      <c r="I217" s="103"/>
      <c r="J217" s="103">
        <v>1.1494521925358456</v>
      </c>
      <c r="K217" s="88">
        <v>1.1494521925358456</v>
      </c>
      <c r="L217" s="215" t="s">
        <v>563</v>
      </c>
      <c r="M217" s="558"/>
      <c r="N217" s="560"/>
      <c r="O217" s="561"/>
      <c r="P217" s="447"/>
      <c r="Q217" s="447"/>
      <c r="R217" s="454"/>
      <c r="S217" s="447"/>
      <c r="T217" s="447"/>
      <c r="U217" s="447"/>
      <c r="V217" s="447"/>
      <c r="W217" s="447"/>
      <c r="X217" s="447"/>
      <c r="Y217" s="447"/>
      <c r="Z217" s="447"/>
      <c r="AA217" s="447"/>
      <c r="AB217" s="447"/>
      <c r="AC217" s="447"/>
      <c r="AD217" s="447"/>
      <c r="AE217" s="447"/>
      <c r="AF217" s="447"/>
      <c r="AG217" s="447"/>
      <c r="AH217" s="447"/>
      <c r="AI217" s="447"/>
      <c r="AJ217" s="447"/>
      <c r="AK217" s="447"/>
      <c r="AL217" s="447"/>
      <c r="AM217" s="447"/>
      <c r="AN217" s="447"/>
      <c r="AO217" s="447"/>
    </row>
    <row r="218" spans="1:41" x14ac:dyDescent="0.25">
      <c r="A218" s="120">
        <v>208</v>
      </c>
      <c r="B218" s="56">
        <v>2015008008</v>
      </c>
      <c r="C218" s="58">
        <v>45703</v>
      </c>
      <c r="D218" s="51">
        <v>53.2</v>
      </c>
      <c r="E218" s="65" t="s">
        <v>569</v>
      </c>
      <c r="F218" s="104">
        <v>0</v>
      </c>
      <c r="G218" s="104">
        <v>0.13339999999999999</v>
      </c>
      <c r="H218" s="88">
        <f>(G218-F218)</f>
        <v>0.13339999999999999</v>
      </c>
      <c r="I218" s="103"/>
      <c r="J218" s="103"/>
      <c r="K218" s="88">
        <v>0.13339999999999999</v>
      </c>
      <c r="L218" s="215" t="s">
        <v>563</v>
      </c>
      <c r="M218" s="558"/>
      <c r="N218" s="560"/>
      <c r="O218" s="561"/>
      <c r="P218" s="447"/>
      <c r="Q218" s="447"/>
      <c r="R218" s="454"/>
      <c r="S218" s="447"/>
      <c r="T218" s="447"/>
      <c r="U218" s="447"/>
      <c r="V218" s="447"/>
      <c r="W218" s="447"/>
      <c r="X218" s="447"/>
      <c r="Y218" s="447"/>
      <c r="Z218" s="447"/>
      <c r="AA218" s="447"/>
      <c r="AB218" s="447"/>
      <c r="AC218" s="447"/>
      <c r="AD218" s="447"/>
      <c r="AE218" s="447"/>
      <c r="AF218" s="447"/>
      <c r="AG218" s="447"/>
      <c r="AH218" s="447"/>
      <c r="AI218" s="447"/>
      <c r="AJ218" s="447"/>
      <c r="AK218" s="447"/>
      <c r="AL218" s="447"/>
      <c r="AM218" s="447"/>
      <c r="AN218" s="447"/>
      <c r="AO218" s="447"/>
    </row>
    <row r="219" spans="1:41" x14ac:dyDescent="0.25">
      <c r="A219" s="120">
        <v>209</v>
      </c>
      <c r="B219" s="56" t="s">
        <v>249</v>
      </c>
      <c r="C219" s="56"/>
      <c r="D219" s="51">
        <v>51.1</v>
      </c>
      <c r="E219" s="65" t="s">
        <v>358</v>
      </c>
      <c r="F219" s="104">
        <v>40.94</v>
      </c>
      <c r="G219" s="104">
        <v>41.978000000000002</v>
      </c>
      <c r="H219" s="88"/>
      <c r="I219" s="103"/>
      <c r="J219" s="103">
        <v>1.0753064931512151</v>
      </c>
      <c r="K219" s="88">
        <v>1.0753064931512151</v>
      </c>
      <c r="L219" s="215" t="s">
        <v>563</v>
      </c>
      <c r="M219" s="558"/>
      <c r="N219" s="560"/>
      <c r="O219" s="561"/>
      <c r="P219" s="447"/>
      <c r="Q219" s="447"/>
      <c r="R219" s="454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  <c r="AH219" s="447"/>
      <c r="AI219" s="447"/>
      <c r="AJ219" s="447"/>
      <c r="AK219" s="447"/>
      <c r="AL219" s="447"/>
      <c r="AM219" s="447"/>
      <c r="AN219" s="447"/>
      <c r="AO219" s="447"/>
    </row>
    <row r="220" spans="1:41" x14ac:dyDescent="0.25">
      <c r="A220" s="120">
        <v>210</v>
      </c>
      <c r="B220" s="56" t="s">
        <v>250</v>
      </c>
      <c r="C220" s="56"/>
      <c r="D220" s="51">
        <v>113.8</v>
      </c>
      <c r="E220" s="65" t="s">
        <v>358</v>
      </c>
      <c r="F220" s="104">
        <v>50.4</v>
      </c>
      <c r="G220" s="104">
        <v>51.652999999999999</v>
      </c>
      <c r="H220" s="88"/>
      <c r="I220" s="103"/>
      <c r="J220" s="103">
        <v>0.76742843823760287</v>
      </c>
      <c r="K220" s="88">
        <v>0.76742843823760287</v>
      </c>
      <c r="L220" s="215" t="s">
        <v>563</v>
      </c>
      <c r="M220" s="558"/>
      <c r="N220" s="560"/>
      <c r="O220" s="561"/>
      <c r="P220" s="447"/>
      <c r="Q220" s="447"/>
      <c r="R220" s="454"/>
      <c r="S220" s="447"/>
      <c r="T220" s="447"/>
      <c r="U220" s="447"/>
      <c r="V220" s="447"/>
      <c r="W220" s="447"/>
      <c r="X220" s="447"/>
      <c r="Y220" s="447"/>
      <c r="Z220" s="447"/>
      <c r="AA220" s="447"/>
      <c r="AB220" s="447"/>
      <c r="AC220" s="447"/>
      <c r="AD220" s="447"/>
      <c r="AE220" s="447"/>
      <c r="AF220" s="447"/>
      <c r="AG220" s="447"/>
      <c r="AH220" s="447"/>
      <c r="AI220" s="447"/>
      <c r="AJ220" s="447"/>
      <c r="AK220" s="447"/>
      <c r="AL220" s="447"/>
      <c r="AM220" s="447"/>
      <c r="AN220" s="447"/>
      <c r="AO220" s="447"/>
    </row>
    <row r="221" spans="1:41" x14ac:dyDescent="0.25">
      <c r="A221" s="120">
        <v>211</v>
      </c>
      <c r="B221" s="56" t="s">
        <v>251</v>
      </c>
      <c r="C221" s="56"/>
      <c r="D221" s="51">
        <v>106.9</v>
      </c>
      <c r="E221" s="65" t="s">
        <v>358</v>
      </c>
      <c r="F221" s="104">
        <v>8.9320000000000004</v>
      </c>
      <c r="G221" s="104">
        <v>8.9320000000000004</v>
      </c>
      <c r="H221" s="88"/>
      <c r="I221" s="103">
        <v>2.639411681236755</v>
      </c>
      <c r="J221" s="103"/>
      <c r="K221" s="88">
        <v>2.639411681236755</v>
      </c>
      <c r="L221" s="25" t="s">
        <v>564</v>
      </c>
      <c r="M221" s="558"/>
      <c r="N221" s="560"/>
      <c r="O221" s="385"/>
      <c r="P221" s="560"/>
      <c r="Q221" s="560"/>
      <c r="R221" s="560"/>
      <c r="S221" s="560"/>
      <c r="T221" s="560"/>
      <c r="U221" s="560"/>
      <c r="V221" s="447"/>
      <c r="W221" s="447"/>
      <c r="X221" s="447"/>
      <c r="Y221" s="447"/>
      <c r="Z221" s="447"/>
      <c r="AA221" s="447"/>
      <c r="AB221" s="447"/>
      <c r="AC221" s="447"/>
      <c r="AD221" s="447"/>
      <c r="AE221" s="447"/>
      <c r="AF221" s="447"/>
      <c r="AG221" s="447"/>
      <c r="AH221" s="447"/>
      <c r="AI221" s="447"/>
      <c r="AJ221" s="447"/>
      <c r="AK221" s="447"/>
      <c r="AL221" s="447"/>
      <c r="AM221" s="447"/>
      <c r="AN221" s="447"/>
      <c r="AO221" s="447"/>
    </row>
    <row r="222" spans="1:41" x14ac:dyDescent="0.25">
      <c r="A222" s="120">
        <v>212</v>
      </c>
      <c r="B222" s="56" t="s">
        <v>252</v>
      </c>
      <c r="C222" s="58">
        <v>45908</v>
      </c>
      <c r="D222" s="51">
        <v>93.2</v>
      </c>
      <c r="E222" s="65" t="s">
        <v>358</v>
      </c>
      <c r="F222" s="104">
        <v>33.042000000000002</v>
      </c>
      <c r="G222" s="104">
        <v>33.042000000000002</v>
      </c>
      <c r="H222" s="88">
        <f t="shared" si="4"/>
        <v>0</v>
      </c>
      <c r="I222" s="103"/>
      <c r="J222" s="103"/>
      <c r="K222" s="88">
        <v>0</v>
      </c>
      <c r="L222" s="25" t="s">
        <v>563</v>
      </c>
      <c r="M222" s="558"/>
      <c r="N222" s="560"/>
      <c r="O222" s="561"/>
      <c r="P222" s="447"/>
      <c r="Q222" s="447"/>
      <c r="R222" s="454"/>
      <c r="S222" s="447"/>
      <c r="T222" s="447"/>
      <c r="U222" s="447"/>
      <c r="V222" s="447"/>
      <c r="W222" s="447"/>
      <c r="X222" s="447"/>
      <c r="Y222" s="447"/>
      <c r="Z222" s="447"/>
      <c r="AA222" s="447"/>
      <c r="AB222" s="447"/>
      <c r="AC222" s="447"/>
      <c r="AD222" s="447"/>
      <c r="AE222" s="447"/>
      <c r="AF222" s="447"/>
      <c r="AG222" s="447"/>
      <c r="AH222" s="447"/>
      <c r="AI222" s="447"/>
      <c r="AJ222" s="447"/>
      <c r="AK222" s="447"/>
      <c r="AL222" s="447"/>
      <c r="AM222" s="447"/>
      <c r="AN222" s="447"/>
      <c r="AO222" s="447"/>
    </row>
    <row r="223" spans="1:41" x14ac:dyDescent="0.25">
      <c r="A223" s="120">
        <v>213</v>
      </c>
      <c r="B223" s="56" t="s">
        <v>253</v>
      </c>
      <c r="C223" s="58">
        <v>45892</v>
      </c>
      <c r="D223" s="51">
        <v>80.7</v>
      </c>
      <c r="E223" s="65" t="s">
        <v>358</v>
      </c>
      <c r="F223" s="104">
        <v>8.2870000000000008</v>
      </c>
      <c r="G223" s="104">
        <v>8.2870000000000008</v>
      </c>
      <c r="H223" s="88">
        <f t="shared" si="4"/>
        <v>0</v>
      </c>
      <c r="I223" s="103"/>
      <c r="J223" s="103"/>
      <c r="K223" s="88">
        <v>0</v>
      </c>
      <c r="L223" s="25" t="s">
        <v>563</v>
      </c>
      <c r="M223" s="558"/>
      <c r="N223" s="560"/>
      <c r="O223" s="561"/>
      <c r="P223" s="447"/>
      <c r="Q223" s="447"/>
      <c r="R223" s="454"/>
      <c r="S223" s="447"/>
      <c r="T223" s="447"/>
      <c r="U223" s="447"/>
      <c r="V223" s="447"/>
      <c r="W223" s="447"/>
      <c r="X223" s="447"/>
      <c r="Y223" s="447"/>
      <c r="Z223" s="447"/>
      <c r="AA223" s="447"/>
      <c r="AB223" s="447"/>
      <c r="AC223" s="447"/>
      <c r="AD223" s="447"/>
      <c r="AE223" s="447"/>
      <c r="AF223" s="447"/>
      <c r="AG223" s="447"/>
      <c r="AH223" s="447"/>
      <c r="AI223" s="447"/>
      <c r="AJ223" s="447"/>
      <c r="AK223" s="447"/>
      <c r="AL223" s="447"/>
      <c r="AM223" s="447"/>
      <c r="AN223" s="447"/>
      <c r="AO223" s="447"/>
    </row>
    <row r="224" spans="1:41" x14ac:dyDescent="0.25">
      <c r="A224" s="120">
        <v>214</v>
      </c>
      <c r="B224" s="56" t="s">
        <v>254</v>
      </c>
      <c r="C224" s="56"/>
      <c r="D224" s="51">
        <v>52.5</v>
      </c>
      <c r="E224" s="65" t="s">
        <v>358</v>
      </c>
      <c r="F224" s="104">
        <v>27.677</v>
      </c>
      <c r="G224" s="104">
        <v>28.574000000000002</v>
      </c>
      <c r="H224" s="88"/>
      <c r="I224" s="103"/>
      <c r="J224" s="103">
        <v>1.1215988235571839</v>
      </c>
      <c r="K224" s="88">
        <v>1.1215988235571839</v>
      </c>
      <c r="L224" s="25" t="s">
        <v>563</v>
      </c>
      <c r="M224" s="558"/>
      <c r="N224" s="560"/>
      <c r="O224" s="561"/>
      <c r="P224" s="447"/>
      <c r="Q224" s="447"/>
      <c r="R224" s="454"/>
      <c r="S224" s="447"/>
      <c r="T224" s="447"/>
      <c r="U224" s="447"/>
      <c r="V224" s="447"/>
      <c r="W224" s="447"/>
      <c r="X224" s="447"/>
      <c r="Y224" s="447"/>
      <c r="Z224" s="447"/>
      <c r="AA224" s="447"/>
      <c r="AB224" s="447"/>
      <c r="AC224" s="447"/>
      <c r="AD224" s="447"/>
      <c r="AE224" s="447"/>
      <c r="AF224" s="447"/>
      <c r="AG224" s="447"/>
      <c r="AH224" s="447"/>
      <c r="AI224" s="447"/>
      <c r="AJ224" s="447"/>
      <c r="AK224" s="447"/>
      <c r="AL224" s="447"/>
      <c r="AM224" s="447"/>
      <c r="AN224" s="447"/>
      <c r="AO224" s="447"/>
    </row>
    <row r="225" spans="1:41" x14ac:dyDescent="0.25">
      <c r="A225" s="120">
        <v>215</v>
      </c>
      <c r="B225" s="56" t="s">
        <v>255</v>
      </c>
      <c r="C225" s="58">
        <v>45900</v>
      </c>
      <c r="D225" s="51">
        <v>51</v>
      </c>
      <c r="E225" s="65" t="s">
        <v>358</v>
      </c>
      <c r="F225" s="104">
        <v>0.95099999999999996</v>
      </c>
      <c r="G225" s="104">
        <v>0.96499999999999997</v>
      </c>
      <c r="H225" s="88">
        <f t="shared" si="4"/>
        <v>1.203720000000001E-2</v>
      </c>
      <c r="I225" s="103"/>
      <c r="J225" s="103"/>
      <c r="K225" s="88">
        <v>1.203720000000001E-2</v>
      </c>
      <c r="L225" s="443" t="s">
        <v>563</v>
      </c>
      <c r="M225" s="558"/>
      <c r="N225" s="560"/>
      <c r="O225" s="561"/>
      <c r="P225" s="447"/>
      <c r="Q225" s="447"/>
      <c r="R225" s="454"/>
      <c r="S225" s="447"/>
      <c r="T225" s="447"/>
      <c r="U225" s="447"/>
      <c r="V225" s="447"/>
      <c r="W225" s="447"/>
      <c r="X225" s="447"/>
      <c r="Y225" s="447"/>
      <c r="Z225" s="447"/>
      <c r="AA225" s="447"/>
      <c r="AB225" s="447"/>
      <c r="AC225" s="447"/>
      <c r="AD225" s="447"/>
      <c r="AE225" s="447"/>
      <c r="AF225" s="447"/>
      <c r="AG225" s="447"/>
      <c r="AH225" s="447"/>
      <c r="AI225" s="447"/>
      <c r="AJ225" s="447"/>
      <c r="AK225" s="447"/>
      <c r="AL225" s="447"/>
      <c r="AM225" s="447"/>
      <c r="AN225" s="447"/>
      <c r="AO225" s="447"/>
    </row>
    <row r="226" spans="1:41" x14ac:dyDescent="0.25">
      <c r="A226" s="120">
        <v>216</v>
      </c>
      <c r="B226" s="56" t="s">
        <v>256</v>
      </c>
      <c r="C226" s="56"/>
      <c r="D226" s="51">
        <v>113.9</v>
      </c>
      <c r="E226" s="65" t="s">
        <v>358</v>
      </c>
      <c r="F226" s="104">
        <v>96.834999999999994</v>
      </c>
      <c r="G226" s="104">
        <v>97.863</v>
      </c>
      <c r="H226" s="88"/>
      <c r="I226" s="103"/>
      <c r="J226" s="103">
        <v>2.2713466237427906</v>
      </c>
      <c r="K226" s="88">
        <v>2.2713466237427906</v>
      </c>
      <c r="L226" s="25" t="s">
        <v>563</v>
      </c>
      <c r="M226" s="558"/>
      <c r="N226" s="560"/>
      <c r="O226" s="561"/>
      <c r="P226" s="447"/>
      <c r="Q226" s="447"/>
      <c r="R226" s="454"/>
      <c r="S226" s="447"/>
      <c r="T226" s="447"/>
      <c r="U226" s="447"/>
      <c r="V226" s="447"/>
      <c r="W226" s="447"/>
      <c r="X226" s="447"/>
      <c r="Y226" s="447"/>
      <c r="Z226" s="447"/>
      <c r="AA226" s="447"/>
      <c r="AB226" s="447"/>
      <c r="AC226" s="447"/>
      <c r="AD226" s="447"/>
      <c r="AE226" s="447"/>
      <c r="AF226" s="447"/>
      <c r="AG226" s="447"/>
      <c r="AH226" s="447"/>
      <c r="AI226" s="447"/>
      <c r="AJ226" s="447"/>
      <c r="AK226" s="447"/>
      <c r="AL226" s="447"/>
      <c r="AM226" s="447"/>
      <c r="AN226" s="447"/>
      <c r="AO226" s="447"/>
    </row>
    <row r="227" spans="1:41" x14ac:dyDescent="0.25">
      <c r="A227" s="120">
        <v>217</v>
      </c>
      <c r="B227" s="56" t="s">
        <v>257</v>
      </c>
      <c r="C227" s="56"/>
      <c r="D227" s="51">
        <v>106.5</v>
      </c>
      <c r="E227" s="65" t="s">
        <v>358</v>
      </c>
      <c r="F227" s="104">
        <v>19.669</v>
      </c>
      <c r="G227" s="104">
        <v>19.669</v>
      </c>
      <c r="H227" s="88"/>
      <c r="I227" s="103"/>
      <c r="J227" s="103">
        <v>0.33210930000000011</v>
      </c>
      <c r="K227" s="88">
        <v>0.33210930000000011</v>
      </c>
      <c r="L227" s="25" t="s">
        <v>563</v>
      </c>
      <c r="M227" s="558"/>
      <c r="N227" s="560"/>
      <c r="O227" s="561"/>
      <c r="P227" s="447"/>
      <c r="Q227" s="447"/>
      <c r="R227" s="454"/>
      <c r="S227" s="447"/>
      <c r="T227" s="447"/>
      <c r="U227" s="447"/>
      <c r="V227" s="447"/>
      <c r="W227" s="447"/>
      <c r="X227" s="447"/>
      <c r="Y227" s="447"/>
      <c r="Z227" s="447"/>
      <c r="AA227" s="447"/>
      <c r="AB227" s="447"/>
      <c r="AC227" s="447"/>
      <c r="AD227" s="447"/>
      <c r="AE227" s="447"/>
      <c r="AF227" s="447"/>
      <c r="AG227" s="447"/>
      <c r="AH227" s="447"/>
      <c r="AI227" s="447"/>
      <c r="AJ227" s="447"/>
      <c r="AK227" s="447"/>
      <c r="AL227" s="447"/>
      <c r="AM227" s="447"/>
      <c r="AN227" s="447"/>
      <c r="AO227" s="447"/>
    </row>
    <row r="228" spans="1:41" x14ac:dyDescent="0.25">
      <c r="A228" s="120">
        <v>218</v>
      </c>
      <c r="B228" s="56" t="s">
        <v>258</v>
      </c>
      <c r="C228" s="56"/>
      <c r="D228" s="51">
        <v>92.6</v>
      </c>
      <c r="E228" s="65" t="s">
        <v>358</v>
      </c>
      <c r="F228" s="104">
        <v>34.557000000000002</v>
      </c>
      <c r="G228" s="104">
        <v>34.557000000000002</v>
      </c>
      <c r="H228" s="88"/>
      <c r="I228" s="103"/>
      <c r="J228" s="103">
        <v>0.70122861113768764</v>
      </c>
      <c r="K228" s="88">
        <v>0.70122861113768764</v>
      </c>
      <c r="L228" s="25" t="s">
        <v>563</v>
      </c>
      <c r="M228" s="558"/>
      <c r="N228" s="560"/>
      <c r="O228" s="561"/>
      <c r="P228" s="447"/>
      <c r="Q228" s="447"/>
      <c r="R228" s="454"/>
      <c r="S228" s="447"/>
      <c r="T228" s="447"/>
      <c r="U228" s="447"/>
      <c r="V228" s="447"/>
      <c r="W228" s="447"/>
      <c r="X228" s="447"/>
      <c r="Y228" s="447"/>
      <c r="Z228" s="447"/>
      <c r="AA228" s="447"/>
      <c r="AB228" s="447"/>
      <c r="AC228" s="447"/>
      <c r="AD228" s="447"/>
      <c r="AE228" s="447"/>
      <c r="AF228" s="447"/>
      <c r="AG228" s="447"/>
      <c r="AH228" s="447"/>
      <c r="AI228" s="447"/>
      <c r="AJ228" s="447"/>
      <c r="AK228" s="447"/>
      <c r="AL228" s="447"/>
      <c r="AM228" s="447"/>
      <c r="AN228" s="447"/>
      <c r="AO228" s="447"/>
    </row>
    <row r="229" spans="1:41" x14ac:dyDescent="0.25">
      <c r="A229" s="120">
        <v>219</v>
      </c>
      <c r="B229" s="56">
        <v>2115520186</v>
      </c>
      <c r="C229" s="58">
        <v>45919</v>
      </c>
      <c r="D229" s="51">
        <v>81.400000000000006</v>
      </c>
      <c r="E229" s="65" t="s">
        <v>569</v>
      </c>
      <c r="F229" s="104">
        <v>0</v>
      </c>
      <c r="G229" s="104">
        <v>0.39700000000000002</v>
      </c>
      <c r="H229" s="88">
        <f>(G229-F229)</f>
        <v>0.39700000000000002</v>
      </c>
      <c r="I229" s="103"/>
      <c r="J229" s="103"/>
      <c r="K229" s="88">
        <v>0.39700000000000002</v>
      </c>
      <c r="L229" s="25" t="s">
        <v>563</v>
      </c>
      <c r="M229" s="558"/>
      <c r="N229" s="560"/>
      <c r="O229" s="561"/>
      <c r="P229" s="447"/>
      <c r="Q229" s="447"/>
      <c r="R229" s="454"/>
      <c r="S229" s="447"/>
      <c r="T229" s="447"/>
      <c r="U229" s="447"/>
      <c r="V229" s="447"/>
      <c r="W229" s="447"/>
      <c r="X229" s="447"/>
      <c r="Y229" s="447"/>
      <c r="Z229" s="447"/>
      <c r="AA229" s="447"/>
      <c r="AB229" s="447"/>
      <c r="AC229" s="447"/>
      <c r="AD229" s="447"/>
      <c r="AE229" s="447"/>
      <c r="AF229" s="447"/>
      <c r="AG229" s="447"/>
      <c r="AH229" s="447"/>
      <c r="AI229" s="447"/>
      <c r="AJ229" s="447"/>
      <c r="AK229" s="447"/>
      <c r="AL229" s="447"/>
      <c r="AM229" s="447"/>
      <c r="AN229" s="447"/>
      <c r="AO229" s="447"/>
    </row>
    <row r="230" spans="1:41" x14ac:dyDescent="0.25">
      <c r="A230" s="120">
        <v>220</v>
      </c>
      <c r="B230" s="56">
        <v>2015008019</v>
      </c>
      <c r="C230" s="58">
        <v>45703</v>
      </c>
      <c r="D230" s="51">
        <v>52.9</v>
      </c>
      <c r="E230" s="65" t="s">
        <v>569</v>
      </c>
      <c r="F230" s="104">
        <v>0</v>
      </c>
      <c r="G230" s="104">
        <v>2.9000000000000001E-2</v>
      </c>
      <c r="H230" s="88">
        <f>(G230-F230)</f>
        <v>2.9000000000000001E-2</v>
      </c>
      <c r="I230" s="103"/>
      <c r="J230" s="103"/>
      <c r="K230" s="88">
        <v>2.9000000000000001E-2</v>
      </c>
      <c r="L230" s="25" t="s">
        <v>563</v>
      </c>
      <c r="M230" s="558"/>
      <c r="N230" s="560"/>
      <c r="O230" s="561"/>
      <c r="P230" s="447"/>
      <c r="Q230" s="447"/>
      <c r="R230" s="454"/>
      <c r="S230" s="447"/>
      <c r="T230" s="447"/>
      <c r="U230" s="447"/>
      <c r="V230" s="447"/>
      <c r="W230" s="447"/>
      <c r="X230" s="447"/>
      <c r="Y230" s="447"/>
      <c r="Z230" s="447"/>
      <c r="AA230" s="447"/>
      <c r="AB230" s="447"/>
      <c r="AC230" s="447"/>
      <c r="AD230" s="447"/>
      <c r="AE230" s="447"/>
      <c r="AF230" s="447"/>
      <c r="AG230" s="447"/>
      <c r="AH230" s="447"/>
      <c r="AI230" s="447"/>
      <c r="AJ230" s="447"/>
      <c r="AK230" s="447"/>
      <c r="AL230" s="447"/>
      <c r="AM230" s="447"/>
      <c r="AN230" s="447"/>
      <c r="AO230" s="447"/>
    </row>
    <row r="231" spans="1:41" x14ac:dyDescent="0.25">
      <c r="A231" s="120">
        <v>221</v>
      </c>
      <c r="B231" s="56" t="s">
        <v>261</v>
      </c>
      <c r="C231" s="58">
        <v>45908</v>
      </c>
      <c r="D231" s="51">
        <v>51.4</v>
      </c>
      <c r="E231" s="65" t="s">
        <v>358</v>
      </c>
      <c r="F231" s="104">
        <v>27.693999999999999</v>
      </c>
      <c r="G231" s="104">
        <v>27.78</v>
      </c>
      <c r="H231" s="88">
        <f t="shared" si="4"/>
        <v>7.3942800000001779E-2</v>
      </c>
      <c r="I231" s="103"/>
      <c r="J231" s="103"/>
      <c r="K231" s="88">
        <v>7.3942800000001779E-2</v>
      </c>
      <c r="L231" s="25" t="s">
        <v>563</v>
      </c>
      <c r="M231" s="558"/>
      <c r="N231" s="560"/>
      <c r="O231" s="561"/>
      <c r="P231" s="447"/>
      <c r="Q231" s="447"/>
      <c r="R231" s="454"/>
      <c r="S231" s="447"/>
      <c r="T231" s="447"/>
      <c r="U231" s="447"/>
      <c r="V231" s="447"/>
      <c r="W231" s="447"/>
      <c r="X231" s="447"/>
      <c r="Y231" s="447"/>
      <c r="Z231" s="447"/>
      <c r="AA231" s="447"/>
      <c r="AB231" s="447"/>
      <c r="AC231" s="447"/>
      <c r="AD231" s="447"/>
      <c r="AE231" s="447"/>
      <c r="AF231" s="447"/>
      <c r="AG231" s="447"/>
      <c r="AH231" s="447"/>
      <c r="AI231" s="447"/>
      <c r="AJ231" s="447"/>
      <c r="AK231" s="447"/>
      <c r="AL231" s="447"/>
      <c r="AM231" s="447"/>
      <c r="AN231" s="447"/>
      <c r="AO231" s="447"/>
    </row>
    <row r="232" spans="1:41" x14ac:dyDescent="0.25">
      <c r="A232" s="120">
        <v>222</v>
      </c>
      <c r="B232" s="56" t="s">
        <v>262</v>
      </c>
      <c r="C232" s="56"/>
      <c r="D232" s="51">
        <v>115</v>
      </c>
      <c r="E232" s="65" t="s">
        <v>358</v>
      </c>
      <c r="F232" s="104">
        <v>10.573</v>
      </c>
      <c r="G232" s="104">
        <v>10.573</v>
      </c>
      <c r="H232" s="88"/>
      <c r="I232" s="103"/>
      <c r="J232" s="103">
        <v>0.68149875000000015</v>
      </c>
      <c r="K232" s="88">
        <v>0.68149875000000015</v>
      </c>
      <c r="L232" s="215" t="s">
        <v>563</v>
      </c>
      <c r="M232" s="558"/>
      <c r="N232" s="560"/>
      <c r="O232" s="561"/>
      <c r="P232" s="447"/>
      <c r="Q232" s="447"/>
      <c r="R232" s="454"/>
      <c r="S232" s="447"/>
      <c r="T232" s="447"/>
      <c r="U232" s="447"/>
      <c r="V232" s="447"/>
      <c r="W232" s="447"/>
      <c r="X232" s="447"/>
      <c r="Y232" s="447"/>
      <c r="Z232" s="447"/>
      <c r="AA232" s="447"/>
      <c r="AB232" s="447"/>
      <c r="AC232" s="447"/>
      <c r="AD232" s="447"/>
      <c r="AE232" s="447"/>
      <c r="AF232" s="447"/>
      <c r="AG232" s="447"/>
      <c r="AH232" s="447"/>
      <c r="AI232" s="447"/>
      <c r="AJ232" s="447"/>
      <c r="AK232" s="447"/>
      <c r="AL232" s="447"/>
      <c r="AM232" s="447"/>
      <c r="AN232" s="447"/>
      <c r="AO232" s="447"/>
    </row>
    <row r="233" spans="1:41" x14ac:dyDescent="0.25">
      <c r="A233" s="120">
        <v>223</v>
      </c>
      <c r="B233" s="56" t="s">
        <v>263</v>
      </c>
      <c r="C233" s="58">
        <v>45922</v>
      </c>
      <c r="D233" s="51">
        <v>106.7</v>
      </c>
      <c r="E233" s="65" t="s">
        <v>358</v>
      </c>
      <c r="F233" s="104">
        <v>25.251999999999999</v>
      </c>
      <c r="G233" s="104">
        <v>25.251999999999999</v>
      </c>
      <c r="H233" s="88">
        <f t="shared" si="4"/>
        <v>0</v>
      </c>
      <c r="I233" s="103"/>
      <c r="J233" s="103"/>
      <c r="K233" s="88">
        <v>0</v>
      </c>
      <c r="L233" s="215" t="s">
        <v>563</v>
      </c>
      <c r="M233" s="559"/>
      <c r="N233" s="560"/>
      <c r="O233" s="561"/>
      <c r="P233" s="447"/>
      <c r="Q233" s="447"/>
      <c r="R233" s="454"/>
      <c r="S233" s="447"/>
      <c r="T233" s="447"/>
      <c r="U233" s="447"/>
      <c r="V233" s="447"/>
      <c r="W233" s="447"/>
      <c r="X233" s="447"/>
      <c r="Y233" s="447"/>
      <c r="Z233" s="447"/>
      <c r="AA233" s="447"/>
      <c r="AB233" s="447"/>
      <c r="AC233" s="447"/>
      <c r="AD233" s="447"/>
      <c r="AE233" s="447"/>
      <c r="AF233" s="447"/>
      <c r="AG233" s="447"/>
      <c r="AH233" s="447"/>
      <c r="AI233" s="447"/>
      <c r="AJ233" s="447"/>
      <c r="AK233" s="447"/>
      <c r="AL233" s="447"/>
      <c r="AM233" s="447"/>
      <c r="AN233" s="447"/>
      <c r="AO233" s="447"/>
    </row>
    <row r="234" spans="1:41" x14ac:dyDescent="0.25">
      <c r="A234" s="120">
        <v>224</v>
      </c>
      <c r="B234" s="56" t="s">
        <v>264</v>
      </c>
      <c r="C234" s="58">
        <v>45939</v>
      </c>
      <c r="D234" s="51">
        <v>92.4</v>
      </c>
      <c r="E234" s="65" t="s">
        <v>358</v>
      </c>
      <c r="F234" s="104">
        <v>18.085999999999999</v>
      </c>
      <c r="G234" s="104">
        <v>18.099</v>
      </c>
      <c r="H234" s="88">
        <f t="shared" si="4"/>
        <v>1.1177400000001442E-2</v>
      </c>
      <c r="I234" s="103"/>
      <c r="J234" s="103"/>
      <c r="K234" s="88">
        <v>1.1177400000001442E-2</v>
      </c>
      <c r="L234" s="215" t="s">
        <v>563</v>
      </c>
      <c r="M234" s="559"/>
      <c r="N234" s="560"/>
      <c r="O234" s="588"/>
      <c r="P234" s="463"/>
      <c r="Q234" s="447"/>
      <c r="R234" s="454"/>
      <c r="S234" s="447"/>
      <c r="T234" s="447"/>
      <c r="U234" s="447"/>
      <c r="V234" s="447"/>
      <c r="W234" s="447"/>
      <c r="X234" s="447"/>
      <c r="Y234" s="447"/>
      <c r="Z234" s="447"/>
      <c r="AA234" s="447"/>
      <c r="AB234" s="447"/>
      <c r="AC234" s="447"/>
      <c r="AD234" s="447"/>
      <c r="AE234" s="447"/>
      <c r="AF234" s="447"/>
      <c r="AG234" s="447"/>
      <c r="AH234" s="447"/>
      <c r="AI234" s="447"/>
      <c r="AJ234" s="447"/>
      <c r="AK234" s="447"/>
      <c r="AL234" s="447"/>
      <c r="AM234" s="447"/>
      <c r="AN234" s="447"/>
      <c r="AO234" s="447"/>
    </row>
    <row r="235" spans="1:41" x14ac:dyDescent="0.25">
      <c r="A235" s="120">
        <v>225</v>
      </c>
      <c r="B235" s="56" t="s">
        <v>265</v>
      </c>
      <c r="C235" s="56"/>
      <c r="D235" s="51">
        <v>81.2</v>
      </c>
      <c r="E235" s="65" t="s">
        <v>358</v>
      </c>
      <c r="F235" s="104">
        <v>32.767000000000003</v>
      </c>
      <c r="G235" s="104">
        <v>33.350999999999999</v>
      </c>
      <c r="H235" s="88"/>
      <c r="I235" s="103"/>
      <c r="J235" s="103">
        <v>1.1787611302128893</v>
      </c>
      <c r="K235" s="88">
        <v>1.1787611302128893</v>
      </c>
      <c r="L235" s="215" t="s">
        <v>563</v>
      </c>
      <c r="M235" s="559"/>
      <c r="N235" s="560"/>
      <c r="O235" s="561"/>
      <c r="P235" s="447"/>
      <c r="Q235" s="447"/>
      <c r="R235" s="454"/>
      <c r="S235" s="447"/>
      <c r="T235" s="447"/>
      <c r="U235" s="447"/>
      <c r="V235" s="447"/>
      <c r="W235" s="447"/>
      <c r="X235" s="447"/>
      <c r="Y235" s="447"/>
      <c r="Z235" s="447"/>
      <c r="AA235" s="447"/>
      <c r="AB235" s="447"/>
      <c r="AC235" s="447"/>
      <c r="AD235" s="447"/>
      <c r="AE235" s="447"/>
      <c r="AF235" s="447"/>
      <c r="AG235" s="447"/>
      <c r="AH235" s="447"/>
      <c r="AI235" s="447"/>
      <c r="AJ235" s="447"/>
      <c r="AK235" s="447"/>
      <c r="AL235" s="447"/>
      <c r="AM235" s="447"/>
      <c r="AN235" s="447"/>
      <c r="AO235" s="447"/>
    </row>
    <row r="236" spans="1:41" x14ac:dyDescent="0.25">
      <c r="A236" s="120">
        <v>226</v>
      </c>
      <c r="B236" s="56" t="s">
        <v>266</v>
      </c>
      <c r="C236" s="56"/>
      <c r="D236" s="51">
        <v>52.7</v>
      </c>
      <c r="E236" s="65" t="s">
        <v>358</v>
      </c>
      <c r="F236" s="104">
        <v>15.186</v>
      </c>
      <c r="G236" s="104">
        <v>15.4</v>
      </c>
      <c r="H236" s="88"/>
      <c r="I236" s="103"/>
      <c r="J236" s="103">
        <v>0.47865116790089379</v>
      </c>
      <c r="K236" s="88">
        <v>0.47865116790089379</v>
      </c>
      <c r="L236" s="215" t="s">
        <v>563</v>
      </c>
      <c r="M236" s="558"/>
      <c r="N236" s="560"/>
      <c r="O236" s="561"/>
      <c r="P236" s="447"/>
      <c r="Q236" s="447"/>
      <c r="R236" s="454"/>
      <c r="S236" s="447"/>
      <c r="T236" s="447"/>
      <c r="U236" s="447"/>
      <c r="V236" s="447"/>
      <c r="W236" s="447"/>
      <c r="X236" s="447"/>
      <c r="Y236" s="447"/>
      <c r="Z236" s="447"/>
      <c r="AA236" s="447"/>
      <c r="AB236" s="447"/>
      <c r="AC236" s="447"/>
      <c r="AD236" s="447"/>
      <c r="AE236" s="447"/>
      <c r="AF236" s="447"/>
      <c r="AG236" s="447"/>
      <c r="AH236" s="447"/>
      <c r="AI236" s="447"/>
      <c r="AJ236" s="447"/>
      <c r="AK236" s="447"/>
      <c r="AL236" s="447"/>
      <c r="AM236" s="447"/>
      <c r="AN236" s="447"/>
      <c r="AO236" s="447"/>
    </row>
    <row r="237" spans="1:41" x14ac:dyDescent="0.25">
      <c r="A237" s="120">
        <v>227</v>
      </c>
      <c r="B237" s="56" t="s">
        <v>267</v>
      </c>
      <c r="C237" s="56"/>
      <c r="D237" s="51">
        <v>51.5</v>
      </c>
      <c r="E237" s="65" t="s">
        <v>358</v>
      </c>
      <c r="F237" s="104">
        <v>22.54</v>
      </c>
      <c r="G237" s="104">
        <v>23.286999999999999</v>
      </c>
      <c r="H237" s="88"/>
      <c r="I237" s="103"/>
      <c r="J237" s="103">
        <v>1.0633177818386343</v>
      </c>
      <c r="K237" s="88">
        <v>1.0633177818386343</v>
      </c>
      <c r="L237" s="215" t="s">
        <v>563</v>
      </c>
      <c r="M237" s="558"/>
      <c r="N237" s="560"/>
      <c r="O237" s="561"/>
      <c r="P237" s="447"/>
      <c r="Q237" s="447"/>
      <c r="R237" s="454"/>
      <c r="S237" s="447"/>
      <c r="T237" s="447"/>
      <c r="U237" s="447"/>
      <c r="V237" s="447"/>
      <c r="W237" s="447"/>
      <c r="X237" s="447"/>
      <c r="Y237" s="447"/>
      <c r="Z237" s="447"/>
      <c r="AA237" s="447"/>
      <c r="AB237" s="447"/>
      <c r="AC237" s="447"/>
      <c r="AD237" s="447"/>
      <c r="AE237" s="447"/>
      <c r="AF237" s="447"/>
      <c r="AG237" s="447"/>
      <c r="AH237" s="447"/>
      <c r="AI237" s="447"/>
      <c r="AJ237" s="447"/>
      <c r="AK237" s="447"/>
      <c r="AL237" s="447"/>
      <c r="AM237" s="447"/>
      <c r="AN237" s="447"/>
      <c r="AO237" s="447"/>
    </row>
    <row r="238" spans="1:41" x14ac:dyDescent="0.25">
      <c r="A238" s="120">
        <v>228</v>
      </c>
      <c r="B238" s="56">
        <v>20203962</v>
      </c>
      <c r="C238" s="58">
        <v>45927</v>
      </c>
      <c r="D238" s="51">
        <v>113.5</v>
      </c>
      <c r="E238" s="65" t="s">
        <v>569</v>
      </c>
      <c r="F238" s="104">
        <v>0</v>
      </c>
      <c r="G238" s="104">
        <v>1.534</v>
      </c>
      <c r="H238" s="88">
        <f>(G238-F238)</f>
        <v>1.534</v>
      </c>
      <c r="I238" s="103"/>
      <c r="J238" s="103"/>
      <c r="K238" s="88">
        <v>1.534</v>
      </c>
      <c r="L238" s="215" t="s">
        <v>563</v>
      </c>
      <c r="M238" s="558"/>
      <c r="N238" s="560"/>
      <c r="O238" s="561"/>
      <c r="P238" s="447"/>
      <c r="Q238" s="447"/>
      <c r="R238" s="454"/>
      <c r="S238" s="447"/>
      <c r="T238" s="447"/>
      <c r="U238" s="447"/>
      <c r="V238" s="447"/>
      <c r="W238" s="447"/>
      <c r="X238" s="447"/>
      <c r="Y238" s="447"/>
      <c r="Z238" s="447"/>
      <c r="AA238" s="447"/>
      <c r="AB238" s="447"/>
      <c r="AC238" s="447"/>
      <c r="AD238" s="447"/>
      <c r="AE238" s="447"/>
      <c r="AF238" s="447"/>
      <c r="AG238" s="447"/>
      <c r="AH238" s="447"/>
      <c r="AI238" s="447"/>
      <c r="AJ238" s="447"/>
      <c r="AK238" s="447"/>
      <c r="AL238" s="447"/>
      <c r="AM238" s="447"/>
      <c r="AN238" s="447"/>
      <c r="AO238" s="447"/>
    </row>
    <row r="239" spans="1:41" x14ac:dyDescent="0.25">
      <c r="A239" s="120">
        <v>229</v>
      </c>
      <c r="B239" s="56">
        <v>21001742</v>
      </c>
      <c r="C239" s="58">
        <v>46623</v>
      </c>
      <c r="D239" s="51">
        <v>107.4</v>
      </c>
      <c r="E239" s="65" t="s">
        <v>569</v>
      </c>
      <c r="F239" s="104">
        <v>0</v>
      </c>
      <c r="G239" s="104">
        <v>0.36299999999999999</v>
      </c>
      <c r="H239" s="88">
        <f>(G239-F239)</f>
        <v>0.36299999999999999</v>
      </c>
      <c r="I239" s="103"/>
      <c r="J239" s="103"/>
      <c r="K239" s="88">
        <v>0.36299999999999999</v>
      </c>
      <c r="L239" s="215" t="s">
        <v>563</v>
      </c>
      <c r="M239" s="558"/>
      <c r="N239" s="560"/>
      <c r="O239" s="561"/>
      <c r="P239" s="447"/>
      <c r="Q239" s="447"/>
      <c r="R239" s="454"/>
      <c r="S239" s="447"/>
      <c r="T239" s="447"/>
      <c r="U239" s="447"/>
      <c r="V239" s="447"/>
      <c r="W239" s="447"/>
      <c r="X239" s="447"/>
      <c r="Y239" s="447"/>
      <c r="Z239" s="447"/>
      <c r="AA239" s="447"/>
      <c r="AB239" s="447"/>
      <c r="AC239" s="447"/>
      <c r="AD239" s="447"/>
      <c r="AE239" s="447"/>
      <c r="AF239" s="447"/>
      <c r="AG239" s="447"/>
      <c r="AH239" s="447"/>
      <c r="AI239" s="447"/>
      <c r="AJ239" s="447"/>
      <c r="AK239" s="447"/>
      <c r="AL239" s="447"/>
      <c r="AM239" s="447"/>
      <c r="AN239" s="447"/>
      <c r="AO239" s="447"/>
    </row>
    <row r="240" spans="1:41" x14ac:dyDescent="0.25">
      <c r="A240" s="120">
        <v>230</v>
      </c>
      <c r="B240" s="56" t="s">
        <v>270</v>
      </c>
      <c r="C240" s="56"/>
      <c r="D240" s="51">
        <v>93</v>
      </c>
      <c r="E240" s="65" t="s">
        <v>358</v>
      </c>
      <c r="F240" s="104">
        <v>20.988</v>
      </c>
      <c r="G240" s="104">
        <v>20.988</v>
      </c>
      <c r="H240" s="88"/>
      <c r="I240" s="103"/>
      <c r="J240" s="103">
        <v>0.21809950000000008</v>
      </c>
      <c r="K240" s="88">
        <v>0.21809950000000008</v>
      </c>
      <c r="L240" s="215" t="s">
        <v>563</v>
      </c>
      <c r="M240" s="558"/>
      <c r="N240" s="560"/>
      <c r="O240" s="561"/>
      <c r="P240" s="447"/>
      <c r="Q240" s="447"/>
      <c r="R240" s="454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47"/>
      <c r="AD240" s="447"/>
      <c r="AE240" s="447"/>
      <c r="AF240" s="447"/>
      <c r="AG240" s="447"/>
      <c r="AH240" s="447"/>
      <c r="AI240" s="447"/>
      <c r="AJ240" s="447"/>
      <c r="AK240" s="447"/>
      <c r="AL240" s="447"/>
      <c r="AM240" s="447"/>
      <c r="AN240" s="447"/>
      <c r="AO240" s="447"/>
    </row>
    <row r="241" spans="1:41" x14ac:dyDescent="0.25">
      <c r="A241" s="120">
        <v>231</v>
      </c>
      <c r="B241" s="56" t="s">
        <v>271</v>
      </c>
      <c r="C241" s="56"/>
      <c r="D241" s="51">
        <v>80.900000000000006</v>
      </c>
      <c r="E241" s="65" t="s">
        <v>358</v>
      </c>
      <c r="F241" s="104">
        <v>34.898000000000003</v>
      </c>
      <c r="G241" s="104">
        <v>36.08</v>
      </c>
      <c r="H241" s="88"/>
      <c r="I241" s="103"/>
      <c r="J241" s="103">
        <v>0.42405807369732468</v>
      </c>
      <c r="K241" s="88">
        <v>0.42405807369732468</v>
      </c>
      <c r="L241" s="215" t="s">
        <v>563</v>
      </c>
      <c r="M241" s="558"/>
      <c r="N241" s="560"/>
      <c r="O241" s="561"/>
      <c r="P241" s="447"/>
      <c r="Q241" s="447"/>
      <c r="R241" s="454"/>
      <c r="S241" s="447"/>
      <c r="T241" s="447"/>
      <c r="U241" s="447"/>
      <c r="V241" s="447"/>
      <c r="W241" s="447"/>
      <c r="X241" s="447"/>
      <c r="Y241" s="447"/>
      <c r="Z241" s="447"/>
      <c r="AA241" s="447"/>
      <c r="AB241" s="447"/>
      <c r="AC241" s="447"/>
      <c r="AD241" s="447"/>
      <c r="AE241" s="447"/>
      <c r="AF241" s="447"/>
      <c r="AG241" s="447"/>
      <c r="AH241" s="447"/>
      <c r="AI241" s="447"/>
      <c r="AJ241" s="447"/>
      <c r="AK241" s="447"/>
      <c r="AL241" s="447"/>
      <c r="AM241" s="447"/>
      <c r="AN241" s="447"/>
      <c r="AO241" s="447"/>
    </row>
    <row r="242" spans="1:41" x14ac:dyDescent="0.25">
      <c r="A242" s="120">
        <v>232</v>
      </c>
      <c r="B242" s="56" t="s">
        <v>272</v>
      </c>
      <c r="C242" s="58">
        <v>45823</v>
      </c>
      <c r="D242" s="51">
        <v>52.5</v>
      </c>
      <c r="E242" s="65" t="s">
        <v>358</v>
      </c>
      <c r="F242" s="104">
        <v>27.863</v>
      </c>
      <c r="G242" s="104">
        <v>28.146999999999998</v>
      </c>
      <c r="H242" s="88">
        <f t="shared" si="4"/>
        <v>0.24418319999999907</v>
      </c>
      <c r="I242" s="103"/>
      <c r="J242" s="103"/>
      <c r="K242" s="88">
        <v>0.24418319999999907</v>
      </c>
      <c r="L242" s="215" t="s">
        <v>563</v>
      </c>
      <c r="M242" s="558"/>
      <c r="N242" s="560"/>
      <c r="O242" s="561"/>
      <c r="P242" s="447"/>
      <c r="Q242" s="447"/>
      <c r="R242" s="454"/>
      <c r="S242" s="447"/>
      <c r="T242" s="447"/>
      <c r="U242" s="447"/>
      <c r="V242" s="447"/>
      <c r="W242" s="447"/>
      <c r="X242" s="447"/>
      <c r="Y242" s="447"/>
      <c r="Z242" s="447"/>
      <c r="AA242" s="447"/>
      <c r="AB242" s="447"/>
      <c r="AC242" s="447"/>
      <c r="AD242" s="447"/>
      <c r="AE242" s="447"/>
      <c r="AF242" s="447"/>
      <c r="AG242" s="447"/>
      <c r="AH242" s="447"/>
      <c r="AI242" s="447"/>
      <c r="AJ242" s="447"/>
      <c r="AK242" s="447"/>
      <c r="AL242" s="447"/>
      <c r="AM242" s="447"/>
      <c r="AN242" s="447"/>
      <c r="AO242" s="447"/>
    </row>
    <row r="243" spans="1:41" x14ac:dyDescent="0.25">
      <c r="A243" s="120">
        <v>233</v>
      </c>
      <c r="B243" s="56" t="s">
        <v>273</v>
      </c>
      <c r="C243" s="56"/>
      <c r="D243" s="51">
        <v>50.7</v>
      </c>
      <c r="E243" s="65" t="s">
        <v>358</v>
      </c>
      <c r="F243" s="104">
        <v>29.934999999999999</v>
      </c>
      <c r="G243" s="104">
        <v>30.78</v>
      </c>
      <c r="H243" s="88"/>
      <c r="I243" s="103"/>
      <c r="J243" s="103">
        <v>0.84772338446379492</v>
      </c>
      <c r="K243" s="88">
        <v>0.84772338446379492</v>
      </c>
      <c r="L243" s="215" t="s">
        <v>563</v>
      </c>
      <c r="M243" s="558"/>
      <c r="N243" s="560"/>
      <c r="O243" s="561"/>
      <c r="P243" s="447"/>
      <c r="Q243" s="447"/>
      <c r="R243" s="454"/>
      <c r="S243" s="447"/>
      <c r="T243" s="447"/>
      <c r="U243" s="447"/>
      <c r="V243" s="447"/>
      <c r="W243" s="447"/>
      <c r="X243" s="447"/>
      <c r="Y243" s="447"/>
      <c r="Z243" s="447"/>
      <c r="AA243" s="447"/>
      <c r="AB243" s="447"/>
      <c r="AC243" s="447"/>
      <c r="AD243" s="447"/>
      <c r="AE243" s="447"/>
      <c r="AF243" s="447"/>
      <c r="AG243" s="447"/>
      <c r="AH243" s="447"/>
      <c r="AI243" s="447"/>
      <c r="AJ243" s="447"/>
      <c r="AK243" s="447"/>
      <c r="AL243" s="447"/>
      <c r="AM243" s="447"/>
      <c r="AN243" s="447"/>
      <c r="AO243" s="447"/>
    </row>
    <row r="244" spans="1:41" x14ac:dyDescent="0.25">
      <c r="A244" s="120">
        <v>234</v>
      </c>
      <c r="B244" s="56" t="s">
        <v>274</v>
      </c>
      <c r="C244" s="58">
        <v>45922</v>
      </c>
      <c r="D244" s="51">
        <v>113.8</v>
      </c>
      <c r="E244" s="65" t="s">
        <v>358</v>
      </c>
      <c r="F244" s="104">
        <v>44.86</v>
      </c>
      <c r="G244" s="104">
        <v>44.893999999999998</v>
      </c>
      <c r="H244" s="88">
        <f t="shared" si="4"/>
        <v>2.9233199999999071E-2</v>
      </c>
      <c r="I244" s="103"/>
      <c r="J244" s="103"/>
      <c r="K244" s="88">
        <v>2.9233199999999071E-2</v>
      </c>
      <c r="L244" s="215" t="s">
        <v>563</v>
      </c>
      <c r="M244" s="558"/>
      <c r="N244" s="560"/>
      <c r="O244" s="561"/>
      <c r="P244" s="447"/>
      <c r="Q244" s="447"/>
      <c r="R244" s="454"/>
      <c r="S244" s="447"/>
      <c r="T244" s="447"/>
      <c r="U244" s="447"/>
      <c r="V244" s="447"/>
      <c r="W244" s="447"/>
      <c r="X244" s="447"/>
      <c r="Y244" s="447"/>
      <c r="Z244" s="447"/>
      <c r="AA244" s="447"/>
      <c r="AB244" s="447"/>
      <c r="AC244" s="447"/>
      <c r="AD244" s="447"/>
      <c r="AE244" s="447"/>
      <c r="AF244" s="447"/>
      <c r="AG244" s="447"/>
      <c r="AH244" s="447"/>
      <c r="AI244" s="447"/>
      <c r="AJ244" s="447"/>
      <c r="AK244" s="447"/>
      <c r="AL244" s="447"/>
      <c r="AM244" s="447"/>
      <c r="AN244" s="447"/>
      <c r="AO244" s="447"/>
    </row>
    <row r="245" spans="1:41" x14ac:dyDescent="0.25">
      <c r="A245" s="120">
        <v>235</v>
      </c>
      <c r="B245" s="56" t="s">
        <v>275</v>
      </c>
      <c r="C245" s="58">
        <v>45913</v>
      </c>
      <c r="D245" s="51">
        <v>106.4</v>
      </c>
      <c r="E245" s="65" t="s">
        <v>358</v>
      </c>
      <c r="F245" s="104">
        <v>34.396000000000001</v>
      </c>
      <c r="G245" s="104">
        <v>34.615000000000002</v>
      </c>
      <c r="H245" s="88">
        <f t="shared" si="4"/>
        <v>0.18829620000000102</v>
      </c>
      <c r="I245" s="103"/>
      <c r="J245" s="103"/>
      <c r="K245" s="88">
        <v>0.18829620000000102</v>
      </c>
      <c r="L245" s="215" t="s">
        <v>563</v>
      </c>
      <c r="M245" s="558"/>
      <c r="N245" s="560"/>
      <c r="O245" s="561"/>
      <c r="P245" s="447"/>
      <c r="Q245" s="447"/>
      <c r="R245" s="454"/>
      <c r="S245" s="447"/>
      <c r="T245" s="447"/>
      <c r="U245" s="447"/>
      <c r="V245" s="447"/>
      <c r="W245" s="447"/>
      <c r="X245" s="447"/>
      <c r="Y245" s="447"/>
      <c r="Z245" s="447"/>
      <c r="AA245" s="447"/>
      <c r="AB245" s="447"/>
      <c r="AC245" s="447"/>
      <c r="AD245" s="447"/>
      <c r="AE245" s="447"/>
      <c r="AF245" s="447"/>
      <c r="AG245" s="447"/>
      <c r="AH245" s="447"/>
      <c r="AI245" s="447"/>
      <c r="AJ245" s="447"/>
      <c r="AK245" s="447"/>
      <c r="AL245" s="447"/>
      <c r="AM245" s="447"/>
      <c r="AN245" s="447"/>
      <c r="AO245" s="447"/>
    </row>
    <row r="246" spans="1:41" x14ac:dyDescent="0.25">
      <c r="A246" s="120">
        <v>236</v>
      </c>
      <c r="B246" s="56">
        <v>21007226</v>
      </c>
      <c r="C246" s="58">
        <v>45938</v>
      </c>
      <c r="D246" s="51">
        <v>94.4</v>
      </c>
      <c r="E246" s="65" t="s">
        <v>358</v>
      </c>
      <c r="F246" s="104">
        <v>0</v>
      </c>
      <c r="G246" s="104">
        <v>0.38</v>
      </c>
      <c r="H246" s="88">
        <f t="shared" si="4"/>
        <v>0.32672400000000001</v>
      </c>
      <c r="I246" s="103"/>
      <c r="J246" s="103"/>
      <c r="K246" s="88">
        <v>0.32672400000000001</v>
      </c>
      <c r="L246" s="215" t="s">
        <v>563</v>
      </c>
      <c r="M246" s="558"/>
      <c r="N246" s="560"/>
      <c r="O246" s="561"/>
      <c r="P246" s="447"/>
      <c r="Q246" s="447"/>
      <c r="R246" s="454"/>
      <c r="S246" s="447"/>
      <c r="T246" s="447"/>
      <c r="U246" s="447"/>
      <c r="V246" s="447"/>
      <c r="W246" s="447"/>
      <c r="X246" s="447"/>
      <c r="Y246" s="447"/>
      <c r="Z246" s="447"/>
      <c r="AA246" s="447"/>
      <c r="AB246" s="447"/>
      <c r="AC246" s="447"/>
      <c r="AD246" s="447"/>
      <c r="AE246" s="447"/>
      <c r="AF246" s="447"/>
      <c r="AG246" s="447"/>
      <c r="AH246" s="447"/>
      <c r="AI246" s="447"/>
      <c r="AJ246" s="447"/>
      <c r="AK246" s="447"/>
      <c r="AL246" s="447"/>
      <c r="AM246" s="447"/>
      <c r="AN246" s="447"/>
      <c r="AO246" s="447"/>
    </row>
    <row r="247" spans="1:41" x14ac:dyDescent="0.25">
      <c r="A247" s="120">
        <v>237</v>
      </c>
      <c r="B247" s="56" t="s">
        <v>277</v>
      </c>
      <c r="C247" s="58">
        <v>45912</v>
      </c>
      <c r="D247" s="51">
        <v>80.3</v>
      </c>
      <c r="E247" s="65" t="s">
        <v>358</v>
      </c>
      <c r="F247" s="104">
        <v>15.404</v>
      </c>
      <c r="G247" s="104">
        <v>15.593999999999999</v>
      </c>
      <c r="H247" s="88">
        <f t="shared" si="4"/>
        <v>0.16336199999999956</v>
      </c>
      <c r="I247" s="103"/>
      <c r="J247" s="103"/>
      <c r="K247" s="88">
        <v>0.16336199999999956</v>
      </c>
      <c r="L247" s="215" t="s">
        <v>563</v>
      </c>
      <c r="M247" s="558"/>
      <c r="N247" s="560"/>
      <c r="O247" s="561"/>
      <c r="P247" s="447"/>
      <c r="Q247" s="447"/>
      <c r="R247" s="454"/>
      <c r="S247" s="447"/>
      <c r="T247" s="447"/>
      <c r="U247" s="447"/>
      <c r="V247" s="447"/>
      <c r="W247" s="447"/>
      <c r="X247" s="447"/>
      <c r="Y247" s="447"/>
      <c r="Z247" s="447"/>
      <c r="AA247" s="447"/>
      <c r="AB247" s="447"/>
      <c r="AC247" s="447"/>
      <c r="AD247" s="447"/>
      <c r="AE247" s="447"/>
      <c r="AF247" s="447"/>
      <c r="AG247" s="447"/>
      <c r="AH247" s="447"/>
      <c r="AI247" s="447"/>
      <c r="AJ247" s="447"/>
      <c r="AK247" s="447"/>
      <c r="AL247" s="447"/>
      <c r="AM247" s="447"/>
      <c r="AN247" s="447"/>
      <c r="AO247" s="447"/>
    </row>
    <row r="248" spans="1:41" x14ac:dyDescent="0.25">
      <c r="A248" s="120">
        <v>238</v>
      </c>
      <c r="B248" s="56" t="s">
        <v>278</v>
      </c>
      <c r="C248" s="58">
        <v>45933</v>
      </c>
      <c r="D248" s="51">
        <v>52.4</v>
      </c>
      <c r="E248" s="65" t="s">
        <v>358</v>
      </c>
      <c r="F248" s="104">
        <v>11.832000000000001</v>
      </c>
      <c r="G248" s="104">
        <v>11.836</v>
      </c>
      <c r="H248" s="88">
        <f t="shared" si="4"/>
        <v>3.4391999999996213E-3</v>
      </c>
      <c r="I248" s="103"/>
      <c r="J248" s="103"/>
      <c r="K248" s="88">
        <v>3.4391999999996213E-3</v>
      </c>
      <c r="L248" s="215" t="s">
        <v>563</v>
      </c>
      <c r="M248" s="558"/>
      <c r="N248" s="560"/>
      <c r="O248" s="561"/>
      <c r="P248" s="447"/>
      <c r="Q248" s="447"/>
      <c r="R248" s="454"/>
      <c r="S248" s="447"/>
      <c r="T248" s="447"/>
      <c r="U248" s="447"/>
      <c r="V248" s="447"/>
      <c r="W248" s="447"/>
      <c r="X248" s="447"/>
      <c r="Y248" s="447"/>
      <c r="Z248" s="447"/>
      <c r="AA248" s="447"/>
      <c r="AB248" s="447"/>
      <c r="AC248" s="447"/>
      <c r="AD248" s="447"/>
      <c r="AE248" s="447"/>
      <c r="AF248" s="447"/>
      <c r="AG248" s="447"/>
      <c r="AH248" s="447"/>
      <c r="AI248" s="447"/>
      <c r="AJ248" s="447"/>
      <c r="AK248" s="447"/>
      <c r="AL248" s="447"/>
      <c r="AM248" s="447"/>
      <c r="AN248" s="447"/>
      <c r="AO248" s="447"/>
    </row>
    <row r="249" spans="1:41" x14ac:dyDescent="0.25">
      <c r="A249" s="120">
        <v>239</v>
      </c>
      <c r="B249" s="56" t="s">
        <v>279</v>
      </c>
      <c r="C249" s="56"/>
      <c r="D249" s="51">
        <v>50.9</v>
      </c>
      <c r="E249" s="65" t="s">
        <v>358</v>
      </c>
      <c r="F249" s="104">
        <v>31.513999999999999</v>
      </c>
      <c r="G249" s="104">
        <v>31.952000000000002</v>
      </c>
      <c r="H249" s="88"/>
      <c r="I249" s="103"/>
      <c r="J249" s="103">
        <v>1.0240632554741713</v>
      </c>
      <c r="K249" s="88">
        <v>1.0240632554741713</v>
      </c>
      <c r="L249" s="215" t="s">
        <v>563</v>
      </c>
      <c r="M249" s="558"/>
      <c r="N249" s="560"/>
      <c r="O249" s="561"/>
      <c r="P249" s="447"/>
      <c r="Q249" s="447"/>
      <c r="R249" s="454"/>
      <c r="S249" s="447"/>
      <c r="T249" s="447"/>
      <c r="U249" s="447"/>
      <c r="V249" s="447"/>
      <c r="W249" s="447"/>
      <c r="X249" s="447"/>
      <c r="Y249" s="447"/>
      <c r="Z249" s="447"/>
      <c r="AA249" s="447"/>
      <c r="AB249" s="447"/>
      <c r="AC249" s="447"/>
      <c r="AD249" s="447"/>
      <c r="AE249" s="447"/>
      <c r="AF249" s="447"/>
      <c r="AG249" s="447"/>
      <c r="AH249" s="447"/>
      <c r="AI249" s="447"/>
      <c r="AJ249" s="447"/>
      <c r="AK249" s="447"/>
      <c r="AL249" s="447"/>
      <c r="AM249" s="447"/>
      <c r="AN249" s="447"/>
      <c r="AO249" s="447"/>
    </row>
    <row r="250" spans="1:41" x14ac:dyDescent="0.25">
      <c r="A250" s="120">
        <v>240</v>
      </c>
      <c r="B250" s="56" t="s">
        <v>280</v>
      </c>
      <c r="C250" s="56"/>
      <c r="D250" s="51">
        <v>114.5</v>
      </c>
      <c r="E250" s="65" t="s">
        <v>358</v>
      </c>
      <c r="F250" s="104">
        <v>74.495000000000005</v>
      </c>
      <c r="G250" s="104">
        <v>75.590999999999994</v>
      </c>
      <c r="H250" s="88"/>
      <c r="I250" s="103"/>
      <c r="J250" s="103">
        <v>1.5684055367739209</v>
      </c>
      <c r="K250" s="88">
        <v>1.5684055367739209</v>
      </c>
      <c r="L250" s="215" t="s">
        <v>563</v>
      </c>
      <c r="M250" s="558"/>
      <c r="N250" s="560"/>
      <c r="O250" s="561"/>
      <c r="P250" s="447"/>
      <c r="Q250" s="447"/>
      <c r="R250" s="454"/>
      <c r="S250" s="447"/>
      <c r="T250" s="447"/>
      <c r="U250" s="447"/>
      <c r="V250" s="447"/>
      <c r="W250" s="447"/>
      <c r="X250" s="447"/>
      <c r="Y250" s="447"/>
      <c r="Z250" s="447"/>
      <c r="AA250" s="447"/>
      <c r="AB250" s="447"/>
      <c r="AC250" s="447"/>
      <c r="AD250" s="447"/>
      <c r="AE250" s="447"/>
      <c r="AF250" s="447"/>
      <c r="AG250" s="447"/>
      <c r="AH250" s="447"/>
      <c r="AI250" s="447"/>
      <c r="AJ250" s="447"/>
      <c r="AK250" s="447"/>
      <c r="AL250" s="447"/>
      <c r="AM250" s="447"/>
      <c r="AN250" s="447"/>
      <c r="AO250" s="447"/>
    </row>
    <row r="251" spans="1:41" x14ac:dyDescent="0.25">
      <c r="A251" s="120">
        <v>241</v>
      </c>
      <c r="B251" s="56" t="s">
        <v>281</v>
      </c>
      <c r="C251" s="58">
        <v>45915</v>
      </c>
      <c r="D251" s="51">
        <v>106.5</v>
      </c>
      <c r="E251" s="65" t="s">
        <v>358</v>
      </c>
      <c r="F251" s="104">
        <v>21.821000000000002</v>
      </c>
      <c r="G251" s="104">
        <v>21.859000000000002</v>
      </c>
      <c r="H251" s="88">
        <f t="shared" si="4"/>
        <v>3.2672400000000219E-2</v>
      </c>
      <c r="I251" s="103"/>
      <c r="J251" s="103"/>
      <c r="K251" s="88">
        <v>3.2672400000000219E-2</v>
      </c>
      <c r="L251" s="215" t="s">
        <v>563</v>
      </c>
      <c r="M251" s="558"/>
      <c r="N251" s="560"/>
      <c r="O251" s="561"/>
      <c r="P251" s="599"/>
      <c r="Q251" s="447"/>
      <c r="R251" s="454"/>
      <c r="S251" s="447"/>
      <c r="T251" s="447"/>
      <c r="U251" s="447"/>
      <c r="V251" s="447"/>
      <c r="W251" s="447"/>
      <c r="X251" s="447"/>
      <c r="Y251" s="447"/>
      <c r="Z251" s="447"/>
      <c r="AA251" s="447"/>
      <c r="AB251" s="447"/>
      <c r="AC251" s="447"/>
      <c r="AD251" s="447"/>
      <c r="AE251" s="447"/>
      <c r="AF251" s="447"/>
      <c r="AG251" s="447"/>
      <c r="AH251" s="447"/>
      <c r="AI251" s="447"/>
      <c r="AJ251" s="447"/>
      <c r="AK251" s="447"/>
      <c r="AL251" s="447"/>
      <c r="AM251" s="447"/>
      <c r="AN251" s="447"/>
      <c r="AO251" s="447"/>
    </row>
    <row r="252" spans="1:41" x14ac:dyDescent="0.25">
      <c r="A252" s="120">
        <v>242</v>
      </c>
      <c r="B252" s="56" t="s">
        <v>282</v>
      </c>
      <c r="C252" s="58">
        <v>45822</v>
      </c>
      <c r="D252" s="51">
        <v>93.3</v>
      </c>
      <c r="E252" s="65" t="s">
        <v>358</v>
      </c>
      <c r="F252" s="104">
        <v>42.935000000000002</v>
      </c>
      <c r="G252" s="104">
        <v>43.186999999999998</v>
      </c>
      <c r="H252" s="88">
        <f t="shared" si="4"/>
        <v>0.21666959999999599</v>
      </c>
      <c r="I252" s="103"/>
      <c r="J252" s="103"/>
      <c r="K252" s="88">
        <v>0.21666959999999599</v>
      </c>
      <c r="L252" s="215" t="s">
        <v>563</v>
      </c>
      <c r="M252" s="558"/>
      <c r="N252" s="560"/>
      <c r="O252" s="561"/>
      <c r="P252" s="447"/>
      <c r="Q252" s="447"/>
      <c r="R252" s="454"/>
      <c r="S252" s="447"/>
      <c r="T252" s="447"/>
      <c r="U252" s="447"/>
      <c r="V252" s="447"/>
      <c r="W252" s="447"/>
      <c r="X252" s="447"/>
      <c r="Y252" s="447"/>
      <c r="Z252" s="447"/>
      <c r="AA252" s="447"/>
      <c r="AB252" s="447"/>
      <c r="AC252" s="447"/>
      <c r="AD252" s="447"/>
      <c r="AE252" s="447"/>
      <c r="AF252" s="447"/>
      <c r="AG252" s="447"/>
      <c r="AH252" s="447"/>
      <c r="AI252" s="447"/>
      <c r="AJ252" s="447"/>
      <c r="AK252" s="447"/>
      <c r="AL252" s="447"/>
      <c r="AM252" s="447"/>
      <c r="AN252" s="447"/>
      <c r="AO252" s="447"/>
    </row>
    <row r="253" spans="1:41" x14ac:dyDescent="0.25">
      <c r="A253" s="120">
        <v>243</v>
      </c>
      <c r="B253" s="56" t="s">
        <v>587</v>
      </c>
      <c r="C253" s="58">
        <v>46621</v>
      </c>
      <c r="D253" s="51">
        <v>80.5</v>
      </c>
      <c r="E253" s="65"/>
      <c r="F253" s="104">
        <v>0</v>
      </c>
      <c r="G253" s="104">
        <v>0</v>
      </c>
      <c r="H253" s="88">
        <f t="shared" si="4"/>
        <v>0</v>
      </c>
      <c r="I253" s="103"/>
      <c r="J253" s="103"/>
      <c r="K253" s="88">
        <v>0</v>
      </c>
      <c r="L253" s="215" t="s">
        <v>563</v>
      </c>
      <c r="M253" s="558"/>
      <c r="N253" s="560"/>
      <c r="O253" s="561"/>
      <c r="P253" s="447"/>
      <c r="Q253" s="447"/>
      <c r="R253" s="454"/>
      <c r="S253" s="447"/>
      <c r="T253" s="447"/>
      <c r="U253" s="447"/>
      <c r="V253" s="447"/>
      <c r="W253" s="447"/>
      <c r="X253" s="447"/>
      <c r="Y253" s="447"/>
      <c r="Z253" s="447"/>
      <c r="AA253" s="447"/>
      <c r="AB253" s="447"/>
      <c r="AC253" s="447"/>
      <c r="AD253" s="447"/>
      <c r="AE253" s="447"/>
      <c r="AF253" s="447"/>
      <c r="AG253" s="447"/>
      <c r="AH253" s="447"/>
      <c r="AI253" s="447"/>
      <c r="AJ253" s="447"/>
      <c r="AK253" s="447"/>
      <c r="AL253" s="447"/>
      <c r="AM253" s="447"/>
      <c r="AN253" s="447"/>
      <c r="AO253" s="447"/>
    </row>
    <row r="254" spans="1:41" x14ac:dyDescent="0.25">
      <c r="A254" s="120">
        <v>244</v>
      </c>
      <c r="B254" s="56" t="s">
        <v>284</v>
      </c>
      <c r="C254" s="56"/>
      <c r="D254" s="51">
        <v>52.7</v>
      </c>
      <c r="E254" s="65" t="s">
        <v>358</v>
      </c>
      <c r="F254" s="104">
        <v>15.055999999999999</v>
      </c>
      <c r="G254" s="104">
        <v>15.055999999999999</v>
      </c>
      <c r="H254" s="88"/>
      <c r="I254" s="103"/>
      <c r="J254" s="103">
        <v>0.30673306123422717</v>
      </c>
      <c r="K254" s="88">
        <v>0.30673306123422717</v>
      </c>
      <c r="L254" s="215" t="s">
        <v>563</v>
      </c>
      <c r="M254" s="558"/>
      <c r="N254" s="560"/>
      <c r="O254" s="561"/>
      <c r="P254" s="447"/>
      <c r="Q254" s="447"/>
      <c r="R254" s="454"/>
      <c r="S254" s="447"/>
      <c r="T254" s="447"/>
      <c r="U254" s="447"/>
      <c r="V254" s="447"/>
      <c r="W254" s="447"/>
      <c r="X254" s="447"/>
      <c r="Y254" s="447"/>
      <c r="Z254" s="447"/>
      <c r="AA254" s="447"/>
      <c r="AB254" s="447"/>
      <c r="AC254" s="447"/>
      <c r="AD254" s="447"/>
      <c r="AE254" s="447"/>
      <c r="AF254" s="447"/>
      <c r="AG254" s="447"/>
      <c r="AH254" s="447"/>
      <c r="AI254" s="447"/>
      <c r="AJ254" s="447"/>
      <c r="AK254" s="447"/>
      <c r="AL254" s="447"/>
      <c r="AM254" s="447"/>
      <c r="AN254" s="447"/>
      <c r="AO254" s="447"/>
    </row>
    <row r="255" spans="1:41" x14ac:dyDescent="0.25">
      <c r="A255" s="120">
        <v>245</v>
      </c>
      <c r="B255" s="56" t="s">
        <v>285</v>
      </c>
      <c r="C255" s="56"/>
      <c r="D255" s="51">
        <v>50.3</v>
      </c>
      <c r="E255" s="65" t="s">
        <v>358</v>
      </c>
      <c r="F255" s="104">
        <v>8.516</v>
      </c>
      <c r="G255" s="104">
        <v>8.5549999999999997</v>
      </c>
      <c r="H255" s="88"/>
      <c r="I255" s="103">
        <v>1.2419308472049462</v>
      </c>
      <c r="J255" s="103"/>
      <c r="K255" s="88">
        <v>1.2419308472049462</v>
      </c>
      <c r="L255" s="215" t="s">
        <v>564</v>
      </c>
      <c r="M255" s="558"/>
      <c r="N255" s="560"/>
      <c r="O255" s="561"/>
      <c r="P255" s="447"/>
      <c r="Q255" s="447"/>
      <c r="R255" s="454"/>
      <c r="S255" s="447"/>
      <c r="T255" s="447"/>
      <c r="U255" s="447"/>
      <c r="V255" s="447"/>
      <c r="W255" s="447"/>
      <c r="X255" s="447"/>
      <c r="Y255" s="447"/>
      <c r="Z255" s="447"/>
      <c r="AA255" s="447"/>
      <c r="AB255" s="447"/>
      <c r="AC255" s="447"/>
      <c r="AD255" s="447"/>
      <c r="AE255" s="447"/>
      <c r="AF255" s="447"/>
      <c r="AG255" s="447"/>
      <c r="AH255" s="447"/>
      <c r="AI255" s="447"/>
      <c r="AJ255" s="447"/>
      <c r="AK255" s="447"/>
      <c r="AL255" s="447"/>
      <c r="AM255" s="447"/>
      <c r="AN255" s="447"/>
      <c r="AO255" s="447"/>
    </row>
    <row r="256" spans="1:41" x14ac:dyDescent="0.25">
      <c r="A256" s="120">
        <v>246</v>
      </c>
      <c r="B256" s="56" t="s">
        <v>286</v>
      </c>
      <c r="C256" s="56"/>
      <c r="D256" s="51">
        <v>113.9</v>
      </c>
      <c r="E256" s="65" t="s">
        <v>358</v>
      </c>
      <c r="F256" s="104">
        <v>55.573</v>
      </c>
      <c r="G256" s="104">
        <v>58.087000000000003</v>
      </c>
      <c r="H256" s="88"/>
      <c r="I256" s="103"/>
      <c r="J256" s="103">
        <v>1.911222390409459</v>
      </c>
      <c r="K256" s="88">
        <v>1.911222390409459</v>
      </c>
      <c r="L256" s="215" t="s">
        <v>563</v>
      </c>
      <c r="M256" s="558"/>
      <c r="N256" s="560"/>
      <c r="O256" s="561"/>
      <c r="P256" s="447"/>
      <c r="Q256" s="447"/>
      <c r="R256" s="454"/>
      <c r="S256" s="447"/>
      <c r="T256" s="447"/>
      <c r="U256" s="447"/>
      <c r="V256" s="447"/>
      <c r="W256" s="447"/>
      <c r="X256" s="447"/>
      <c r="Y256" s="447"/>
      <c r="Z256" s="447"/>
      <c r="AA256" s="447"/>
      <c r="AB256" s="447"/>
      <c r="AC256" s="447"/>
      <c r="AD256" s="447"/>
      <c r="AE256" s="447"/>
      <c r="AF256" s="447"/>
      <c r="AG256" s="447"/>
      <c r="AH256" s="447"/>
      <c r="AI256" s="447"/>
      <c r="AJ256" s="447"/>
      <c r="AK256" s="447"/>
      <c r="AL256" s="447"/>
      <c r="AM256" s="447"/>
      <c r="AN256" s="447"/>
      <c r="AO256" s="447"/>
    </row>
    <row r="257" spans="1:41" x14ac:dyDescent="0.25">
      <c r="A257" s="120">
        <v>247</v>
      </c>
      <c r="B257" s="56" t="s">
        <v>287</v>
      </c>
      <c r="C257" s="58">
        <v>45894</v>
      </c>
      <c r="D257" s="51">
        <v>106.3</v>
      </c>
      <c r="E257" s="65" t="s">
        <v>358</v>
      </c>
      <c r="F257" s="104">
        <v>34.997</v>
      </c>
      <c r="G257" s="104">
        <v>35.735999999999997</v>
      </c>
      <c r="H257" s="88">
        <f t="shared" si="4"/>
        <v>0.63539219999999763</v>
      </c>
      <c r="I257" s="103"/>
      <c r="J257" s="103"/>
      <c r="K257" s="88">
        <v>0.63539219999999763</v>
      </c>
      <c r="L257" s="215" t="s">
        <v>563</v>
      </c>
      <c r="M257" s="558"/>
      <c r="N257" s="560"/>
      <c r="O257" s="561"/>
      <c r="P257" s="447"/>
      <c r="Q257" s="447"/>
      <c r="R257" s="454"/>
      <c r="S257" s="447"/>
      <c r="T257" s="447"/>
      <c r="U257" s="447"/>
      <c r="V257" s="447"/>
      <c r="W257" s="447"/>
      <c r="X257" s="447"/>
      <c r="Y257" s="447"/>
      <c r="Z257" s="447"/>
      <c r="AA257" s="447"/>
      <c r="AB257" s="447"/>
      <c r="AC257" s="447"/>
      <c r="AD257" s="447"/>
      <c r="AE257" s="447"/>
      <c r="AF257" s="447"/>
      <c r="AG257" s="447"/>
      <c r="AH257" s="447"/>
      <c r="AI257" s="447"/>
      <c r="AJ257" s="447"/>
      <c r="AK257" s="447"/>
      <c r="AL257" s="447"/>
      <c r="AM257" s="447"/>
      <c r="AN257" s="447"/>
      <c r="AO257" s="447"/>
    </row>
    <row r="258" spans="1:41" x14ac:dyDescent="0.25">
      <c r="A258" s="120">
        <v>248</v>
      </c>
      <c r="B258" s="56" t="s">
        <v>288</v>
      </c>
      <c r="C258" s="56"/>
      <c r="D258" s="51">
        <v>92.5</v>
      </c>
      <c r="E258" s="65" t="s">
        <v>358</v>
      </c>
      <c r="F258" s="104">
        <v>39.612000000000002</v>
      </c>
      <c r="G258" s="104">
        <v>39.612000000000002</v>
      </c>
      <c r="H258" s="88"/>
      <c r="I258" s="103"/>
      <c r="J258" s="103">
        <v>1.1494258589658319</v>
      </c>
      <c r="K258" s="88">
        <v>1.1494258589658319</v>
      </c>
      <c r="L258" s="215" t="s">
        <v>563</v>
      </c>
      <c r="M258" s="558"/>
      <c r="N258" s="560"/>
      <c r="O258" s="561"/>
      <c r="P258" s="447"/>
      <c r="Q258" s="447"/>
      <c r="R258" s="454"/>
      <c r="S258" s="447"/>
      <c r="T258" s="447"/>
      <c r="U258" s="447"/>
      <c r="V258" s="447"/>
      <c r="W258" s="447"/>
      <c r="X258" s="447"/>
      <c r="Y258" s="447"/>
      <c r="Z258" s="447"/>
      <c r="AA258" s="447"/>
      <c r="AB258" s="447"/>
      <c r="AC258" s="447"/>
      <c r="AD258" s="447"/>
      <c r="AE258" s="447"/>
      <c r="AF258" s="447"/>
      <c r="AG258" s="447"/>
      <c r="AH258" s="447"/>
      <c r="AI258" s="447"/>
      <c r="AJ258" s="447"/>
      <c r="AK258" s="447"/>
      <c r="AL258" s="447"/>
      <c r="AM258" s="447"/>
      <c r="AN258" s="447"/>
      <c r="AO258" s="447"/>
    </row>
    <row r="259" spans="1:41" x14ac:dyDescent="0.25">
      <c r="A259" s="120">
        <v>249</v>
      </c>
      <c r="B259" s="56" t="s">
        <v>289</v>
      </c>
      <c r="C259" s="56"/>
      <c r="D259" s="51">
        <v>85.1</v>
      </c>
      <c r="E259" s="65" t="s">
        <v>358</v>
      </c>
      <c r="F259" s="104">
        <v>22.073</v>
      </c>
      <c r="G259" s="104">
        <v>22.327999999999999</v>
      </c>
      <c r="H259" s="88"/>
      <c r="I259" s="103"/>
      <c r="J259" s="103">
        <v>0.70848223158189871</v>
      </c>
      <c r="K259" s="88">
        <v>0.70848223158189871</v>
      </c>
      <c r="L259" s="215" t="s">
        <v>563</v>
      </c>
      <c r="M259" s="558"/>
      <c r="N259" s="560"/>
      <c r="O259" s="561"/>
      <c r="P259" s="447"/>
      <c r="Q259" s="447"/>
      <c r="R259" s="454"/>
      <c r="S259" s="447"/>
      <c r="T259" s="447"/>
      <c r="U259" s="447"/>
      <c r="V259" s="447"/>
      <c r="W259" s="447"/>
      <c r="X259" s="447"/>
      <c r="Y259" s="447"/>
      <c r="Z259" s="447"/>
      <c r="AA259" s="447"/>
      <c r="AB259" s="447"/>
      <c r="AC259" s="447"/>
      <c r="AD259" s="447"/>
      <c r="AE259" s="447"/>
      <c r="AF259" s="447"/>
      <c r="AG259" s="447"/>
      <c r="AH259" s="447"/>
      <c r="AI259" s="447"/>
      <c r="AJ259" s="447"/>
      <c r="AK259" s="447"/>
      <c r="AL259" s="447"/>
      <c r="AM259" s="447"/>
      <c r="AN259" s="447"/>
      <c r="AO259" s="447"/>
    </row>
    <row r="260" spans="1:41" x14ac:dyDescent="0.25">
      <c r="A260" s="120">
        <v>250</v>
      </c>
      <c r="B260" s="56" t="s">
        <v>290</v>
      </c>
      <c r="C260" s="56"/>
      <c r="D260" s="51">
        <v>52.4</v>
      </c>
      <c r="E260" s="65" t="s">
        <v>358</v>
      </c>
      <c r="F260" s="104">
        <v>32.718000000000004</v>
      </c>
      <c r="G260" s="104">
        <v>33.704000000000001</v>
      </c>
      <c r="H260" s="88"/>
      <c r="I260" s="103"/>
      <c r="J260" s="103">
        <v>0.70971387138532949</v>
      </c>
      <c r="K260" s="88">
        <v>0.70971387138532949</v>
      </c>
      <c r="L260" s="215" t="s">
        <v>563</v>
      </c>
      <c r="M260" s="558"/>
      <c r="N260" s="560"/>
      <c r="O260" s="561"/>
      <c r="P260" s="447"/>
      <c r="Q260" s="447"/>
      <c r="R260" s="454"/>
      <c r="S260" s="447"/>
      <c r="T260" s="447"/>
      <c r="U260" s="447"/>
      <c r="V260" s="447"/>
      <c r="W260" s="447"/>
      <c r="X260" s="447"/>
      <c r="Y260" s="447"/>
      <c r="Z260" s="447"/>
      <c r="AA260" s="447"/>
      <c r="AB260" s="447"/>
      <c r="AC260" s="447"/>
      <c r="AD260" s="447"/>
      <c r="AE260" s="447"/>
      <c r="AF260" s="447"/>
      <c r="AG260" s="447"/>
      <c r="AH260" s="447"/>
      <c r="AI260" s="447"/>
      <c r="AJ260" s="447"/>
      <c r="AK260" s="447"/>
      <c r="AL260" s="447"/>
      <c r="AM260" s="447"/>
      <c r="AN260" s="447"/>
      <c r="AO260" s="447"/>
    </row>
    <row r="261" spans="1:41" x14ac:dyDescent="0.25">
      <c r="A261" s="120">
        <v>251</v>
      </c>
      <c r="B261" s="56" t="s">
        <v>291</v>
      </c>
      <c r="C261" s="56"/>
      <c r="D261" s="51">
        <v>50.9</v>
      </c>
      <c r="E261" s="65" t="s">
        <v>358</v>
      </c>
      <c r="F261" s="104">
        <v>37.179000000000002</v>
      </c>
      <c r="G261" s="104">
        <v>38.128</v>
      </c>
      <c r="H261" s="88"/>
      <c r="I261" s="103"/>
      <c r="J261" s="103">
        <v>1.0851149221408378</v>
      </c>
      <c r="K261" s="88">
        <v>1.0851149221408378</v>
      </c>
      <c r="L261" s="215" t="s">
        <v>563</v>
      </c>
      <c r="M261" s="558"/>
      <c r="N261" s="560"/>
      <c r="O261" s="561"/>
      <c r="P261" s="447"/>
      <c r="Q261" s="447"/>
      <c r="R261" s="454"/>
      <c r="S261" s="447"/>
      <c r="T261" s="447"/>
      <c r="U261" s="447"/>
      <c r="V261" s="447"/>
      <c r="W261" s="447"/>
      <c r="X261" s="447"/>
      <c r="Y261" s="447"/>
      <c r="Z261" s="447"/>
      <c r="AA261" s="447"/>
      <c r="AB261" s="447"/>
      <c r="AC261" s="447"/>
      <c r="AD261" s="447"/>
      <c r="AE261" s="447"/>
      <c r="AF261" s="447"/>
      <c r="AG261" s="447"/>
      <c r="AH261" s="447"/>
      <c r="AI261" s="447"/>
      <c r="AJ261" s="447"/>
      <c r="AK261" s="447"/>
      <c r="AL261" s="447"/>
      <c r="AM261" s="447"/>
      <c r="AN261" s="447"/>
      <c r="AO261" s="447"/>
    </row>
    <row r="262" spans="1:41" x14ac:dyDescent="0.25">
      <c r="A262" s="120">
        <v>252</v>
      </c>
      <c r="B262" s="56" t="s">
        <v>292</v>
      </c>
      <c r="C262" s="58">
        <v>45898</v>
      </c>
      <c r="D262" s="51">
        <v>113.9</v>
      </c>
      <c r="E262" s="65" t="s">
        <v>358</v>
      </c>
      <c r="F262" s="104">
        <v>48.841999999999999</v>
      </c>
      <c r="G262" s="104">
        <v>48.841999999999999</v>
      </c>
      <c r="H262" s="88">
        <f t="shared" si="4"/>
        <v>0</v>
      </c>
      <c r="I262" s="103"/>
      <c r="J262" s="103"/>
      <c r="K262" s="88">
        <v>0</v>
      </c>
      <c r="L262" s="215" t="s">
        <v>563</v>
      </c>
      <c r="M262" s="558"/>
      <c r="N262" s="560"/>
      <c r="O262" s="561"/>
      <c r="P262" s="447"/>
      <c r="Q262" s="447"/>
      <c r="R262" s="454"/>
      <c r="S262" s="447"/>
      <c r="T262" s="447"/>
      <c r="U262" s="447"/>
      <c r="V262" s="447"/>
      <c r="W262" s="447"/>
      <c r="X262" s="447"/>
      <c r="Y262" s="447"/>
      <c r="Z262" s="447"/>
      <c r="AA262" s="447"/>
      <c r="AB262" s="447"/>
      <c r="AC262" s="447"/>
      <c r="AD262" s="447"/>
      <c r="AE262" s="447"/>
      <c r="AF262" s="447"/>
      <c r="AG262" s="447"/>
      <c r="AH262" s="447"/>
      <c r="AI262" s="447"/>
      <c r="AJ262" s="447"/>
      <c r="AK262" s="447"/>
      <c r="AL262" s="447"/>
      <c r="AM262" s="447"/>
      <c r="AN262" s="447"/>
      <c r="AO262" s="447"/>
    </row>
    <row r="263" spans="1:41" x14ac:dyDescent="0.25">
      <c r="A263" s="120">
        <v>253</v>
      </c>
      <c r="B263" s="56" t="s">
        <v>293</v>
      </c>
      <c r="C263" s="58">
        <v>45915</v>
      </c>
      <c r="D263" s="51">
        <v>106.8</v>
      </c>
      <c r="E263" s="65" t="s">
        <v>358</v>
      </c>
      <c r="F263" s="104">
        <v>15.185</v>
      </c>
      <c r="G263" s="104">
        <v>15.185</v>
      </c>
      <c r="H263" s="88">
        <f t="shared" si="4"/>
        <v>0</v>
      </c>
      <c r="I263" s="103"/>
      <c r="J263" s="103"/>
      <c r="K263" s="88">
        <v>0</v>
      </c>
      <c r="L263" s="215" t="s">
        <v>563</v>
      </c>
      <c r="M263" s="558"/>
      <c r="N263" s="560"/>
      <c r="O263" s="561"/>
      <c r="P263" s="447"/>
      <c r="Q263" s="447"/>
      <c r="R263" s="454"/>
      <c r="S263" s="447"/>
      <c r="T263" s="447"/>
      <c r="U263" s="447"/>
      <c r="V263" s="447"/>
      <c r="W263" s="447"/>
      <c r="X263" s="447"/>
      <c r="Y263" s="447"/>
      <c r="Z263" s="447"/>
      <c r="AA263" s="447"/>
      <c r="AB263" s="447"/>
      <c r="AC263" s="447"/>
      <c r="AD263" s="447"/>
      <c r="AE263" s="447"/>
      <c r="AF263" s="447"/>
      <c r="AG263" s="447"/>
      <c r="AH263" s="447"/>
      <c r="AI263" s="447"/>
      <c r="AJ263" s="447"/>
      <c r="AK263" s="447"/>
      <c r="AL263" s="447"/>
      <c r="AM263" s="447"/>
      <c r="AN263" s="447"/>
      <c r="AO263" s="447"/>
    </row>
    <row r="264" spans="1:41" x14ac:dyDescent="0.25">
      <c r="A264" s="120">
        <v>254</v>
      </c>
      <c r="B264" s="56" t="s">
        <v>294</v>
      </c>
      <c r="C264" s="56"/>
      <c r="D264" s="51">
        <v>92.5</v>
      </c>
      <c r="E264" s="65" t="s">
        <v>358</v>
      </c>
      <c r="F264" s="104">
        <v>11.837999999999999</v>
      </c>
      <c r="G264" s="104">
        <v>11.839</v>
      </c>
      <c r="H264" s="88"/>
      <c r="I264" s="103">
        <v>2.2838688542039272</v>
      </c>
      <c r="J264" s="103"/>
      <c r="K264" s="88">
        <v>2.2838688542039272</v>
      </c>
      <c r="L264" s="25" t="s">
        <v>564</v>
      </c>
      <c r="M264" s="558"/>
      <c r="N264" s="560"/>
      <c r="O264" s="561"/>
      <c r="P264" s="447"/>
      <c r="Q264" s="447"/>
      <c r="R264" s="454"/>
      <c r="S264" s="447"/>
      <c r="T264" s="447"/>
      <c r="U264" s="447"/>
      <c r="V264" s="447"/>
      <c r="W264" s="447"/>
      <c r="X264" s="447"/>
      <c r="Y264" s="447"/>
      <c r="Z264" s="447"/>
      <c r="AA264" s="447"/>
      <c r="AB264" s="447"/>
      <c r="AC264" s="447"/>
      <c r="AD264" s="447"/>
      <c r="AE264" s="447"/>
      <c r="AF264" s="447"/>
      <c r="AG264" s="447"/>
      <c r="AH264" s="447"/>
      <c r="AI264" s="447"/>
      <c r="AJ264" s="447"/>
      <c r="AK264" s="447"/>
      <c r="AL264" s="447"/>
      <c r="AM264" s="447"/>
      <c r="AN264" s="447"/>
      <c r="AO264" s="447"/>
    </row>
    <row r="265" spans="1:41" x14ac:dyDescent="0.25">
      <c r="A265" s="120">
        <v>255</v>
      </c>
      <c r="B265" s="56" t="s">
        <v>295</v>
      </c>
      <c r="C265" s="58">
        <v>45885</v>
      </c>
      <c r="D265" s="51">
        <v>81</v>
      </c>
      <c r="E265" s="65" t="s">
        <v>358</v>
      </c>
      <c r="F265" s="104">
        <v>18.010999999999999</v>
      </c>
      <c r="G265" s="104">
        <v>18.010999999999999</v>
      </c>
      <c r="H265" s="88">
        <f t="shared" si="4"/>
        <v>0</v>
      </c>
      <c r="I265" s="103"/>
      <c r="J265" s="103"/>
      <c r="K265" s="88">
        <v>0</v>
      </c>
      <c r="L265" s="25" t="s">
        <v>563</v>
      </c>
      <c r="M265" s="558"/>
      <c r="N265" s="560"/>
      <c r="O265" s="561"/>
      <c r="P265" s="447"/>
      <c r="Q265" s="447"/>
      <c r="R265" s="454"/>
      <c r="S265" s="447"/>
      <c r="T265" s="447"/>
      <c r="U265" s="447"/>
      <c r="V265" s="447"/>
      <c r="W265" s="447"/>
      <c r="X265" s="447"/>
      <c r="Y265" s="447"/>
      <c r="Z265" s="447"/>
      <c r="AA265" s="447"/>
      <c r="AB265" s="447"/>
      <c r="AC265" s="447"/>
      <c r="AD265" s="447"/>
      <c r="AE265" s="447"/>
      <c r="AF265" s="447"/>
      <c r="AG265" s="447"/>
      <c r="AH265" s="447"/>
      <c r="AI265" s="447"/>
      <c r="AJ265" s="447"/>
      <c r="AK265" s="447"/>
      <c r="AL265" s="447"/>
      <c r="AM265" s="447"/>
      <c r="AN265" s="447"/>
      <c r="AO265" s="447"/>
    </row>
    <row r="266" spans="1:41" x14ac:dyDescent="0.25">
      <c r="A266" s="120">
        <v>256</v>
      </c>
      <c r="B266" s="56" t="s">
        <v>296</v>
      </c>
      <c r="C266" s="58">
        <v>45885</v>
      </c>
      <c r="D266" s="51">
        <v>52.2</v>
      </c>
      <c r="E266" s="65" t="s">
        <v>358</v>
      </c>
      <c r="F266" s="104">
        <v>17.006</v>
      </c>
      <c r="G266" s="104">
        <v>17.164000000000001</v>
      </c>
      <c r="H266" s="88">
        <f t="shared" si="4"/>
        <v>0.13584840000000106</v>
      </c>
      <c r="I266" s="103"/>
      <c r="J266" s="103"/>
      <c r="K266" s="88">
        <v>0.13584840000000106</v>
      </c>
      <c r="L266" s="25" t="s">
        <v>563</v>
      </c>
      <c r="M266" s="558"/>
      <c r="N266" s="560"/>
      <c r="O266" s="561"/>
      <c r="P266" s="447"/>
      <c r="Q266" s="447"/>
      <c r="R266" s="454"/>
      <c r="S266" s="447"/>
      <c r="T266" s="447"/>
      <c r="U266" s="447"/>
      <c r="V266" s="447"/>
      <c r="W266" s="447"/>
      <c r="X266" s="447"/>
      <c r="Y266" s="447"/>
      <c r="Z266" s="447"/>
      <c r="AA266" s="447"/>
      <c r="AB266" s="447"/>
      <c r="AC266" s="447"/>
      <c r="AD266" s="447"/>
      <c r="AE266" s="447"/>
      <c r="AF266" s="447"/>
      <c r="AG266" s="447"/>
      <c r="AH266" s="447"/>
      <c r="AI266" s="447"/>
      <c r="AJ266" s="447"/>
      <c r="AK266" s="447"/>
      <c r="AL266" s="447"/>
      <c r="AM266" s="447"/>
      <c r="AN266" s="447"/>
      <c r="AO266" s="447"/>
    </row>
    <row r="267" spans="1:41" x14ac:dyDescent="0.25">
      <c r="A267" s="120">
        <v>257</v>
      </c>
      <c r="B267" s="56" t="s">
        <v>297</v>
      </c>
      <c r="C267" s="56"/>
      <c r="D267" s="51">
        <v>50.6</v>
      </c>
      <c r="E267" s="65" t="s">
        <v>358</v>
      </c>
      <c r="F267" s="104">
        <v>20.748000000000001</v>
      </c>
      <c r="G267" s="104">
        <v>20.952000000000002</v>
      </c>
      <c r="H267" s="88"/>
      <c r="I267" s="103"/>
      <c r="J267" s="103">
        <v>0.83996505229193996</v>
      </c>
      <c r="K267" s="88">
        <v>0.83996505229193996</v>
      </c>
      <c r="L267" s="25" t="s">
        <v>563</v>
      </c>
      <c r="M267" s="558"/>
      <c r="N267" s="560"/>
      <c r="O267" s="561"/>
      <c r="P267" s="447"/>
      <c r="Q267" s="447"/>
      <c r="R267" s="454"/>
      <c r="S267" s="447"/>
      <c r="T267" s="447"/>
      <c r="U267" s="447"/>
      <c r="V267" s="447"/>
      <c r="W267" s="447"/>
      <c r="X267" s="447"/>
      <c r="Y267" s="447"/>
      <c r="Z267" s="447"/>
      <c r="AA267" s="447"/>
      <c r="AB267" s="447"/>
      <c r="AC267" s="447"/>
      <c r="AD267" s="447"/>
      <c r="AE267" s="447"/>
      <c r="AF267" s="447"/>
      <c r="AG267" s="447"/>
      <c r="AH267" s="447"/>
      <c r="AI267" s="447"/>
      <c r="AJ267" s="447"/>
      <c r="AK267" s="447"/>
      <c r="AL267" s="447"/>
      <c r="AM267" s="447"/>
      <c r="AN267" s="447"/>
      <c r="AO267" s="447"/>
    </row>
    <row r="268" spans="1:41" x14ac:dyDescent="0.25">
      <c r="A268" s="120">
        <v>258</v>
      </c>
      <c r="B268" s="56" t="s">
        <v>298</v>
      </c>
      <c r="C268" s="58">
        <v>45891</v>
      </c>
      <c r="D268" s="51">
        <v>113.9</v>
      </c>
      <c r="E268" s="65" t="s">
        <v>358</v>
      </c>
      <c r="F268" s="104">
        <v>43.011000000000003</v>
      </c>
      <c r="G268" s="104">
        <v>43.628999999999998</v>
      </c>
      <c r="H268" s="88">
        <f t="shared" si="4"/>
        <v>0.53135639999999573</v>
      </c>
      <c r="I268" s="103"/>
      <c r="J268" s="103"/>
      <c r="K268" s="88">
        <v>0.53135639999999573</v>
      </c>
      <c r="L268" s="25" t="s">
        <v>563</v>
      </c>
      <c r="M268" s="558"/>
      <c r="N268" s="560"/>
      <c r="O268" s="561"/>
      <c r="P268" s="447"/>
      <c r="Q268" s="447"/>
      <c r="R268" s="454"/>
      <c r="S268" s="447"/>
      <c r="T268" s="447"/>
      <c r="U268" s="447"/>
      <c r="V268" s="447"/>
      <c r="W268" s="447"/>
      <c r="X268" s="447"/>
      <c r="Y268" s="447"/>
      <c r="Z268" s="447"/>
      <c r="AA268" s="447"/>
      <c r="AB268" s="447"/>
      <c r="AC268" s="447"/>
      <c r="AD268" s="447"/>
      <c r="AE268" s="447"/>
      <c r="AF268" s="447"/>
      <c r="AG268" s="447"/>
      <c r="AH268" s="447"/>
      <c r="AI268" s="447"/>
      <c r="AJ268" s="447"/>
      <c r="AK268" s="447"/>
      <c r="AL268" s="447"/>
      <c r="AM268" s="447"/>
      <c r="AN268" s="447"/>
      <c r="AO268" s="447"/>
    </row>
    <row r="269" spans="1:41" x14ac:dyDescent="0.25">
      <c r="A269" s="120">
        <v>259</v>
      </c>
      <c r="B269" s="56" t="s">
        <v>299</v>
      </c>
      <c r="C269" s="56"/>
      <c r="D269" s="51">
        <v>106.9</v>
      </c>
      <c r="E269" s="65" t="s">
        <v>358</v>
      </c>
      <c r="F269" s="104">
        <v>20.286000000000001</v>
      </c>
      <c r="G269" s="104">
        <v>20.286000000000001</v>
      </c>
      <c r="H269" s="88"/>
      <c r="I269" s="103"/>
      <c r="J269" s="103">
        <v>1.1786804383796121</v>
      </c>
      <c r="K269" s="88">
        <v>1.1786804383796121</v>
      </c>
      <c r="L269" s="25" t="s">
        <v>563</v>
      </c>
      <c r="M269" s="558"/>
      <c r="N269" s="560"/>
      <c r="O269" s="561"/>
      <c r="P269" s="447"/>
      <c r="Q269" s="447"/>
      <c r="R269" s="454"/>
      <c r="S269" s="447"/>
      <c r="T269" s="447"/>
      <c r="U269" s="447"/>
      <c r="V269" s="447"/>
      <c r="W269" s="447"/>
      <c r="X269" s="447"/>
      <c r="Y269" s="447"/>
      <c r="Z269" s="447"/>
      <c r="AA269" s="447"/>
      <c r="AB269" s="447"/>
      <c r="AC269" s="447"/>
      <c r="AD269" s="447"/>
      <c r="AE269" s="447"/>
      <c r="AF269" s="447"/>
      <c r="AG269" s="447"/>
      <c r="AH269" s="447"/>
      <c r="AI269" s="447"/>
      <c r="AJ269" s="447"/>
      <c r="AK269" s="447"/>
      <c r="AL269" s="447"/>
      <c r="AM269" s="447"/>
      <c r="AN269" s="447"/>
      <c r="AO269" s="447"/>
    </row>
    <row r="270" spans="1:41" x14ac:dyDescent="0.25">
      <c r="A270" s="120">
        <v>260</v>
      </c>
      <c r="B270" s="56" t="s">
        <v>300</v>
      </c>
      <c r="C270" s="56"/>
      <c r="D270" s="51">
        <v>92.5</v>
      </c>
      <c r="E270" s="65" t="s">
        <v>358</v>
      </c>
      <c r="F270" s="104">
        <v>18.259</v>
      </c>
      <c r="G270" s="104">
        <v>18.359000000000002</v>
      </c>
      <c r="H270" s="88"/>
      <c r="I270" s="103"/>
      <c r="J270" s="103">
        <v>0.45930232563249868</v>
      </c>
      <c r="K270" s="88">
        <v>0.45930232563249868</v>
      </c>
      <c r="L270" s="25" t="s">
        <v>563</v>
      </c>
      <c r="M270" s="558"/>
      <c r="N270" s="560"/>
      <c r="O270" s="561"/>
      <c r="P270" s="447"/>
      <c r="Q270" s="447"/>
      <c r="R270" s="454"/>
      <c r="S270" s="447"/>
      <c r="T270" s="447"/>
      <c r="U270" s="447"/>
      <c r="V270" s="447"/>
      <c r="W270" s="447"/>
      <c r="X270" s="447"/>
      <c r="Y270" s="447"/>
      <c r="Z270" s="447"/>
      <c r="AA270" s="447"/>
      <c r="AB270" s="447"/>
      <c r="AC270" s="447"/>
      <c r="AD270" s="447"/>
      <c r="AE270" s="447"/>
      <c r="AF270" s="447"/>
      <c r="AG270" s="447"/>
      <c r="AH270" s="447"/>
      <c r="AI270" s="447"/>
      <c r="AJ270" s="447"/>
      <c r="AK270" s="447"/>
      <c r="AL270" s="447"/>
      <c r="AM270" s="447"/>
      <c r="AN270" s="447"/>
      <c r="AO270" s="447"/>
    </row>
    <row r="271" spans="1:41" x14ac:dyDescent="0.25">
      <c r="A271" s="120">
        <v>261</v>
      </c>
      <c r="B271" s="56" t="s">
        <v>301</v>
      </c>
      <c r="C271" s="56"/>
      <c r="D271" s="51">
        <v>80.900000000000006</v>
      </c>
      <c r="E271" s="65" t="s">
        <v>358</v>
      </c>
      <c r="F271" s="104">
        <v>47.552999999999997</v>
      </c>
      <c r="G271" s="104">
        <v>48.837000000000003</v>
      </c>
      <c r="H271" s="88"/>
      <c r="I271" s="103"/>
      <c r="J271" s="103">
        <v>1.350604107030658</v>
      </c>
      <c r="K271" s="88">
        <v>1.350604107030658</v>
      </c>
      <c r="L271" s="25" t="s">
        <v>563</v>
      </c>
      <c r="M271" s="558"/>
      <c r="N271" s="560"/>
      <c r="O271" s="561"/>
      <c r="P271" s="447"/>
      <c r="Q271" s="447"/>
      <c r="R271" s="454"/>
      <c r="S271" s="447"/>
      <c r="T271" s="447"/>
      <c r="U271" s="447"/>
      <c r="V271" s="447"/>
      <c r="W271" s="447"/>
      <c r="X271" s="447"/>
      <c r="Y271" s="447"/>
      <c r="Z271" s="447"/>
      <c r="AA271" s="447"/>
      <c r="AB271" s="447"/>
      <c r="AC271" s="447"/>
      <c r="AD271" s="447"/>
      <c r="AE271" s="447"/>
      <c r="AF271" s="447"/>
      <c r="AG271" s="447"/>
      <c r="AH271" s="447"/>
      <c r="AI271" s="447"/>
      <c r="AJ271" s="447"/>
      <c r="AK271" s="447"/>
      <c r="AL271" s="447"/>
      <c r="AM271" s="447"/>
      <c r="AN271" s="447"/>
      <c r="AO271" s="447"/>
    </row>
    <row r="272" spans="1:41" x14ac:dyDescent="0.25">
      <c r="A272" s="120">
        <v>262</v>
      </c>
      <c r="B272" s="56">
        <v>1752119</v>
      </c>
      <c r="C272" s="58">
        <v>45877</v>
      </c>
      <c r="D272" s="51">
        <v>52.1</v>
      </c>
      <c r="E272" s="65" t="s">
        <v>569</v>
      </c>
      <c r="F272" s="104">
        <v>0</v>
      </c>
      <c r="G272" s="104">
        <v>0</v>
      </c>
      <c r="H272" s="88">
        <f>(G272-F272)</f>
        <v>0</v>
      </c>
      <c r="I272" s="103"/>
      <c r="J272" s="103"/>
      <c r="K272" s="88">
        <v>0</v>
      </c>
      <c r="L272" s="25" t="s">
        <v>563</v>
      </c>
      <c r="M272" s="558"/>
      <c r="N272" s="560"/>
      <c r="O272" s="561"/>
      <c r="P272" s="447"/>
      <c r="Q272" s="447"/>
      <c r="R272" s="454"/>
      <c r="S272" s="447"/>
      <c r="T272" s="447"/>
      <c r="U272" s="447"/>
      <c r="V272" s="447"/>
      <c r="W272" s="447"/>
      <c r="X272" s="447"/>
      <c r="Y272" s="447"/>
      <c r="Z272" s="447"/>
      <c r="AA272" s="447"/>
      <c r="AB272" s="447"/>
      <c r="AC272" s="447"/>
      <c r="AD272" s="447"/>
      <c r="AE272" s="447"/>
      <c r="AF272" s="447"/>
      <c r="AG272" s="447"/>
      <c r="AH272" s="447"/>
      <c r="AI272" s="447"/>
      <c r="AJ272" s="447"/>
      <c r="AK272" s="447"/>
      <c r="AL272" s="447"/>
      <c r="AM272" s="447"/>
      <c r="AN272" s="447"/>
      <c r="AO272" s="447"/>
    </row>
    <row r="273" spans="1:41" x14ac:dyDescent="0.25">
      <c r="A273" s="120">
        <v>263</v>
      </c>
      <c r="B273" s="56" t="s">
        <v>303</v>
      </c>
      <c r="C273" s="56"/>
      <c r="D273" s="51">
        <v>50.6</v>
      </c>
      <c r="E273" s="65" t="s">
        <v>358</v>
      </c>
      <c r="F273" s="104">
        <v>5.0010000000000003</v>
      </c>
      <c r="G273" s="104">
        <v>5.0010000000000003</v>
      </c>
      <c r="H273" s="88"/>
      <c r="I273" s="103"/>
      <c r="J273" s="103">
        <v>0.10798091999999999</v>
      </c>
      <c r="K273" s="88">
        <v>0.10798091999999999</v>
      </c>
      <c r="L273" s="25" t="s">
        <v>563</v>
      </c>
      <c r="M273" s="558"/>
      <c r="N273" s="560"/>
      <c r="O273" s="561"/>
      <c r="P273" s="447"/>
      <c r="Q273" s="447"/>
      <c r="R273" s="454"/>
      <c r="S273" s="447"/>
      <c r="T273" s="447"/>
      <c r="U273" s="447"/>
      <c r="V273" s="447"/>
      <c r="W273" s="447"/>
      <c r="X273" s="447"/>
      <c r="Y273" s="447"/>
      <c r="Z273" s="447"/>
      <c r="AA273" s="447"/>
      <c r="AB273" s="447"/>
      <c r="AC273" s="447"/>
      <c r="AD273" s="447"/>
      <c r="AE273" s="447"/>
      <c r="AF273" s="447"/>
      <c r="AG273" s="447"/>
      <c r="AH273" s="447"/>
      <c r="AI273" s="447"/>
      <c r="AJ273" s="447"/>
      <c r="AK273" s="447"/>
      <c r="AL273" s="447"/>
      <c r="AM273" s="447"/>
      <c r="AN273" s="447"/>
      <c r="AO273" s="447"/>
    </row>
    <row r="274" spans="1:41" x14ac:dyDescent="0.25">
      <c r="A274" s="120">
        <v>264</v>
      </c>
      <c r="B274" s="56" t="s">
        <v>304</v>
      </c>
      <c r="C274" s="58">
        <v>45946</v>
      </c>
      <c r="D274" s="51">
        <v>114.3</v>
      </c>
      <c r="E274" s="65" t="s">
        <v>358</v>
      </c>
      <c r="F274" s="104">
        <v>70.692999999999998</v>
      </c>
      <c r="G274" s="104">
        <v>72.617999999999995</v>
      </c>
      <c r="H274" s="88">
        <f t="shared" ref="H274:H299" si="5">(G274-F274)*0.8598</f>
        <v>1.6551149999999977</v>
      </c>
      <c r="I274" s="103"/>
      <c r="J274" s="103"/>
      <c r="K274" s="88">
        <v>1.6551149999999977</v>
      </c>
      <c r="L274" s="25" t="s">
        <v>563</v>
      </c>
      <c r="M274" s="558"/>
      <c r="N274" s="560"/>
      <c r="O274" s="561"/>
      <c r="P274" s="447"/>
      <c r="Q274" s="447"/>
      <c r="R274" s="454"/>
      <c r="S274" s="447"/>
      <c r="T274" s="447"/>
      <c r="U274" s="447"/>
      <c r="V274" s="447"/>
      <c r="W274" s="447"/>
      <c r="X274" s="447"/>
      <c r="Y274" s="447"/>
      <c r="Z274" s="447"/>
      <c r="AA274" s="447"/>
      <c r="AB274" s="447"/>
      <c r="AC274" s="447"/>
      <c r="AD274" s="447"/>
      <c r="AE274" s="447"/>
      <c r="AF274" s="447"/>
      <c r="AG274" s="447"/>
      <c r="AH274" s="447"/>
      <c r="AI274" s="447"/>
      <c r="AJ274" s="447"/>
      <c r="AK274" s="447"/>
      <c r="AL274" s="447"/>
      <c r="AM274" s="447"/>
      <c r="AN274" s="447"/>
      <c r="AO274" s="447"/>
    </row>
    <row r="275" spans="1:41" x14ac:dyDescent="0.25">
      <c r="A275" s="120">
        <v>265</v>
      </c>
      <c r="B275" s="56" t="s">
        <v>305</v>
      </c>
      <c r="C275" s="58">
        <v>45837</v>
      </c>
      <c r="D275" s="51">
        <v>107</v>
      </c>
      <c r="E275" s="65" t="s">
        <v>358</v>
      </c>
      <c r="F275" s="104">
        <v>32.929000000000002</v>
      </c>
      <c r="G275" s="104">
        <v>33.127000000000002</v>
      </c>
      <c r="H275" s="88">
        <f t="shared" si="5"/>
        <v>0.17024040000000035</v>
      </c>
      <c r="I275" s="103"/>
      <c r="J275" s="103"/>
      <c r="K275" s="88">
        <v>0.17024040000000035</v>
      </c>
      <c r="L275" s="25" t="s">
        <v>563</v>
      </c>
      <c r="M275" s="558"/>
      <c r="N275" s="560"/>
      <c r="O275" s="561"/>
      <c r="P275" s="447"/>
      <c r="Q275" s="447"/>
      <c r="R275" s="454"/>
      <c r="S275" s="447"/>
      <c r="T275" s="447"/>
      <c r="U275" s="447"/>
      <c r="V275" s="447"/>
      <c r="W275" s="447"/>
      <c r="X275" s="447"/>
      <c r="Y275" s="447"/>
      <c r="Z275" s="447"/>
      <c r="AA275" s="447"/>
      <c r="AB275" s="447"/>
      <c r="AC275" s="447"/>
      <c r="AD275" s="447"/>
      <c r="AE275" s="447"/>
      <c r="AF275" s="447"/>
      <c r="AG275" s="447"/>
      <c r="AH275" s="447"/>
      <c r="AI275" s="447"/>
      <c r="AJ275" s="447"/>
      <c r="AK275" s="447"/>
      <c r="AL275" s="447"/>
      <c r="AM275" s="447"/>
      <c r="AN275" s="447"/>
      <c r="AO275" s="447"/>
    </row>
    <row r="276" spans="1:41" x14ac:dyDescent="0.25">
      <c r="A276" s="120">
        <v>266</v>
      </c>
      <c r="B276" s="56" t="s">
        <v>306</v>
      </c>
      <c r="C276" s="56"/>
      <c r="D276" s="51">
        <v>92.8</v>
      </c>
      <c r="E276" s="65" t="s">
        <v>358</v>
      </c>
      <c r="F276" s="104">
        <v>43.673000000000002</v>
      </c>
      <c r="G276" s="104">
        <v>44.360999999999997</v>
      </c>
      <c r="H276" s="88"/>
      <c r="I276" s="103"/>
      <c r="J276" s="103">
        <v>1.2275807321480634</v>
      </c>
      <c r="K276" s="88">
        <v>1.2275807321480634</v>
      </c>
      <c r="L276" s="25" t="s">
        <v>563</v>
      </c>
      <c r="M276" s="558"/>
      <c r="N276" s="560"/>
      <c r="O276" s="561"/>
      <c r="P276" s="447"/>
      <c r="Q276" s="447"/>
      <c r="R276" s="454"/>
      <c r="S276" s="447"/>
      <c r="T276" s="447"/>
      <c r="U276" s="447"/>
      <c r="V276" s="447"/>
      <c r="W276" s="447"/>
      <c r="X276" s="447"/>
      <c r="Y276" s="447"/>
      <c r="Z276" s="447"/>
      <c r="AA276" s="447"/>
      <c r="AB276" s="447"/>
      <c r="AC276" s="447"/>
      <c r="AD276" s="447"/>
      <c r="AE276" s="447"/>
      <c r="AF276" s="447"/>
      <c r="AG276" s="447"/>
      <c r="AH276" s="447"/>
      <c r="AI276" s="447"/>
      <c r="AJ276" s="447"/>
      <c r="AK276" s="447"/>
      <c r="AL276" s="447"/>
      <c r="AM276" s="447"/>
      <c r="AN276" s="447"/>
      <c r="AO276" s="447"/>
    </row>
    <row r="277" spans="1:41" x14ac:dyDescent="0.25">
      <c r="A277" s="120">
        <v>267</v>
      </c>
      <c r="B277" s="56" t="s">
        <v>307</v>
      </c>
      <c r="C277" s="58">
        <v>45843</v>
      </c>
      <c r="D277" s="51">
        <v>80.3</v>
      </c>
      <c r="E277" s="65" t="s">
        <v>358</v>
      </c>
      <c r="F277" s="104">
        <v>24.06</v>
      </c>
      <c r="G277" s="104">
        <v>24.567</v>
      </c>
      <c r="H277" s="88">
        <f t="shared" si="5"/>
        <v>0.43591860000000127</v>
      </c>
      <c r="I277" s="103"/>
      <c r="J277" s="103"/>
      <c r="K277" s="88">
        <v>0.43591860000000127</v>
      </c>
      <c r="L277" s="25" t="s">
        <v>563</v>
      </c>
      <c r="M277" s="558"/>
      <c r="N277" s="560"/>
      <c r="O277" s="561"/>
      <c r="P277" s="447"/>
      <c r="Q277" s="447"/>
      <c r="R277" s="454"/>
      <c r="S277" s="447"/>
      <c r="T277" s="447"/>
      <c r="U277" s="447"/>
      <c r="V277" s="447"/>
      <c r="W277" s="447"/>
      <c r="X277" s="447"/>
      <c r="Y277" s="447"/>
      <c r="Z277" s="447"/>
      <c r="AA277" s="447"/>
      <c r="AB277" s="447"/>
      <c r="AC277" s="447"/>
      <c r="AD277" s="447"/>
      <c r="AE277" s="447"/>
      <c r="AF277" s="447"/>
      <c r="AG277" s="447"/>
      <c r="AH277" s="447"/>
      <c r="AI277" s="447"/>
      <c r="AJ277" s="447"/>
      <c r="AK277" s="447"/>
      <c r="AL277" s="447"/>
      <c r="AM277" s="447"/>
      <c r="AN277" s="447"/>
      <c r="AO277" s="447"/>
    </row>
    <row r="278" spans="1:41" x14ac:dyDescent="0.25">
      <c r="A278" s="120">
        <v>268</v>
      </c>
      <c r="B278" s="56" t="s">
        <v>308</v>
      </c>
      <c r="C278" s="56"/>
      <c r="D278" s="51">
        <v>52</v>
      </c>
      <c r="E278" s="65" t="s">
        <v>358</v>
      </c>
      <c r="F278" s="104">
        <v>12.359</v>
      </c>
      <c r="G278" s="104">
        <v>12.545999999999999</v>
      </c>
      <c r="H278" s="88"/>
      <c r="I278" s="103"/>
      <c r="J278" s="103">
        <v>0.33726126269790907</v>
      </c>
      <c r="K278" s="88">
        <v>0.33726126269790907</v>
      </c>
      <c r="L278" s="25" t="s">
        <v>563</v>
      </c>
      <c r="M278" s="559"/>
      <c r="N278" s="560"/>
      <c r="O278" s="561"/>
      <c r="P278" s="447"/>
      <c r="Q278" s="447"/>
      <c r="R278" s="454"/>
      <c r="S278" s="447"/>
      <c r="T278" s="447"/>
      <c r="U278" s="447"/>
      <c r="V278" s="447"/>
      <c r="W278" s="447"/>
      <c r="X278" s="447"/>
      <c r="Y278" s="447"/>
      <c r="Z278" s="447"/>
      <c r="AA278" s="447"/>
      <c r="AB278" s="447"/>
      <c r="AC278" s="447"/>
      <c r="AD278" s="447"/>
      <c r="AE278" s="447"/>
      <c r="AF278" s="447"/>
      <c r="AG278" s="447"/>
      <c r="AH278" s="447"/>
      <c r="AI278" s="447"/>
      <c r="AJ278" s="447"/>
      <c r="AK278" s="447"/>
      <c r="AL278" s="447"/>
      <c r="AM278" s="447"/>
      <c r="AN278" s="447"/>
      <c r="AO278" s="447"/>
    </row>
    <row r="279" spans="1:41" x14ac:dyDescent="0.25">
      <c r="A279" s="120">
        <v>269</v>
      </c>
      <c r="B279" s="56" t="s">
        <v>309</v>
      </c>
      <c r="C279" s="596">
        <v>45946</v>
      </c>
      <c r="D279" s="51">
        <v>50.4</v>
      </c>
      <c r="E279" s="65" t="s">
        <v>358</v>
      </c>
      <c r="F279" s="104">
        <v>16.577999999999999</v>
      </c>
      <c r="G279" s="104">
        <v>16.577999999999999</v>
      </c>
      <c r="H279" s="88">
        <f t="shared" si="5"/>
        <v>0</v>
      </c>
      <c r="I279" s="103"/>
      <c r="J279" s="103"/>
      <c r="K279" s="88">
        <v>0</v>
      </c>
      <c r="L279" s="25" t="s">
        <v>563</v>
      </c>
      <c r="M279" s="558"/>
      <c r="N279" s="586"/>
      <c r="O279" s="561"/>
      <c r="P279" s="447"/>
      <c r="Q279" s="447"/>
      <c r="R279" s="454"/>
      <c r="S279" s="447"/>
      <c r="T279" s="447"/>
      <c r="U279" s="447"/>
      <c r="V279" s="447"/>
      <c r="W279" s="447"/>
      <c r="X279" s="447"/>
      <c r="Y279" s="447"/>
      <c r="Z279" s="447"/>
      <c r="AA279" s="447"/>
      <c r="AB279" s="447"/>
      <c r="AC279" s="447"/>
      <c r="AD279" s="447"/>
      <c r="AE279" s="447"/>
      <c r="AF279" s="447"/>
      <c r="AG279" s="447"/>
      <c r="AH279" s="447"/>
      <c r="AI279" s="447"/>
      <c r="AJ279" s="447"/>
      <c r="AK279" s="447"/>
      <c r="AL279" s="447"/>
      <c r="AM279" s="447"/>
      <c r="AN279" s="447"/>
      <c r="AO279" s="447"/>
    </row>
    <row r="280" spans="1:41" x14ac:dyDescent="0.25">
      <c r="A280" s="120">
        <v>270</v>
      </c>
      <c r="B280" s="56">
        <v>21006075</v>
      </c>
      <c r="C280" s="58">
        <v>46637</v>
      </c>
      <c r="D280" s="51">
        <v>113.4</v>
      </c>
      <c r="E280" s="65" t="s">
        <v>569</v>
      </c>
      <c r="F280" s="104">
        <v>0</v>
      </c>
      <c r="G280" s="104">
        <v>0</v>
      </c>
      <c r="H280" s="88">
        <f>(G280-F280)</f>
        <v>0</v>
      </c>
      <c r="I280" s="103"/>
      <c r="J280" s="103"/>
      <c r="K280" s="88">
        <v>0</v>
      </c>
      <c r="L280" s="25" t="s">
        <v>563</v>
      </c>
      <c r="M280" s="558"/>
      <c r="N280" s="560"/>
      <c r="O280" s="561"/>
      <c r="P280" s="447"/>
      <c r="Q280" s="447"/>
      <c r="R280" s="454"/>
      <c r="S280" s="447"/>
      <c r="T280" s="447"/>
      <c r="U280" s="447"/>
      <c r="V280" s="447"/>
      <c r="W280" s="447"/>
      <c r="X280" s="447"/>
      <c r="Y280" s="447"/>
      <c r="Z280" s="447"/>
      <c r="AA280" s="447"/>
      <c r="AB280" s="447"/>
      <c r="AC280" s="447"/>
      <c r="AD280" s="447"/>
      <c r="AE280" s="447"/>
      <c r="AF280" s="447"/>
      <c r="AG280" s="447"/>
      <c r="AH280" s="447"/>
      <c r="AI280" s="447"/>
      <c r="AJ280" s="447"/>
      <c r="AK280" s="447"/>
      <c r="AL280" s="447"/>
      <c r="AM280" s="447"/>
      <c r="AN280" s="447"/>
      <c r="AO280" s="447"/>
    </row>
    <row r="281" spans="1:41" x14ac:dyDescent="0.25">
      <c r="A281" s="120">
        <v>271</v>
      </c>
      <c r="B281" s="56" t="s">
        <v>311</v>
      </c>
      <c r="C281" s="58">
        <v>45908</v>
      </c>
      <c r="D281" s="51">
        <v>106.2</v>
      </c>
      <c r="E281" s="65" t="s">
        <v>358</v>
      </c>
      <c r="F281" s="104">
        <v>17.716999999999999</v>
      </c>
      <c r="G281" s="104">
        <v>17.716999999999999</v>
      </c>
      <c r="H281" s="88">
        <f t="shared" si="5"/>
        <v>0</v>
      </c>
      <c r="I281" s="103"/>
      <c r="J281" s="103"/>
      <c r="K281" s="88">
        <v>0</v>
      </c>
      <c r="L281" s="25" t="s">
        <v>563</v>
      </c>
      <c r="M281" s="558"/>
      <c r="N281" s="560"/>
      <c r="O281" s="561"/>
      <c r="P281" s="560"/>
      <c r="Q281" s="447"/>
      <c r="R281" s="454"/>
      <c r="S281" s="447"/>
      <c r="T281" s="447"/>
      <c r="U281" s="447"/>
      <c r="V281" s="447"/>
      <c r="W281" s="447"/>
      <c r="X281" s="447"/>
      <c r="Y281" s="447"/>
      <c r="Z281" s="447"/>
      <c r="AA281" s="447"/>
      <c r="AB281" s="447"/>
      <c r="AC281" s="447"/>
      <c r="AD281" s="447"/>
      <c r="AE281" s="447"/>
      <c r="AF281" s="447"/>
      <c r="AG281" s="447"/>
      <c r="AH281" s="447"/>
      <c r="AI281" s="447"/>
      <c r="AJ281" s="447"/>
      <c r="AK281" s="447"/>
      <c r="AL281" s="447"/>
      <c r="AM281" s="447"/>
      <c r="AN281" s="447"/>
      <c r="AO281" s="447"/>
    </row>
    <row r="282" spans="1:41" x14ac:dyDescent="0.25">
      <c r="A282" s="120">
        <v>272</v>
      </c>
      <c r="B282" s="56" t="s">
        <v>312</v>
      </c>
      <c r="C282" s="58">
        <v>45908</v>
      </c>
      <c r="D282" s="51">
        <v>92.7</v>
      </c>
      <c r="E282" s="65" t="s">
        <v>358</v>
      </c>
      <c r="F282" s="104">
        <v>18.53</v>
      </c>
      <c r="G282" s="104">
        <v>18.53</v>
      </c>
      <c r="H282" s="88">
        <f t="shared" si="5"/>
        <v>0</v>
      </c>
      <c r="I282" s="103"/>
      <c r="J282" s="103"/>
      <c r="K282" s="88">
        <v>0</v>
      </c>
      <c r="L282" s="25" t="s">
        <v>563</v>
      </c>
      <c r="M282" s="558"/>
      <c r="N282" s="794"/>
      <c r="O282" s="794"/>
      <c r="P282" s="794"/>
      <c r="Q282" s="794"/>
      <c r="R282" s="794"/>
      <c r="S282" s="794"/>
      <c r="T282" s="447"/>
      <c r="U282" s="447"/>
      <c r="V282" s="447"/>
      <c r="W282" s="447"/>
      <c r="X282" s="447"/>
      <c r="Y282" s="447"/>
      <c r="Z282" s="447"/>
      <c r="AA282" s="447"/>
      <c r="AB282" s="447"/>
      <c r="AC282" s="447"/>
      <c r="AD282" s="447"/>
      <c r="AE282" s="447"/>
      <c r="AF282" s="447"/>
      <c r="AG282" s="447"/>
      <c r="AH282" s="447"/>
      <c r="AI282" s="447"/>
      <c r="AJ282" s="447"/>
      <c r="AK282" s="447"/>
      <c r="AL282" s="447"/>
      <c r="AM282" s="447"/>
      <c r="AN282" s="447"/>
      <c r="AO282" s="447"/>
    </row>
    <row r="283" spans="1:41" x14ac:dyDescent="0.25">
      <c r="A283" s="120">
        <v>273</v>
      </c>
      <c r="B283" s="56" t="s">
        <v>313</v>
      </c>
      <c r="C283" s="58">
        <v>45908</v>
      </c>
      <c r="D283" s="51">
        <v>81.5</v>
      </c>
      <c r="E283" s="65" t="s">
        <v>358</v>
      </c>
      <c r="F283" s="104">
        <v>42.162999999999997</v>
      </c>
      <c r="G283" s="104">
        <v>43.104999999999997</v>
      </c>
      <c r="H283" s="88">
        <f t="shared" si="5"/>
        <v>0.8099316000000002</v>
      </c>
      <c r="I283" s="103"/>
      <c r="J283" s="103"/>
      <c r="K283" s="88">
        <v>0.8099316000000002</v>
      </c>
      <c r="L283" s="25" t="s">
        <v>563</v>
      </c>
      <c r="M283" s="558"/>
      <c r="N283" s="560"/>
      <c r="O283" s="561"/>
      <c r="P283" s="447"/>
      <c r="Q283" s="447"/>
      <c r="R283" s="454"/>
      <c r="S283" s="447"/>
      <c r="T283" s="447"/>
      <c r="U283" s="447"/>
      <c r="V283" s="447"/>
      <c r="W283" s="447"/>
      <c r="X283" s="447"/>
      <c r="Y283" s="447"/>
      <c r="Z283" s="447"/>
      <c r="AA283" s="447"/>
      <c r="AB283" s="447"/>
      <c r="AC283" s="447"/>
      <c r="AD283" s="447"/>
      <c r="AE283" s="447"/>
      <c r="AF283" s="447"/>
      <c r="AG283" s="447"/>
      <c r="AH283" s="447"/>
      <c r="AI283" s="447"/>
      <c r="AJ283" s="447"/>
      <c r="AK283" s="447"/>
      <c r="AL283" s="447"/>
      <c r="AM283" s="447"/>
      <c r="AN283" s="447"/>
      <c r="AO283" s="447"/>
    </row>
    <row r="284" spans="1:41" x14ac:dyDescent="0.25">
      <c r="A284" s="120">
        <v>274</v>
      </c>
      <c r="B284" s="56" t="s">
        <v>314</v>
      </c>
      <c r="C284" s="56"/>
      <c r="D284" s="51">
        <v>52</v>
      </c>
      <c r="E284" s="65" t="s">
        <v>358</v>
      </c>
      <c r="F284" s="104">
        <v>34.588999999999999</v>
      </c>
      <c r="G284" s="104">
        <v>34.960999999999999</v>
      </c>
      <c r="H284" s="88"/>
      <c r="I284" s="103"/>
      <c r="J284" s="103">
        <v>0.95860736269790936</v>
      </c>
      <c r="K284" s="88">
        <v>0.95860736269790936</v>
      </c>
      <c r="L284" s="25" t="s">
        <v>563</v>
      </c>
      <c r="M284" s="558"/>
      <c r="N284" s="385"/>
      <c r="O284" s="561"/>
      <c r="P284" s="447"/>
      <c r="Q284" s="447"/>
      <c r="R284" s="457"/>
      <c r="S284" s="447"/>
      <c r="T284" s="447"/>
      <c r="U284" s="447"/>
      <c r="V284" s="457"/>
      <c r="W284" s="447"/>
      <c r="X284" s="457"/>
      <c r="Y284" s="447"/>
      <c r="Z284" s="447"/>
      <c r="AA284" s="447"/>
      <c r="AB284" s="447"/>
      <c r="AC284" s="447"/>
      <c r="AD284" s="447"/>
      <c r="AE284" s="447"/>
      <c r="AF284" s="447"/>
      <c r="AG284" s="447"/>
      <c r="AH284" s="447"/>
      <c r="AI284" s="447"/>
      <c r="AJ284" s="447"/>
      <c r="AK284" s="447"/>
      <c r="AL284" s="447"/>
      <c r="AM284" s="447"/>
      <c r="AN284" s="447"/>
      <c r="AO284" s="447"/>
    </row>
    <row r="285" spans="1:41" x14ac:dyDescent="0.25">
      <c r="A285" s="120">
        <v>275</v>
      </c>
      <c r="B285" s="56" t="s">
        <v>315</v>
      </c>
      <c r="C285" s="58">
        <v>45893</v>
      </c>
      <c r="D285" s="51">
        <v>50.1</v>
      </c>
      <c r="E285" s="65" t="s">
        <v>358</v>
      </c>
      <c r="F285" s="104">
        <v>32.411999999999999</v>
      </c>
      <c r="G285" s="104">
        <v>35.414999999999999</v>
      </c>
      <c r="H285" s="88">
        <f t="shared" si="5"/>
        <v>2.5819794000000003</v>
      </c>
      <c r="I285" s="103"/>
      <c r="J285" s="103"/>
      <c r="K285" s="88">
        <v>2.5819794000000003</v>
      </c>
      <c r="L285" s="25" t="s">
        <v>563</v>
      </c>
      <c r="M285" s="558"/>
      <c r="N285" s="385"/>
      <c r="O285" s="561"/>
      <c r="P285" s="447"/>
      <c r="Q285" s="447"/>
      <c r="R285" s="457"/>
      <c r="S285" s="447"/>
      <c r="T285" s="447"/>
      <c r="U285" s="447"/>
      <c r="V285" s="457"/>
      <c r="W285" s="447"/>
      <c r="X285" s="457"/>
      <c r="Y285" s="447"/>
      <c r="Z285" s="447"/>
      <c r="AA285" s="447"/>
      <c r="AB285" s="447"/>
      <c r="AC285" s="447"/>
      <c r="AD285" s="447"/>
      <c r="AE285" s="447"/>
      <c r="AF285" s="447"/>
      <c r="AG285" s="447"/>
      <c r="AH285" s="447"/>
      <c r="AI285" s="447"/>
      <c r="AJ285" s="447"/>
      <c r="AK285" s="447"/>
      <c r="AL285" s="447"/>
      <c r="AM285" s="447"/>
      <c r="AN285" s="447"/>
      <c r="AO285" s="447"/>
    </row>
    <row r="286" spans="1:41" x14ac:dyDescent="0.25">
      <c r="A286" s="120">
        <v>276</v>
      </c>
      <c r="B286" s="56" t="s">
        <v>316</v>
      </c>
      <c r="C286" s="58">
        <v>45908</v>
      </c>
      <c r="D286" s="51">
        <v>113.9</v>
      </c>
      <c r="E286" s="65" t="s">
        <v>358</v>
      </c>
      <c r="F286" s="104">
        <v>65.34</v>
      </c>
      <c r="G286" s="104">
        <v>66.695999999999998</v>
      </c>
      <c r="H286" s="88">
        <f t="shared" si="5"/>
        <v>1.1658887999999954</v>
      </c>
      <c r="I286" s="103"/>
      <c r="J286" s="103"/>
      <c r="K286" s="88">
        <v>1.1658887999999954</v>
      </c>
      <c r="L286" s="25" t="s">
        <v>563</v>
      </c>
      <c r="M286" s="558"/>
      <c r="N286" s="385"/>
      <c r="O286" s="561"/>
      <c r="P286" s="447"/>
      <c r="Q286" s="447"/>
      <c r="R286" s="457"/>
      <c r="S286" s="447"/>
      <c r="T286" s="447"/>
      <c r="U286" s="447"/>
      <c r="V286" s="457"/>
      <c r="W286" s="447"/>
      <c r="X286" s="457"/>
      <c r="Y286" s="447"/>
      <c r="Z286" s="447"/>
      <c r="AA286" s="447"/>
      <c r="AB286" s="447"/>
      <c r="AC286" s="447"/>
      <c r="AD286" s="447"/>
      <c r="AE286" s="447"/>
      <c r="AF286" s="447"/>
      <c r="AG286" s="447"/>
      <c r="AH286" s="447"/>
      <c r="AI286" s="447"/>
      <c r="AJ286" s="447"/>
      <c r="AK286" s="447"/>
      <c r="AL286" s="447"/>
      <c r="AM286" s="447"/>
      <c r="AN286" s="447"/>
      <c r="AO286" s="447"/>
    </row>
    <row r="287" spans="1:41" x14ac:dyDescent="0.25">
      <c r="A287" s="120">
        <v>277</v>
      </c>
      <c r="B287" s="56" t="s">
        <v>317</v>
      </c>
      <c r="C287" s="58">
        <v>45913</v>
      </c>
      <c r="D287" s="51">
        <v>107.4</v>
      </c>
      <c r="E287" s="65" t="s">
        <v>358</v>
      </c>
      <c r="F287" s="104">
        <v>50.174999999999997</v>
      </c>
      <c r="G287" s="104">
        <v>50.658999999999999</v>
      </c>
      <c r="H287" s="88">
        <f t="shared" si="5"/>
        <v>0.41614320000000155</v>
      </c>
      <c r="I287" s="103"/>
      <c r="J287" s="103"/>
      <c r="K287" s="88">
        <v>0.41614320000000155</v>
      </c>
      <c r="L287" s="25" t="s">
        <v>563</v>
      </c>
      <c r="M287" s="558"/>
      <c r="N287" s="385"/>
      <c r="O287" s="561"/>
      <c r="P287" s="447"/>
      <c r="Q287" s="447"/>
      <c r="R287" s="457"/>
      <c r="S287" s="447"/>
      <c r="T287" s="447"/>
      <c r="U287" s="447"/>
      <c r="V287" s="457"/>
      <c r="W287" s="447"/>
      <c r="X287" s="457"/>
      <c r="Y287" s="447"/>
      <c r="Z287" s="447"/>
      <c r="AA287" s="447"/>
      <c r="AB287" s="447"/>
      <c r="AC287" s="447"/>
      <c r="AD287" s="447"/>
      <c r="AE287" s="447"/>
      <c r="AF287" s="447"/>
      <c r="AG287" s="447"/>
      <c r="AH287" s="447"/>
      <c r="AI287" s="447"/>
      <c r="AJ287" s="447"/>
      <c r="AK287" s="447"/>
      <c r="AL287" s="447"/>
      <c r="AM287" s="447"/>
      <c r="AN287" s="447"/>
      <c r="AO287" s="447"/>
    </row>
    <row r="288" spans="1:41" x14ac:dyDescent="0.25">
      <c r="A288" s="120">
        <v>278</v>
      </c>
      <c r="B288" s="56" t="s">
        <v>318</v>
      </c>
      <c r="C288" s="56"/>
      <c r="D288" s="51">
        <v>92.6</v>
      </c>
      <c r="E288" s="65" t="s">
        <v>358</v>
      </c>
      <c r="F288" s="104">
        <v>9.3699999999999992</v>
      </c>
      <c r="G288" s="104">
        <v>9.3710000000000004</v>
      </c>
      <c r="H288" s="88"/>
      <c r="I288" s="103">
        <v>2.2863379016138774</v>
      </c>
      <c r="J288" s="103"/>
      <c r="K288" s="88">
        <v>2.2863379016138774</v>
      </c>
      <c r="L288" s="25" t="s">
        <v>564</v>
      </c>
      <c r="M288" s="558"/>
      <c r="N288" s="568"/>
      <c r="O288" s="561"/>
      <c r="P288" s="590"/>
      <c r="Q288" s="447"/>
      <c r="R288" s="600"/>
      <c r="S288" s="447"/>
      <c r="T288" s="590"/>
      <c r="U288" s="447"/>
      <c r="V288" s="600"/>
      <c r="W288" s="447"/>
      <c r="X288" s="600"/>
      <c r="Y288" s="447"/>
      <c r="Z288" s="447"/>
      <c r="AA288" s="447"/>
      <c r="AB288" s="447"/>
      <c r="AC288" s="447"/>
      <c r="AD288" s="447"/>
      <c r="AE288" s="447"/>
      <c r="AF288" s="447"/>
      <c r="AG288" s="447"/>
      <c r="AH288" s="447"/>
      <c r="AI288" s="447"/>
      <c r="AJ288" s="447"/>
      <c r="AK288" s="447"/>
      <c r="AL288" s="447"/>
      <c r="AM288" s="447"/>
      <c r="AN288" s="447"/>
      <c r="AO288" s="447"/>
    </row>
    <row r="289" spans="1:41" x14ac:dyDescent="0.25">
      <c r="A289" s="120">
        <v>279</v>
      </c>
      <c r="B289" s="56" t="s">
        <v>319</v>
      </c>
      <c r="C289" s="58">
        <v>45912</v>
      </c>
      <c r="D289" s="51">
        <v>80.5</v>
      </c>
      <c r="E289" s="65" t="s">
        <v>358</v>
      </c>
      <c r="F289" s="104">
        <v>14.785</v>
      </c>
      <c r="G289" s="104">
        <v>14.785</v>
      </c>
      <c r="H289" s="88">
        <f t="shared" si="5"/>
        <v>0</v>
      </c>
      <c r="I289" s="103"/>
      <c r="J289" s="103"/>
      <c r="K289" s="88">
        <v>0</v>
      </c>
      <c r="L289" s="25" t="s">
        <v>563</v>
      </c>
      <c r="M289" s="558"/>
      <c r="N289" s="385"/>
      <c r="O289" s="561"/>
      <c r="P289" s="447"/>
      <c r="Q289" s="447"/>
      <c r="R289" s="457"/>
      <c r="S289" s="447"/>
      <c r="T289" s="447"/>
      <c r="U289" s="447"/>
      <c r="V289" s="457"/>
      <c r="W289" s="447"/>
      <c r="X289" s="457"/>
      <c r="Y289" s="447"/>
      <c r="Z289" s="447"/>
      <c r="AA289" s="447"/>
      <c r="AB289" s="447"/>
      <c r="AC289" s="447"/>
      <c r="AD289" s="447"/>
      <c r="AE289" s="447"/>
      <c r="AF289" s="447"/>
      <c r="AG289" s="447"/>
      <c r="AH289" s="447"/>
      <c r="AI289" s="447"/>
      <c r="AJ289" s="447"/>
      <c r="AK289" s="447"/>
      <c r="AL289" s="447"/>
      <c r="AM289" s="447"/>
      <c r="AN289" s="447"/>
      <c r="AO289" s="447"/>
    </row>
    <row r="290" spans="1:41" x14ac:dyDescent="0.25">
      <c r="A290" s="120">
        <v>280</v>
      </c>
      <c r="B290" s="56" t="s">
        <v>320</v>
      </c>
      <c r="C290" s="58">
        <v>45822</v>
      </c>
      <c r="D290" s="51">
        <v>52</v>
      </c>
      <c r="E290" s="65" t="s">
        <v>358</v>
      </c>
      <c r="F290" s="104">
        <v>19.420999999999999</v>
      </c>
      <c r="G290" s="104">
        <v>19.568999999999999</v>
      </c>
      <c r="H290" s="88">
        <f t="shared" si="5"/>
        <v>0.12725039999999974</v>
      </c>
      <c r="I290" s="103"/>
      <c r="J290" s="103"/>
      <c r="K290" s="88">
        <v>0.12725039999999974</v>
      </c>
      <c r="L290" s="25" t="s">
        <v>563</v>
      </c>
      <c r="M290" s="558"/>
      <c r="N290" s="385"/>
      <c r="O290" s="561"/>
      <c r="P290" s="447"/>
      <c r="Q290" s="447"/>
      <c r="R290" s="457"/>
      <c r="S290" s="447"/>
      <c r="T290" s="595"/>
      <c r="U290" s="447"/>
      <c r="V290" s="457"/>
      <c r="W290" s="447"/>
      <c r="X290" s="457"/>
      <c r="Y290" s="447"/>
      <c r="Z290" s="447"/>
      <c r="AA290" s="447"/>
      <c r="AB290" s="447"/>
      <c r="AC290" s="447"/>
      <c r="AD290" s="447"/>
      <c r="AE290" s="447"/>
      <c r="AF290" s="447"/>
      <c r="AG290" s="447"/>
      <c r="AH290" s="447"/>
      <c r="AI290" s="447"/>
      <c r="AJ290" s="447"/>
      <c r="AK290" s="447"/>
      <c r="AL290" s="447"/>
      <c r="AM290" s="447"/>
      <c r="AN290" s="447"/>
      <c r="AO290" s="447"/>
    </row>
    <row r="291" spans="1:41" x14ac:dyDescent="0.25">
      <c r="A291" s="120">
        <v>281</v>
      </c>
      <c r="B291" s="56" t="s">
        <v>321</v>
      </c>
      <c r="C291" s="56"/>
      <c r="D291" s="51">
        <v>50.4</v>
      </c>
      <c r="E291" s="65" t="s">
        <v>358</v>
      </c>
      <c r="F291" s="104">
        <v>27.689</v>
      </c>
      <c r="G291" s="104">
        <v>28.119</v>
      </c>
      <c r="H291" s="88"/>
      <c r="I291" s="103"/>
      <c r="J291" s="103">
        <v>0.62462739461489669</v>
      </c>
      <c r="K291" s="88">
        <v>0.62462739461489669</v>
      </c>
      <c r="L291" s="25" t="s">
        <v>563</v>
      </c>
      <c r="M291" s="558"/>
      <c r="N291" s="385"/>
      <c r="O291" s="561"/>
      <c r="P291" s="595"/>
      <c r="Q291" s="447"/>
      <c r="R291" s="454"/>
      <c r="S291" s="447"/>
      <c r="T291" s="447"/>
      <c r="U291" s="447"/>
      <c r="V291" s="447"/>
      <c r="W291" s="447"/>
      <c r="X291" s="447"/>
      <c r="Y291" s="447"/>
      <c r="Z291" s="447"/>
      <c r="AA291" s="447"/>
      <c r="AB291" s="447"/>
      <c r="AC291" s="447"/>
      <c r="AD291" s="447"/>
      <c r="AE291" s="447"/>
      <c r="AF291" s="447"/>
      <c r="AG291" s="447"/>
      <c r="AH291" s="447"/>
      <c r="AI291" s="447"/>
      <c r="AJ291" s="447"/>
      <c r="AK291" s="447"/>
      <c r="AL291" s="447"/>
      <c r="AM291" s="447"/>
      <c r="AN291" s="447"/>
      <c r="AO291" s="447"/>
    </row>
    <row r="292" spans="1:41" x14ac:dyDescent="0.25">
      <c r="A292" s="120">
        <v>282</v>
      </c>
      <c r="B292" s="56" t="s">
        <v>322</v>
      </c>
      <c r="C292" s="56"/>
      <c r="D292" s="51">
        <v>113.7</v>
      </c>
      <c r="E292" s="65" t="s">
        <v>358</v>
      </c>
      <c r="F292" s="104">
        <v>72.191000000000003</v>
      </c>
      <c r="G292" s="104">
        <v>73.287000000000006</v>
      </c>
      <c r="H292" s="88"/>
      <c r="I292" s="103"/>
      <c r="J292" s="103">
        <v>2.0424046527324164</v>
      </c>
      <c r="K292" s="88">
        <v>2.0424046527324164</v>
      </c>
      <c r="L292" s="25" t="s">
        <v>563</v>
      </c>
      <c r="M292" s="558"/>
      <c r="N292" s="560"/>
      <c r="O292" s="561"/>
      <c r="P292" s="447"/>
      <c r="Q292" s="447"/>
      <c r="R292" s="454"/>
      <c r="S292" s="447"/>
      <c r="T292" s="447"/>
      <c r="U292" s="447"/>
      <c r="V292" s="447"/>
      <c r="W292" s="447"/>
      <c r="X292" s="447"/>
      <c r="Y292" s="447"/>
      <c r="Z292" s="447"/>
      <c r="AA292" s="447"/>
      <c r="AB292" s="447"/>
      <c r="AC292" s="447"/>
      <c r="AD292" s="447"/>
      <c r="AE292" s="447"/>
      <c r="AF292" s="447"/>
      <c r="AG292" s="447"/>
      <c r="AH292" s="447"/>
      <c r="AI292" s="447"/>
      <c r="AJ292" s="447"/>
      <c r="AK292" s="447"/>
      <c r="AL292" s="447"/>
      <c r="AM292" s="447"/>
      <c r="AN292" s="447"/>
      <c r="AO292" s="447"/>
    </row>
    <row r="293" spans="1:41" x14ac:dyDescent="0.25">
      <c r="A293" s="120">
        <v>283</v>
      </c>
      <c r="B293" s="56" t="s">
        <v>323</v>
      </c>
      <c r="C293" s="56"/>
      <c r="D293" s="51">
        <v>106.2</v>
      </c>
      <c r="E293" s="65" t="s">
        <v>358</v>
      </c>
      <c r="F293" s="104">
        <v>18.052</v>
      </c>
      <c r="G293" s="104">
        <v>18.445</v>
      </c>
      <c r="H293" s="88"/>
      <c r="I293" s="103"/>
      <c r="J293" s="103">
        <v>0.61006040650996074</v>
      </c>
      <c r="K293" s="88">
        <v>0.61006040650996074</v>
      </c>
      <c r="L293" s="25" t="s">
        <v>563</v>
      </c>
      <c r="M293" s="558"/>
      <c r="N293" s="560"/>
      <c r="O293" s="561"/>
      <c r="P293" s="447"/>
      <c r="Q293" s="447"/>
      <c r="R293" s="454"/>
      <c r="S293" s="447"/>
      <c r="T293" s="447"/>
      <c r="U293" s="447"/>
      <c r="V293" s="447"/>
      <c r="W293" s="447"/>
      <c r="X293" s="447"/>
      <c r="Y293" s="447"/>
      <c r="Z293" s="447"/>
      <c r="AA293" s="447"/>
      <c r="AB293" s="447"/>
      <c r="AC293" s="447"/>
      <c r="AD293" s="447"/>
      <c r="AE293" s="447"/>
      <c r="AF293" s="447"/>
      <c r="AG293" s="447"/>
      <c r="AH293" s="447"/>
      <c r="AI293" s="447"/>
      <c r="AJ293" s="447"/>
      <c r="AK293" s="447"/>
      <c r="AL293" s="447"/>
      <c r="AM293" s="447"/>
      <c r="AN293" s="447"/>
      <c r="AO293" s="447"/>
    </row>
    <row r="294" spans="1:41" x14ac:dyDescent="0.25">
      <c r="A294" s="120">
        <v>284</v>
      </c>
      <c r="B294" s="56" t="s">
        <v>324</v>
      </c>
      <c r="C294" s="56"/>
      <c r="D294" s="51">
        <v>92</v>
      </c>
      <c r="E294" s="65" t="s">
        <v>358</v>
      </c>
      <c r="F294" s="104">
        <v>14.12</v>
      </c>
      <c r="G294" s="104">
        <v>15.112</v>
      </c>
      <c r="H294" s="88"/>
      <c r="I294" s="103"/>
      <c r="J294" s="103">
        <v>0.89372459810655736</v>
      </c>
      <c r="K294" s="88">
        <v>0.89372459810655736</v>
      </c>
      <c r="L294" s="25" t="s">
        <v>563</v>
      </c>
      <c r="M294" s="558"/>
      <c r="N294" s="560"/>
      <c r="O294" s="561"/>
      <c r="P294" s="447"/>
      <c r="Q294" s="447"/>
      <c r="R294" s="454"/>
      <c r="S294" s="447"/>
      <c r="T294" s="447"/>
      <c r="U294" s="447"/>
      <c r="V294" s="447"/>
      <c r="W294" s="447"/>
      <c r="X294" s="447"/>
      <c r="Y294" s="447"/>
      <c r="Z294" s="447"/>
      <c r="AA294" s="447"/>
      <c r="AB294" s="447"/>
      <c r="AC294" s="447"/>
      <c r="AD294" s="447"/>
      <c r="AE294" s="447"/>
      <c r="AF294" s="447"/>
      <c r="AG294" s="447"/>
      <c r="AH294" s="447"/>
      <c r="AI294" s="447"/>
      <c r="AJ294" s="447"/>
      <c r="AK294" s="447"/>
      <c r="AL294" s="447"/>
      <c r="AM294" s="447"/>
      <c r="AN294" s="447"/>
      <c r="AO294" s="447"/>
    </row>
    <row r="295" spans="1:41" x14ac:dyDescent="0.25">
      <c r="A295" s="120">
        <v>285</v>
      </c>
      <c r="B295" s="56" t="s">
        <v>325</v>
      </c>
      <c r="C295" s="56"/>
      <c r="D295" s="51">
        <v>79.900000000000006</v>
      </c>
      <c r="E295" s="65" t="s">
        <v>358</v>
      </c>
      <c r="F295" s="104">
        <v>35.179000000000002</v>
      </c>
      <c r="G295" s="104">
        <v>35.682000000000002</v>
      </c>
      <c r="H295" s="88"/>
      <c r="I295" s="103"/>
      <c r="J295" s="103">
        <v>0.99738671864544148</v>
      </c>
      <c r="K295" s="88">
        <v>0.99738671864544148</v>
      </c>
      <c r="L295" s="25" t="s">
        <v>563</v>
      </c>
      <c r="M295" s="558"/>
      <c r="N295" s="560"/>
      <c r="O295" s="561"/>
      <c r="P295" s="447"/>
      <c r="Q295" s="447"/>
      <c r="R295" s="454"/>
      <c r="S295" s="447"/>
      <c r="T295" s="447"/>
      <c r="U295" s="447"/>
      <c r="V295" s="447"/>
      <c r="W295" s="447"/>
      <c r="X295" s="447"/>
      <c r="Y295" s="447"/>
      <c r="Z295" s="447"/>
      <c r="AA295" s="447"/>
      <c r="AB295" s="447"/>
      <c r="AC295" s="447"/>
      <c r="AD295" s="447"/>
      <c r="AE295" s="447"/>
      <c r="AF295" s="447"/>
      <c r="AG295" s="447"/>
      <c r="AH295" s="447"/>
      <c r="AI295" s="447"/>
      <c r="AJ295" s="447"/>
      <c r="AK295" s="447"/>
      <c r="AL295" s="447"/>
      <c r="AM295" s="447"/>
      <c r="AN295" s="447"/>
      <c r="AO295" s="447"/>
    </row>
    <row r="296" spans="1:41" x14ac:dyDescent="0.25">
      <c r="A296" s="120">
        <v>286</v>
      </c>
      <c r="B296" s="56" t="s">
        <v>326</v>
      </c>
      <c r="C296" s="58">
        <v>45888</v>
      </c>
      <c r="D296" s="51">
        <v>51.4</v>
      </c>
      <c r="E296" s="65" t="s">
        <v>358</v>
      </c>
      <c r="F296" s="104">
        <v>11.119</v>
      </c>
      <c r="G296" s="104">
        <v>11.154</v>
      </c>
      <c r="H296" s="88">
        <f t="shared" si="5"/>
        <v>3.0093000000000123E-2</v>
      </c>
      <c r="I296" s="103"/>
      <c r="J296" s="103"/>
      <c r="K296" s="88">
        <v>3.0093000000000123E-2</v>
      </c>
      <c r="L296" s="25" t="s">
        <v>563</v>
      </c>
      <c r="M296" s="558"/>
      <c r="N296" s="560"/>
      <c r="O296" s="561"/>
      <c r="P296" s="447"/>
      <c r="Q296" s="447"/>
      <c r="R296" s="454"/>
      <c r="S296" s="447"/>
      <c r="T296" s="447"/>
      <c r="U296" s="447"/>
      <c r="V296" s="447"/>
      <c r="W296" s="447"/>
      <c r="X296" s="447"/>
      <c r="Y296" s="447"/>
      <c r="Z296" s="447"/>
      <c r="AA296" s="447"/>
      <c r="AB296" s="447"/>
      <c r="AC296" s="447"/>
      <c r="AD296" s="447"/>
      <c r="AE296" s="447"/>
      <c r="AF296" s="447"/>
      <c r="AG296" s="447"/>
      <c r="AH296" s="447"/>
      <c r="AI296" s="447"/>
      <c r="AJ296" s="447"/>
      <c r="AK296" s="447"/>
      <c r="AL296" s="447"/>
      <c r="AM296" s="447"/>
      <c r="AN296" s="447"/>
      <c r="AO296" s="447"/>
    </row>
    <row r="297" spans="1:41" x14ac:dyDescent="0.25">
      <c r="A297" s="120">
        <v>287</v>
      </c>
      <c r="B297" s="56" t="s">
        <v>327</v>
      </c>
      <c r="C297" s="58">
        <v>45887</v>
      </c>
      <c r="D297" s="51">
        <v>50.3</v>
      </c>
      <c r="E297" s="65" t="s">
        <v>358</v>
      </c>
      <c r="F297" s="104">
        <v>17.387</v>
      </c>
      <c r="G297" s="104">
        <v>17.43</v>
      </c>
      <c r="H297" s="88">
        <f t="shared" si="5"/>
        <v>3.6971399999999363E-2</v>
      </c>
      <c r="I297" s="103"/>
      <c r="J297" s="103"/>
      <c r="K297" s="88">
        <v>3.6971399999999363E-2</v>
      </c>
      <c r="L297" s="25" t="s">
        <v>563</v>
      </c>
      <c r="M297" s="558"/>
      <c r="N297" s="560"/>
      <c r="O297" s="561"/>
      <c r="P297" s="447"/>
      <c r="Q297" s="447"/>
      <c r="R297" s="454"/>
      <c r="S297" s="447"/>
      <c r="T297" s="447"/>
      <c r="U297" s="447"/>
      <c r="V297" s="447"/>
      <c r="W297" s="447"/>
      <c r="X297" s="447"/>
      <c r="Y297" s="447"/>
      <c r="Z297" s="447"/>
      <c r="AA297" s="447"/>
      <c r="AB297" s="447"/>
      <c r="AC297" s="447"/>
      <c r="AD297" s="447"/>
      <c r="AE297" s="447"/>
      <c r="AF297" s="447"/>
      <c r="AG297" s="447"/>
      <c r="AH297" s="447"/>
      <c r="AI297" s="447"/>
      <c r="AJ297" s="447"/>
      <c r="AK297" s="447"/>
      <c r="AL297" s="447"/>
      <c r="AM297" s="447"/>
      <c r="AN297" s="447"/>
      <c r="AO297" s="447"/>
    </row>
    <row r="298" spans="1:41" x14ac:dyDescent="0.25">
      <c r="A298" s="120">
        <v>288</v>
      </c>
      <c r="B298" s="56" t="s">
        <v>328</v>
      </c>
      <c r="C298" s="56"/>
      <c r="D298" s="51">
        <v>114.8</v>
      </c>
      <c r="E298" s="65" t="s">
        <v>358</v>
      </c>
      <c r="F298" s="104">
        <v>40.58</v>
      </c>
      <c r="G298" s="104">
        <v>43.158000000000001</v>
      </c>
      <c r="H298" s="88"/>
      <c r="I298" s="103">
        <v>2.8344664266228206</v>
      </c>
      <c r="J298" s="103">
        <v>0</v>
      </c>
      <c r="K298" s="88">
        <v>2.8344664266228206</v>
      </c>
      <c r="L298" s="25" t="s">
        <v>564</v>
      </c>
      <c r="M298" s="558"/>
      <c r="N298" s="560"/>
      <c r="O298" s="561"/>
      <c r="P298" s="447"/>
      <c r="Q298" s="447"/>
      <c r="R298" s="454"/>
      <c r="S298" s="447"/>
      <c r="T298" s="447"/>
      <c r="U298" s="447"/>
      <c r="V298" s="447"/>
      <c r="W298" s="447"/>
      <c r="X298" s="447"/>
      <c r="Y298" s="447"/>
      <c r="Z298" s="447"/>
      <c r="AA298" s="447"/>
      <c r="AB298" s="447"/>
      <c r="AC298" s="447"/>
      <c r="AD298" s="447"/>
      <c r="AE298" s="447"/>
      <c r="AF298" s="447"/>
      <c r="AG298" s="447"/>
      <c r="AH298" s="447"/>
      <c r="AI298" s="447"/>
      <c r="AJ298" s="447"/>
      <c r="AK298" s="447"/>
      <c r="AL298" s="447"/>
      <c r="AM298" s="447"/>
      <c r="AN298" s="447"/>
      <c r="AO298" s="447"/>
    </row>
    <row r="299" spans="1:41" x14ac:dyDescent="0.25">
      <c r="A299" s="120" t="s">
        <v>376</v>
      </c>
      <c r="B299" s="122" t="s">
        <v>360</v>
      </c>
      <c r="C299" s="601"/>
      <c r="D299" s="469">
        <v>296.85000000000002</v>
      </c>
      <c r="E299" s="65" t="s">
        <v>358</v>
      </c>
      <c r="F299" s="104">
        <v>100.264</v>
      </c>
      <c r="G299" s="104">
        <v>102.03400000000001</v>
      </c>
      <c r="H299" s="88">
        <f t="shared" si="5"/>
        <v>1.5218460000000089</v>
      </c>
      <c r="I299" s="103"/>
      <c r="J299" s="103"/>
      <c r="K299" s="88">
        <v>1.5218460000000089</v>
      </c>
      <c r="L299" s="25" t="s">
        <v>563</v>
      </c>
      <c r="M299" s="558"/>
      <c r="N299" s="560"/>
      <c r="O299" s="561"/>
      <c r="P299" s="447"/>
      <c r="Q299" s="447"/>
      <c r="R299" s="454"/>
      <c r="S299" s="447"/>
      <c r="T299" s="447"/>
      <c r="U299" s="447"/>
      <c r="V299" s="447"/>
      <c r="W299" s="447"/>
      <c r="X299" s="447"/>
      <c r="Y299" s="447"/>
      <c r="Z299" s="447"/>
      <c r="AA299" s="447"/>
      <c r="AB299" s="447"/>
      <c r="AC299" s="447"/>
      <c r="AD299" s="447"/>
      <c r="AE299" s="447"/>
      <c r="AF299" s="447"/>
      <c r="AG299" s="447"/>
      <c r="AH299" s="447"/>
      <c r="AI299" s="447"/>
      <c r="AJ299" s="447"/>
      <c r="AK299" s="447"/>
      <c r="AL299" s="447"/>
      <c r="AM299" s="447"/>
      <c r="AN299" s="447"/>
      <c r="AO299" s="447"/>
    </row>
    <row r="300" spans="1:41" x14ac:dyDescent="0.25">
      <c r="A300" s="614" t="s">
        <v>3</v>
      </c>
      <c r="B300" s="615"/>
      <c r="C300" s="602"/>
      <c r="D300" s="470">
        <f>SUM(D14:D299)</f>
        <v>20466.450000000008</v>
      </c>
      <c r="E300" s="124"/>
      <c r="F300" s="129"/>
      <c r="G300" s="129"/>
      <c r="H300" s="88">
        <f>SUM(H14:H299)</f>
        <v>46.006968400000012</v>
      </c>
      <c r="I300" s="88">
        <f t="shared" ref="I300:K300" si="6">SUM(I14:I299)</f>
        <v>41.879200091544639</v>
      </c>
      <c r="J300" s="88">
        <f t="shared" si="6"/>
        <v>90.113724369901178</v>
      </c>
      <c r="K300" s="88">
        <f t="shared" si="6"/>
        <v>178.00000000000003</v>
      </c>
      <c r="L300" s="25"/>
      <c r="M300" s="558"/>
      <c r="N300" s="358"/>
      <c r="O300" s="581"/>
      <c r="P300" s="447"/>
      <c r="Q300" s="447"/>
      <c r="R300" s="454"/>
      <c r="S300" s="447"/>
      <c r="T300" s="447"/>
      <c r="U300" s="447"/>
      <c r="V300" s="447"/>
      <c r="W300" s="447"/>
      <c r="X300" s="447"/>
      <c r="Y300" s="447"/>
      <c r="Z300" s="447"/>
      <c r="AA300" s="447"/>
      <c r="AB300" s="447"/>
      <c r="AC300" s="447"/>
      <c r="AD300" s="447"/>
      <c r="AE300" s="447"/>
      <c r="AF300" s="447"/>
      <c r="AG300" s="447"/>
      <c r="AH300" s="447"/>
      <c r="AI300" s="447"/>
      <c r="AJ300" s="447"/>
      <c r="AK300" s="447"/>
      <c r="AL300" s="447"/>
      <c r="AM300" s="447"/>
      <c r="AN300" s="447"/>
      <c r="AO300" s="447"/>
    </row>
    <row r="301" spans="1:41" x14ac:dyDescent="0.25">
      <c r="A301" s="542"/>
      <c r="B301" s="542"/>
      <c r="C301" s="542"/>
      <c r="D301" s="543"/>
      <c r="E301" s="544"/>
      <c r="F301" s="541"/>
      <c r="G301" s="541"/>
      <c r="H301" s="202"/>
      <c r="I301" s="202"/>
      <c r="J301" s="202"/>
      <c r="K301" s="202"/>
      <c r="L301" s="25"/>
      <c r="M301" s="558"/>
      <c r="N301" s="358"/>
      <c r="O301" s="581"/>
      <c r="P301" s="447"/>
      <c r="Q301" s="447"/>
      <c r="R301" s="454"/>
      <c r="S301" s="447"/>
      <c r="T301" s="447"/>
      <c r="U301" s="447"/>
      <c r="V301" s="447"/>
      <c r="W301" s="447"/>
      <c r="X301" s="447"/>
      <c r="Y301" s="447"/>
      <c r="Z301" s="447"/>
      <c r="AA301" s="447"/>
      <c r="AB301" s="447"/>
      <c r="AC301" s="447"/>
      <c r="AD301" s="447"/>
      <c r="AE301" s="447"/>
      <c r="AF301" s="447"/>
      <c r="AG301" s="447"/>
      <c r="AH301" s="447"/>
      <c r="AI301" s="447"/>
      <c r="AJ301" s="447"/>
      <c r="AK301" s="447"/>
      <c r="AL301" s="447"/>
      <c r="AM301" s="447"/>
      <c r="AN301" s="447"/>
      <c r="AO301" s="447"/>
    </row>
    <row r="302" spans="1:41" x14ac:dyDescent="0.25">
      <c r="A302" s="603"/>
      <c r="B302" s="358"/>
      <c r="C302" s="358"/>
      <c r="D302" s="358"/>
      <c r="E302" s="358"/>
      <c r="F302" s="358"/>
      <c r="G302" s="358"/>
      <c r="H302" s="581"/>
      <c r="I302" s="581"/>
      <c r="J302" s="581"/>
      <c r="K302" s="569"/>
      <c r="L302" s="569"/>
      <c r="M302" s="558"/>
      <c r="N302" s="358"/>
      <c r="O302" s="581"/>
      <c r="P302" s="447"/>
      <c r="Q302" s="447"/>
      <c r="R302" s="454"/>
      <c r="S302" s="447"/>
      <c r="T302" s="447"/>
      <c r="U302" s="447"/>
      <c r="V302" s="447"/>
      <c r="W302" s="447"/>
      <c r="X302" s="447"/>
      <c r="Y302" s="447"/>
      <c r="Z302" s="447"/>
      <c r="AA302" s="447"/>
      <c r="AB302" s="447"/>
      <c r="AC302" s="447"/>
      <c r="AD302" s="447"/>
      <c r="AE302" s="447"/>
      <c r="AF302" s="447"/>
      <c r="AG302" s="447"/>
      <c r="AH302" s="447"/>
      <c r="AI302" s="447"/>
      <c r="AJ302" s="447"/>
      <c r="AK302" s="447"/>
      <c r="AL302" s="447"/>
      <c r="AM302" s="447"/>
      <c r="AN302" s="447"/>
      <c r="AO302" s="447"/>
    </row>
    <row r="303" spans="1:41" x14ac:dyDescent="0.25">
      <c r="A303" s="604"/>
      <c r="B303" s="604"/>
      <c r="C303" s="604"/>
      <c r="D303" s="604"/>
      <c r="E303" s="604"/>
      <c r="F303" s="570"/>
      <c r="G303" s="570"/>
      <c r="H303" s="571"/>
      <c r="I303" s="571"/>
      <c r="J303" s="571"/>
      <c r="K303" s="572"/>
      <c r="L303" s="358"/>
      <c r="M303" s="558"/>
      <c r="N303" s="358"/>
      <c r="O303" s="581"/>
      <c r="P303" s="447"/>
      <c r="Q303" s="447"/>
      <c r="R303" s="454"/>
      <c r="S303" s="447"/>
      <c r="T303" s="447"/>
      <c r="U303" s="447"/>
      <c r="V303" s="447"/>
      <c r="W303" s="447"/>
      <c r="X303" s="447"/>
      <c r="Y303" s="447"/>
      <c r="Z303" s="447"/>
      <c r="AA303" s="447"/>
      <c r="AB303" s="447"/>
      <c r="AC303" s="447"/>
      <c r="AD303" s="447"/>
      <c r="AE303" s="447"/>
      <c r="AF303" s="447"/>
      <c r="AG303" s="447"/>
      <c r="AH303" s="447"/>
      <c r="AI303" s="447"/>
      <c r="AJ303" s="447"/>
      <c r="AK303" s="447"/>
      <c r="AL303" s="447"/>
      <c r="AM303" s="447"/>
      <c r="AN303" s="447"/>
      <c r="AO303" s="447"/>
    </row>
    <row r="304" spans="1:41" x14ac:dyDescent="0.25">
      <c r="A304" s="505"/>
      <c r="B304" s="579"/>
      <c r="C304" s="579"/>
      <c r="D304" s="580"/>
      <c r="E304" s="573"/>
      <c r="F304" s="574"/>
      <c r="G304" s="575"/>
      <c r="H304" s="574"/>
      <c r="I304" s="574"/>
      <c r="J304" s="574"/>
      <c r="K304" s="574"/>
      <c r="L304" s="576"/>
      <c r="M304" s="558"/>
      <c r="N304" s="358"/>
      <c r="O304" s="581"/>
      <c r="P304" s="447"/>
      <c r="Q304" s="605"/>
      <c r="R304" s="454"/>
      <c r="S304" s="447"/>
      <c r="T304" s="447"/>
      <c r="U304" s="447"/>
    </row>
    <row r="305" spans="1:21" x14ac:dyDescent="0.25">
      <c r="A305" s="505"/>
      <c r="B305" s="579"/>
      <c r="C305" s="579"/>
      <c r="D305" s="580"/>
      <c r="E305" s="573"/>
      <c r="F305" s="574"/>
      <c r="G305" s="575"/>
      <c r="H305" s="574"/>
      <c r="I305" s="574"/>
      <c r="J305" s="574"/>
      <c r="K305" s="574"/>
      <c r="L305" s="576"/>
      <c r="M305" s="558"/>
      <c r="N305" s="358"/>
      <c r="O305" s="581"/>
      <c r="P305" s="447"/>
      <c r="Q305" s="605"/>
      <c r="R305" s="454"/>
      <c r="S305" s="447"/>
      <c r="T305" s="447"/>
      <c r="U305" s="447"/>
    </row>
    <row r="306" spans="1:21" x14ac:dyDescent="0.25">
      <c r="A306" s="505"/>
      <c r="B306" s="579"/>
      <c r="C306" s="579"/>
      <c r="D306" s="580"/>
      <c r="E306" s="573"/>
      <c r="F306" s="574"/>
      <c r="G306" s="575"/>
      <c r="H306" s="574"/>
      <c r="I306" s="574"/>
      <c r="J306" s="574"/>
      <c r="K306" s="574"/>
      <c r="L306" s="576"/>
      <c r="M306" s="558"/>
      <c r="N306" s="358"/>
      <c r="O306" s="581"/>
      <c r="P306" s="447"/>
      <c r="Q306" s="605"/>
      <c r="R306" s="454"/>
      <c r="S306" s="447"/>
      <c r="T306" s="447"/>
      <c r="U306" s="447"/>
    </row>
    <row r="307" spans="1:21" x14ac:dyDescent="0.25">
      <c r="A307" s="786"/>
      <c r="B307" s="786"/>
      <c r="C307" s="505"/>
      <c r="D307" s="603"/>
      <c r="E307" s="607"/>
      <c r="F307" s="577"/>
      <c r="G307" s="577"/>
      <c r="H307" s="578"/>
      <c r="I307" s="578"/>
      <c r="J307" s="578"/>
      <c r="K307" s="577"/>
      <c r="L307" s="358"/>
      <c r="M307" s="558"/>
      <c r="N307" s="358"/>
      <c r="O307" s="581"/>
      <c r="P307" s="447"/>
      <c r="Q307" s="605"/>
      <c r="R307" s="454"/>
      <c r="S307" s="447"/>
      <c r="T307" s="447"/>
      <c r="U307" s="447"/>
    </row>
    <row r="308" spans="1:21" x14ac:dyDescent="0.25">
      <c r="A308" s="505"/>
      <c r="B308" s="505"/>
      <c r="C308" s="505"/>
      <c r="D308" s="608"/>
      <c r="E308" s="33"/>
      <c r="F308" s="608"/>
      <c r="G308" s="31"/>
      <c r="H308" s="75"/>
      <c r="I308" s="75"/>
      <c r="J308" s="75"/>
      <c r="K308" s="358"/>
      <c r="L308" s="463"/>
      <c r="M308" s="559"/>
      <c r="N308" s="358"/>
      <c r="O308" s="457"/>
      <c r="P308" s="447"/>
      <c r="Q308" s="605"/>
      <c r="R308" s="454"/>
      <c r="S308" s="447"/>
      <c r="T308" s="447"/>
      <c r="U308" s="447"/>
    </row>
    <row r="309" spans="1:21" x14ac:dyDescent="0.25">
      <c r="A309" s="505"/>
      <c r="B309" s="505"/>
      <c r="C309" s="505"/>
      <c r="D309" s="608"/>
      <c r="E309" s="33"/>
      <c r="F309" s="608"/>
      <c r="G309" s="33"/>
      <c r="H309" s="75"/>
      <c r="I309" s="75"/>
      <c r="J309" s="75"/>
      <c r="K309" s="358"/>
      <c r="L309" s="463"/>
      <c r="M309" s="559"/>
      <c r="N309" s="358"/>
      <c r="O309" s="457"/>
      <c r="P309" s="447"/>
      <c r="Q309" s="605"/>
      <c r="R309" s="454"/>
      <c r="S309" s="447"/>
      <c r="T309" s="447"/>
      <c r="U309" s="447"/>
    </row>
    <row r="310" spans="1:21" x14ac:dyDescent="0.25">
      <c r="A310" s="609"/>
      <c r="B310" s="227"/>
      <c r="C310" s="227"/>
      <c r="D310" s="227"/>
      <c r="E310" s="227"/>
      <c r="F310" s="227"/>
      <c r="G310" s="227"/>
      <c r="H310" s="75"/>
      <c r="I310" s="75"/>
      <c r="J310" s="75"/>
      <c r="K310" s="358"/>
      <c r="L310" s="463"/>
      <c r="M310" s="559"/>
      <c r="N310" s="358"/>
      <c r="O310" s="457"/>
      <c r="P310" s="447"/>
      <c r="Q310" s="447"/>
      <c r="R310" s="454"/>
      <c r="S310" s="447"/>
      <c r="T310" s="447"/>
      <c r="U310" s="447"/>
    </row>
    <row r="311" spans="1:21" x14ac:dyDescent="0.25">
      <c r="E311" s="358"/>
      <c r="F311" s="358"/>
      <c r="G311" s="358"/>
      <c r="H311" s="75"/>
      <c r="I311" s="75"/>
      <c r="J311" s="75"/>
      <c r="K311" s="358"/>
      <c r="L311" s="463"/>
      <c r="M311" s="559"/>
      <c r="N311" s="358"/>
      <c r="O311" s="457"/>
      <c r="P311" s="447"/>
      <c r="Q311" s="447"/>
      <c r="R311" s="454"/>
      <c r="S311" s="447"/>
      <c r="T311" s="447"/>
      <c r="U311" s="447"/>
    </row>
    <row r="312" spans="1:21" x14ac:dyDescent="0.25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60"/>
      <c r="Q312" s="60"/>
      <c r="R312" s="60"/>
    </row>
    <row r="313" spans="1:21" x14ac:dyDescent="0.25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60"/>
      <c r="Q313" s="60"/>
    </row>
  </sheetData>
  <mergeCells count="25">
    <mergeCell ref="A307:B307"/>
    <mergeCell ref="D10:E10"/>
    <mergeCell ref="D11:E11"/>
    <mergeCell ref="D12:E12"/>
    <mergeCell ref="Q14:R14"/>
    <mergeCell ref="O58:W58"/>
    <mergeCell ref="O104:P104"/>
    <mergeCell ref="U131:U133"/>
    <mergeCell ref="O187:Q187"/>
    <mergeCell ref="N193:Q193"/>
    <mergeCell ref="N282:S282"/>
    <mergeCell ref="A300:B300"/>
    <mergeCell ref="A6:E9"/>
    <mergeCell ref="F6:G6"/>
    <mergeCell ref="F7:G7"/>
    <mergeCell ref="F8:G8"/>
    <mergeCell ref="F9:G9"/>
    <mergeCell ref="A1:L1"/>
    <mergeCell ref="A2:L2"/>
    <mergeCell ref="A3:H3"/>
    <mergeCell ref="K3:L5"/>
    <mergeCell ref="A4:E4"/>
    <mergeCell ref="F4:G4"/>
    <mergeCell ref="A5:E5"/>
    <mergeCell ref="F5:G5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9"/>
  <sheetViews>
    <sheetView workbookViewId="0">
      <selection activeCell="L1" sqref="L1:M4"/>
    </sheetView>
  </sheetViews>
  <sheetFormatPr defaultRowHeight="15" x14ac:dyDescent="0.25"/>
  <cols>
    <col min="1" max="1" width="6.7109375" style="433" customWidth="1"/>
    <col min="2" max="2" width="14.85546875" style="433" customWidth="1"/>
    <col min="3" max="3" width="11.7109375" style="433" customWidth="1"/>
    <col min="4" max="5" width="9.140625" style="433"/>
    <col min="6" max="8" width="11.28515625" style="433" customWidth="1"/>
    <col min="9" max="9" width="10.28515625" style="433" customWidth="1"/>
    <col min="10" max="10" width="11.28515625" style="433" customWidth="1"/>
    <col min="11" max="11" width="11.140625" style="433" customWidth="1"/>
    <col min="12" max="12" width="12.5703125" style="433" customWidth="1"/>
    <col min="13" max="16384" width="9.140625" style="433"/>
  </cols>
  <sheetData>
    <row r="1" spans="1:15" ht="38.25" customHeight="1" x14ac:dyDescent="0.25">
      <c r="A1" s="807" t="s">
        <v>10</v>
      </c>
      <c r="B1" s="807"/>
      <c r="C1" s="807"/>
      <c r="D1" s="807"/>
      <c r="E1" s="807"/>
      <c r="F1" s="807"/>
      <c r="G1" s="807"/>
      <c r="H1" s="807"/>
      <c r="I1" s="807"/>
      <c r="J1" s="807"/>
      <c r="K1" s="808"/>
      <c r="L1" s="803" t="s">
        <v>15</v>
      </c>
      <c r="M1" s="804"/>
      <c r="N1" s="549"/>
    </row>
    <row r="2" spans="1:15" ht="45" customHeight="1" thickBot="1" x14ac:dyDescent="0.3">
      <c r="A2" s="687" t="s">
        <v>592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803"/>
      <c r="M2" s="804"/>
      <c r="N2" s="549"/>
    </row>
    <row r="3" spans="1:15" ht="42.75" thickBot="1" x14ac:dyDescent="0.3">
      <c r="A3" s="796" t="s">
        <v>4</v>
      </c>
      <c r="B3" s="797"/>
      <c r="C3" s="797"/>
      <c r="D3" s="797"/>
      <c r="E3" s="798"/>
      <c r="F3" s="799" t="s">
        <v>5</v>
      </c>
      <c r="G3" s="798"/>
      <c r="H3" s="612" t="s">
        <v>593</v>
      </c>
      <c r="I3" s="555"/>
      <c r="J3" s="555"/>
      <c r="K3" s="555"/>
      <c r="L3" s="803"/>
      <c r="M3" s="804"/>
      <c r="N3" s="549"/>
    </row>
    <row r="4" spans="1:15" ht="18.75" x14ac:dyDescent="0.25">
      <c r="A4" s="787" t="s">
        <v>39</v>
      </c>
      <c r="B4" s="730"/>
      <c r="C4" s="730"/>
      <c r="D4" s="730"/>
      <c r="E4" s="730"/>
      <c r="F4" s="800" t="s">
        <v>551</v>
      </c>
      <c r="G4" s="800"/>
      <c r="H4" s="495">
        <v>200.44200000000001</v>
      </c>
      <c r="I4" s="412"/>
      <c r="J4" s="497"/>
      <c r="K4" s="606"/>
      <c r="L4" s="805"/>
      <c r="M4" s="806"/>
      <c r="N4" s="549"/>
    </row>
    <row r="5" spans="1:15" ht="21.75" customHeight="1" x14ac:dyDescent="0.25">
      <c r="A5" s="735" t="s">
        <v>7</v>
      </c>
      <c r="B5" s="703"/>
      <c r="C5" s="703"/>
      <c r="D5" s="703"/>
      <c r="E5" s="704"/>
      <c r="F5" s="801" t="s">
        <v>552</v>
      </c>
      <c r="G5" s="802"/>
      <c r="H5" s="508">
        <v>74.806841999999989</v>
      </c>
      <c r="I5" s="492"/>
      <c r="J5" s="557"/>
      <c r="K5" s="606"/>
      <c r="L5" s="613" t="s">
        <v>363</v>
      </c>
      <c r="M5" s="441"/>
      <c r="N5" s="549"/>
    </row>
    <row r="6" spans="1:15" ht="30.75" customHeight="1" x14ac:dyDescent="0.25">
      <c r="A6" s="736"/>
      <c r="B6" s="737"/>
      <c r="C6" s="737"/>
      <c r="D6" s="737"/>
      <c r="E6" s="738"/>
      <c r="F6" s="801" t="s">
        <v>578</v>
      </c>
      <c r="G6" s="802"/>
      <c r="H6" s="508">
        <v>91.722559683333316</v>
      </c>
      <c r="I6" s="492"/>
      <c r="J6" s="557"/>
      <c r="K6" s="606"/>
      <c r="L6" s="442"/>
      <c r="M6" s="441"/>
      <c r="N6" s="549"/>
    </row>
    <row r="7" spans="1:15" ht="38.25" customHeight="1" x14ac:dyDescent="0.25">
      <c r="A7" s="736"/>
      <c r="B7" s="737"/>
      <c r="C7" s="737"/>
      <c r="D7" s="737"/>
      <c r="E7" s="738"/>
      <c r="F7" s="801" t="s">
        <v>590</v>
      </c>
      <c r="G7" s="802"/>
      <c r="H7" s="508">
        <v>30.661714285714289</v>
      </c>
      <c r="I7" s="492"/>
      <c r="J7" s="557"/>
      <c r="K7" s="606"/>
      <c r="L7" s="442" t="s">
        <v>362</v>
      </c>
      <c r="M7" s="441"/>
      <c r="N7" s="549"/>
    </row>
    <row r="8" spans="1:15" ht="15.75" thickBot="1" x14ac:dyDescent="0.3">
      <c r="A8" s="739"/>
      <c r="B8" s="740"/>
      <c r="C8" s="740"/>
      <c r="D8" s="740"/>
      <c r="E8" s="741"/>
      <c r="F8" s="772" t="s">
        <v>13</v>
      </c>
      <c r="G8" s="772"/>
      <c r="H8" s="509">
        <v>3.2508840309524203</v>
      </c>
      <c r="I8" s="492"/>
      <c r="J8" s="557"/>
      <c r="K8" s="606"/>
      <c r="L8" s="442" t="s">
        <v>548</v>
      </c>
      <c r="M8" s="442"/>
      <c r="N8" s="550"/>
      <c r="O8" s="445"/>
    </row>
    <row r="9" spans="1:15" ht="24.75" customHeight="1" x14ac:dyDescent="0.25">
      <c r="A9" s="526"/>
      <c r="B9" s="526"/>
      <c r="C9" s="526"/>
      <c r="D9" s="787" t="s">
        <v>554</v>
      </c>
      <c r="E9" s="730"/>
      <c r="F9" s="527">
        <f>D299</f>
        <v>20466.450000000008</v>
      </c>
      <c r="G9" s="502"/>
      <c r="H9" s="497"/>
      <c r="I9" s="497"/>
      <c r="J9" s="497"/>
      <c r="K9" s="606"/>
      <c r="L9" s="442"/>
      <c r="M9" s="442"/>
      <c r="N9" s="550"/>
      <c r="O9" s="445"/>
    </row>
    <row r="10" spans="1:15" ht="21.75" customHeight="1" x14ac:dyDescent="0.25">
      <c r="A10" s="526"/>
      <c r="B10" s="526"/>
      <c r="C10" s="526"/>
      <c r="D10" s="756" t="s">
        <v>555</v>
      </c>
      <c r="E10" s="698"/>
      <c r="F10" s="528">
        <v>5167.8</v>
      </c>
      <c r="G10" s="502"/>
      <c r="H10" s="497"/>
      <c r="I10" s="497"/>
      <c r="J10" s="497"/>
      <c r="K10" s="606"/>
      <c r="L10" s="442"/>
      <c r="M10" s="442"/>
      <c r="N10" s="550"/>
      <c r="O10" s="445"/>
    </row>
    <row r="11" spans="1:15" ht="39.75" hidden="1" customHeight="1" thickBot="1" x14ac:dyDescent="0.3">
      <c r="A11" s="446"/>
      <c r="B11" s="25"/>
      <c r="C11" s="25"/>
      <c r="D11" s="782" t="s">
        <v>556</v>
      </c>
      <c r="E11" s="783"/>
      <c r="F11" s="529">
        <f>D14+D15+D16+D23+D25+D26+D29+D32+D34+D36+D38+D39+D40+D42+D43+D53+D55+D66+D69+D71+D72+D77+D78+D79+D80+D83+D88+D89+D93+D94+D95+D96+D98+D101+D102+D103+D104+D108+D110+D123+D125+D126+D131+D132+D141+D142+D143+D146+D148+D152+D154+D158+D159+D161+D164+D166+D167+D169+D172+D174+D178+D180+D181+D187+D193+D194+D196+D200+D203+D204+D206+D207+D208+D212+D213+D214+D215+D216+D218+D219+D220+D223+D225+D227+D234+D235+D236+D240+D242+D248+D249+D253+D254+D255+D257+D258+D259+D260+D263+D266+D268+D269+D270+D275+D277+D283+D287+D290+D291+D292+D293+D294+D297+D73+D74+D75+D76+D100+D91+D137+D97+D105+D120</f>
        <v>8666.4999999999982</v>
      </c>
      <c r="G11" s="25"/>
      <c r="H11" s="415"/>
      <c r="I11" s="415"/>
      <c r="J11" s="415"/>
      <c r="K11" s="25"/>
      <c r="L11" s="25"/>
      <c r="M11" s="443"/>
      <c r="N11" s="545"/>
      <c r="O11" s="25"/>
    </row>
    <row r="12" spans="1:15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580</v>
      </c>
      <c r="G12" s="22" t="s">
        <v>594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</row>
    <row r="13" spans="1:15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32.579000000000001</v>
      </c>
      <c r="G13" s="104">
        <v>33.979999999999997</v>
      </c>
      <c r="H13" s="88">
        <v>1.2045797999999968</v>
      </c>
      <c r="I13" s="103"/>
      <c r="J13" s="103"/>
      <c r="K13" s="103">
        <v>1.021339036277618E-2</v>
      </c>
      <c r="L13" s="88">
        <v>1.2147931903627729</v>
      </c>
      <c r="M13" s="25" t="s">
        <v>563</v>
      </c>
    </row>
    <row r="14" spans="1:15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48.686</v>
      </c>
      <c r="G14" s="104">
        <v>49.835000000000001</v>
      </c>
      <c r="H14" s="88">
        <v>0</v>
      </c>
      <c r="I14" s="103"/>
      <c r="J14" s="103">
        <v>1.3710992666666666</v>
      </c>
      <c r="K14" s="103">
        <v>6.8459894966664599E-3</v>
      </c>
      <c r="L14" s="88">
        <v>1.377945256163333</v>
      </c>
      <c r="M14" s="25" t="s">
        <v>563</v>
      </c>
    </row>
    <row r="15" spans="1:15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39.933</v>
      </c>
      <c r="G15" s="104">
        <v>40.770000000000003</v>
      </c>
      <c r="H15" s="88">
        <v>0</v>
      </c>
      <c r="I15" s="103"/>
      <c r="J15" s="103">
        <v>1.2229253999999996</v>
      </c>
      <c r="K15" s="103">
        <v>7.1636688236579437E-3</v>
      </c>
      <c r="L15" s="88">
        <v>1.2300890688236576</v>
      </c>
      <c r="M15" s="25" t="s">
        <v>563</v>
      </c>
    </row>
    <row r="16" spans="1:15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86.084999999999994</v>
      </c>
      <c r="G16" s="104">
        <v>89.228999999999999</v>
      </c>
      <c r="H16" s="88">
        <v>0</v>
      </c>
      <c r="I16" s="103"/>
      <c r="J16" s="103">
        <v>2.0327047666666656</v>
      </c>
      <c r="K16" s="103">
        <v>1.1102892478352335E-2</v>
      </c>
      <c r="L16" s="88">
        <v>2.0438076591450178</v>
      </c>
      <c r="M16" s="25" t="s">
        <v>563</v>
      </c>
    </row>
    <row r="17" spans="1:13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38.872999999999998</v>
      </c>
      <c r="G17" s="104">
        <v>39.500999999999998</v>
      </c>
      <c r="H17" s="88">
        <v>0.53995440000000006</v>
      </c>
      <c r="I17" s="103"/>
      <c r="J17" s="103"/>
      <c r="K17" s="103">
        <v>1.0229274329125756E-2</v>
      </c>
      <c r="L17" s="88">
        <v>0.55018367432912585</v>
      </c>
      <c r="M17" s="25" t="s">
        <v>563</v>
      </c>
    </row>
    <row r="18" spans="1:13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15.128</v>
      </c>
      <c r="G18" s="104">
        <v>15.247999999999999</v>
      </c>
      <c r="H18" s="88">
        <v>0.10317599999999932</v>
      </c>
      <c r="I18" s="103"/>
      <c r="J18" s="103"/>
      <c r="K18" s="103">
        <v>6.8142215639673117E-3</v>
      </c>
      <c r="L18" s="88">
        <v>0.10999022156396664</v>
      </c>
      <c r="M18" s="25" t="s">
        <v>563</v>
      </c>
    </row>
    <row r="19" spans="1:13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24.251999999999999</v>
      </c>
      <c r="G19" s="104">
        <v>24.739000000000001</v>
      </c>
      <c r="H19" s="88">
        <v>0.41872260000000161</v>
      </c>
      <c r="I19" s="103"/>
      <c r="J19" s="103"/>
      <c r="K19" s="103">
        <v>7.0842489919100728E-3</v>
      </c>
      <c r="L19" s="88">
        <v>0.42580684899191168</v>
      </c>
      <c r="M19" s="25" t="s">
        <v>563</v>
      </c>
    </row>
    <row r="20" spans="1:13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22.477</v>
      </c>
      <c r="G20" s="104">
        <v>22.609000000000002</v>
      </c>
      <c r="H20" s="88">
        <v>0.11349360000000125</v>
      </c>
      <c r="I20" s="103"/>
      <c r="J20" s="103"/>
      <c r="K20" s="103">
        <v>1.1102892478352335E-2</v>
      </c>
      <c r="L20" s="88">
        <v>0.12459649247835358</v>
      </c>
      <c r="M20" s="25" t="s">
        <v>563</v>
      </c>
    </row>
    <row r="21" spans="1:13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1.508</v>
      </c>
      <c r="G21" s="104">
        <v>2.9</v>
      </c>
      <c r="H21" s="88">
        <v>1.3919999999999999</v>
      </c>
      <c r="I21" s="103"/>
      <c r="J21" s="103"/>
      <c r="K21" s="103">
        <v>1.0197506396426607E-2</v>
      </c>
      <c r="L21" s="88">
        <v>1.4021975063964265</v>
      </c>
      <c r="M21" s="25" t="s">
        <v>563</v>
      </c>
    </row>
    <row r="22" spans="1:13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24.210999999999999</v>
      </c>
      <c r="G22" s="104">
        <v>24.76</v>
      </c>
      <c r="H22" s="88">
        <v>0.47203020000000262</v>
      </c>
      <c r="I22" s="103"/>
      <c r="J22" s="103"/>
      <c r="K22" s="103">
        <v>6.7665696649185899E-3</v>
      </c>
      <c r="L22" s="88">
        <v>0.47879676966492118</v>
      </c>
      <c r="M22" s="25" t="s">
        <v>563</v>
      </c>
    </row>
    <row r="23" spans="1:13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34.578000000000003</v>
      </c>
      <c r="G23" s="104">
        <v>35.787999999999997</v>
      </c>
      <c r="H23" s="88">
        <v>0</v>
      </c>
      <c r="I23" s="103"/>
      <c r="J23" s="103">
        <v>1.099542433333333</v>
      </c>
      <c r="K23" s="103">
        <v>7.0842489919100728E-3</v>
      </c>
      <c r="L23" s="88">
        <v>1.1066266823252431</v>
      </c>
      <c r="M23" s="25" t="s">
        <v>563</v>
      </c>
    </row>
    <row r="24" spans="1:13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45.18</v>
      </c>
      <c r="G24" s="104">
        <v>46.320999999999998</v>
      </c>
      <c r="H24" s="88">
        <v>0.98103179999999846</v>
      </c>
      <c r="I24" s="103"/>
      <c r="J24" s="103"/>
      <c r="K24" s="103">
        <v>1.1102892478352335E-2</v>
      </c>
      <c r="L24" s="88">
        <v>0.99213469247835084</v>
      </c>
      <c r="M24" s="25" t="s">
        <v>563</v>
      </c>
    </row>
    <row r="25" spans="1:13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36.606999999999999</v>
      </c>
      <c r="G25" s="104">
        <v>37.064999999999998</v>
      </c>
      <c r="H25" s="88">
        <v>0</v>
      </c>
      <c r="I25" s="103"/>
      <c r="J25" s="103">
        <v>0.67953363333333394</v>
      </c>
      <c r="K25" s="103">
        <v>1.021339036277618E-2</v>
      </c>
      <c r="L25" s="88">
        <v>0.68974702369611007</v>
      </c>
      <c r="M25" s="25" t="s">
        <v>563</v>
      </c>
    </row>
    <row r="26" spans="1:13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17.393000000000001</v>
      </c>
      <c r="G26" s="104">
        <v>17.459</v>
      </c>
      <c r="H26" s="88">
        <v>0</v>
      </c>
      <c r="I26" s="103"/>
      <c r="J26" s="103">
        <v>0.50356286666666705</v>
      </c>
      <c r="K26" s="103">
        <v>6.7348017322194408E-3</v>
      </c>
      <c r="L26" s="88">
        <v>0.51029766839888646</v>
      </c>
      <c r="M26" s="25" t="s">
        <v>563</v>
      </c>
    </row>
    <row r="27" spans="1:13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14.609</v>
      </c>
      <c r="G27" s="104">
        <v>14.846</v>
      </c>
      <c r="H27" s="88">
        <v>0.20377260000000008</v>
      </c>
      <c r="I27" s="103"/>
      <c r="J27" s="103"/>
      <c r="K27" s="103">
        <v>7.1477848573083692E-3</v>
      </c>
      <c r="L27" s="88">
        <v>0.21092038485730846</v>
      </c>
      <c r="M27" s="25" t="s">
        <v>563</v>
      </c>
    </row>
    <row r="28" spans="1:13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42.69</v>
      </c>
      <c r="G28" s="104">
        <v>44.287999999999997</v>
      </c>
      <c r="H28" s="88">
        <v>1.3739603999999992</v>
      </c>
      <c r="I28" s="103"/>
      <c r="J28" s="103"/>
      <c r="K28" s="103">
        <v>1.1118776444701908E-2</v>
      </c>
      <c r="L28" s="88">
        <v>1.385079176444701</v>
      </c>
      <c r="M28" s="25" t="s">
        <v>563</v>
      </c>
    </row>
    <row r="29" spans="1:13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41.28</v>
      </c>
      <c r="G29" s="104">
        <v>42.311999999999998</v>
      </c>
      <c r="H29" s="88">
        <v>0</v>
      </c>
      <c r="I29" s="103"/>
      <c r="J29" s="103">
        <v>1.1476952666666662</v>
      </c>
      <c r="K29" s="103">
        <v>1.0261042261824902E-2</v>
      </c>
      <c r="L29" s="88">
        <v>1.1579563089284912</v>
      </c>
      <c r="M29" s="25" t="s">
        <v>563</v>
      </c>
    </row>
    <row r="30" spans="1:13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28.48</v>
      </c>
      <c r="G30" s="104">
        <v>29.759</v>
      </c>
      <c r="H30" s="88">
        <v>1.0996842</v>
      </c>
      <c r="I30" s="103"/>
      <c r="J30" s="103"/>
      <c r="K30" s="103">
        <v>6.7506856985690153E-3</v>
      </c>
      <c r="L30" s="88">
        <v>1.1064348856985691</v>
      </c>
      <c r="M30" s="25" t="s">
        <v>563</v>
      </c>
    </row>
    <row r="31" spans="1:13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5.9999999999999995E-4</v>
      </c>
      <c r="G31" s="88">
        <v>1.1000000000000001E-3</v>
      </c>
      <c r="H31" s="88">
        <v>5.0000000000000012E-4</v>
      </c>
      <c r="I31" s="103"/>
      <c r="J31" s="103"/>
      <c r="K31" s="103">
        <v>7.0842489919100728E-3</v>
      </c>
      <c r="L31" s="88">
        <v>7.5842489919100732E-3</v>
      </c>
      <c r="M31" s="25" t="s">
        <v>563</v>
      </c>
    </row>
    <row r="32" spans="1:13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27.414000000000001</v>
      </c>
      <c r="G32" s="104">
        <v>27.803000000000001</v>
      </c>
      <c r="H32" s="88">
        <v>0</v>
      </c>
      <c r="I32" s="103"/>
      <c r="J32" s="103">
        <v>0.61618396666666653</v>
      </c>
      <c r="K32" s="103">
        <v>1.1071124545653186E-2</v>
      </c>
      <c r="L32" s="88">
        <v>0.6272550912123197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0.49299999999999999</v>
      </c>
      <c r="G33" s="104">
        <v>1.0660000000000001</v>
      </c>
      <c r="H33" s="88">
        <v>0.57300000000000006</v>
      </c>
      <c r="I33" s="103"/>
      <c r="J33" s="103"/>
      <c r="K33" s="103">
        <v>1.0197506396426607E-2</v>
      </c>
      <c r="L33" s="88">
        <v>0.58319750639642665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19.632999999999999</v>
      </c>
      <c r="G34" s="104">
        <v>20.012</v>
      </c>
      <c r="H34" s="88">
        <v>0</v>
      </c>
      <c r="I34" s="103"/>
      <c r="J34" s="103">
        <v>0.39882063333333323</v>
      </c>
      <c r="K34" s="103">
        <v>6.7189177658698663E-3</v>
      </c>
      <c r="L34" s="88">
        <v>0.40553955109920309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17.501999999999999</v>
      </c>
      <c r="G35" s="104">
        <v>17.77</v>
      </c>
      <c r="H35" s="88">
        <v>0.23042640000000059</v>
      </c>
      <c r="I35" s="103"/>
      <c r="J35" s="103"/>
      <c r="K35" s="103">
        <v>7.0683650255604982E-3</v>
      </c>
      <c r="L35" s="88">
        <v>0.23749476502556108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39.607999999999997</v>
      </c>
      <c r="G36" s="104">
        <v>40.726999999999997</v>
      </c>
      <c r="H36" s="88">
        <v>0</v>
      </c>
      <c r="I36" s="103"/>
      <c r="J36" s="103">
        <v>0.95901576666666644</v>
      </c>
      <c r="K36" s="103">
        <v>1.1023472646604464E-2</v>
      </c>
      <c r="L36" s="88">
        <v>0.97003923931327085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4.1559999999999997</v>
      </c>
      <c r="G37" s="104">
        <v>4.2279999999999998</v>
      </c>
      <c r="H37" s="88">
        <v>6.1905600000000054E-2</v>
      </c>
      <c r="I37" s="103"/>
      <c r="J37" s="103"/>
      <c r="K37" s="103">
        <v>1.021339036277618E-2</v>
      </c>
      <c r="L37" s="88">
        <v>7.2118990362776234E-2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23.355</v>
      </c>
      <c r="G38" s="104">
        <v>24.154</v>
      </c>
      <c r="H38" s="88">
        <v>0</v>
      </c>
      <c r="I38" s="103"/>
      <c r="J38" s="103">
        <v>0.75218056666666688</v>
      </c>
      <c r="K38" s="103">
        <v>6.7983375976177372E-3</v>
      </c>
      <c r="L38" s="88">
        <v>0.7589789042642846</v>
      </c>
      <c r="M38" s="25" t="s">
        <v>563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20.356000000000002</v>
      </c>
      <c r="G39" s="104">
        <v>21.036999999999999</v>
      </c>
      <c r="H39" s="88">
        <v>0</v>
      </c>
      <c r="I39" s="103"/>
      <c r="J39" s="103">
        <v>0.75389586666666675</v>
      </c>
      <c r="K39" s="103">
        <v>7.195436756357091E-3</v>
      </c>
      <c r="L39" s="88">
        <v>0.76109130342302389</v>
      </c>
      <c r="M39" s="25" t="s">
        <v>563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43.875999999999998</v>
      </c>
      <c r="G40" s="104">
        <v>44.779000000000003</v>
      </c>
      <c r="H40" s="88">
        <v>0</v>
      </c>
      <c r="I40" s="103"/>
      <c r="J40" s="103">
        <v>1.1676011333333343</v>
      </c>
      <c r="K40" s="103">
        <v>1.1055240579303609E-2</v>
      </c>
      <c r="L40" s="88">
        <v>1.1786563739126379</v>
      </c>
      <c r="M40" s="25" t="s">
        <v>563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18.276</v>
      </c>
      <c r="G41" s="104">
        <v>18.920999999999999</v>
      </c>
      <c r="H41" s="88">
        <v>0.55457099999999959</v>
      </c>
      <c r="I41" s="103"/>
      <c r="J41" s="103"/>
      <c r="K41" s="103">
        <v>1.0054550699280438E-2</v>
      </c>
      <c r="L41" s="88">
        <v>0.56462555069928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12.340999999999999</v>
      </c>
      <c r="G42" s="104">
        <v>12.606999999999999</v>
      </c>
      <c r="H42" s="88">
        <v>0</v>
      </c>
      <c r="I42" s="103"/>
      <c r="J42" s="103">
        <v>0.35624026666666686</v>
      </c>
      <c r="K42" s="103">
        <v>6.7506856985690153E-3</v>
      </c>
      <c r="L42" s="88">
        <v>0.36299095236523587</v>
      </c>
      <c r="M42" s="25" t="s">
        <v>563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21.396000000000001</v>
      </c>
      <c r="G43" s="104">
        <v>22.478999999999999</v>
      </c>
      <c r="H43" s="88">
        <v>0</v>
      </c>
      <c r="I43" s="103"/>
      <c r="J43" s="103">
        <v>0.49553086666666674</v>
      </c>
      <c r="K43" s="103">
        <v>7.0683650255604982E-3</v>
      </c>
      <c r="L43" s="88">
        <v>0.5025992316922272</v>
      </c>
      <c r="M43" s="25" t="s">
        <v>563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7.1130000000000004</v>
      </c>
      <c r="G44" s="104">
        <v>7.4470000000000001</v>
      </c>
      <c r="H44" s="88">
        <v>0.28717319999999968</v>
      </c>
      <c r="I44" s="103"/>
      <c r="J44" s="103"/>
      <c r="K44" s="103">
        <v>1.1102892478352335E-2</v>
      </c>
      <c r="L44" s="88">
        <v>0.29827609247835202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40.427999999999997</v>
      </c>
      <c r="G45" s="104">
        <v>41.552999999999997</v>
      </c>
      <c r="H45" s="88">
        <v>0.967275</v>
      </c>
      <c r="I45" s="103"/>
      <c r="J45" s="103"/>
      <c r="K45" s="103">
        <v>1.0292810194524051E-2</v>
      </c>
      <c r="L45" s="88">
        <v>0.9775678101945241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8.6620000000000008</v>
      </c>
      <c r="G46" s="104">
        <v>8.7460000000000004</v>
      </c>
      <c r="H46" s="88">
        <v>7.2223199999999682E-2</v>
      </c>
      <c r="I46" s="103"/>
      <c r="J46" s="103"/>
      <c r="K46" s="103">
        <v>6.7824536312681635E-3</v>
      </c>
      <c r="L46" s="88">
        <v>7.9005653631267853E-2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25.048999999999999</v>
      </c>
      <c r="G47" s="104">
        <v>25.204000000000001</v>
      </c>
      <c r="H47" s="88">
        <v>0.13326900000000097</v>
      </c>
      <c r="I47" s="103"/>
      <c r="J47" s="103"/>
      <c r="K47" s="103">
        <v>7.0524810592109237E-3</v>
      </c>
      <c r="L47" s="88">
        <v>0.14032148105921188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21.27</v>
      </c>
      <c r="G48" s="104">
        <v>21.771000000000001</v>
      </c>
      <c r="H48" s="88">
        <v>0.43075980000000108</v>
      </c>
      <c r="I48" s="103"/>
      <c r="J48" s="103"/>
      <c r="K48" s="103">
        <v>1.0959936781206166E-2</v>
      </c>
      <c r="L48" s="88">
        <v>0.44171973678120724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1.6299999999999999E-2</v>
      </c>
      <c r="G49" s="104">
        <v>1.6299999999999999E-2</v>
      </c>
      <c r="H49" s="88">
        <v>0</v>
      </c>
      <c r="I49" s="103"/>
      <c r="J49" s="103"/>
      <c r="K49" s="103">
        <v>1.0245158295475329E-2</v>
      </c>
      <c r="L49" s="88">
        <v>1.0245158295475329E-2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35.697000000000003</v>
      </c>
      <c r="G50" s="104">
        <v>36.484000000000002</v>
      </c>
      <c r="H50" s="88">
        <v>0.67666259999999923</v>
      </c>
      <c r="I50" s="103"/>
      <c r="J50" s="103"/>
      <c r="K50" s="103">
        <v>6.6712658668211444E-3</v>
      </c>
      <c r="L50" s="88">
        <v>0.68333386586682032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6.8140000000000001</v>
      </c>
      <c r="G51" s="104">
        <v>6.8879999999999999</v>
      </c>
      <c r="H51" s="88">
        <v>6.3625199999999868E-2</v>
      </c>
      <c r="I51" s="103"/>
      <c r="J51" s="103"/>
      <c r="K51" s="103">
        <v>7.0524810592109237E-3</v>
      </c>
      <c r="L51" s="88">
        <v>7.0677681059210795E-2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43.054000000000002</v>
      </c>
      <c r="G52" s="104">
        <v>44.186999999999998</v>
      </c>
      <c r="H52" s="88">
        <v>0.97415339999999617</v>
      </c>
      <c r="I52" s="103"/>
      <c r="J52" s="103"/>
      <c r="K52" s="103">
        <v>1.0991704713905315E-2</v>
      </c>
      <c r="L52" s="88">
        <v>0.98514510471390149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38.96</v>
      </c>
      <c r="G53" s="104">
        <v>40.258000000000003</v>
      </c>
      <c r="H53" s="88">
        <v>0</v>
      </c>
      <c r="I53" s="103"/>
      <c r="J53" s="103">
        <v>1.2138935666666661</v>
      </c>
      <c r="K53" s="103">
        <v>1.0276926228174478E-2</v>
      </c>
      <c r="L53" s="88">
        <v>1.2241704928948407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5.141</v>
      </c>
      <c r="G54" s="104">
        <v>5.37</v>
      </c>
      <c r="H54" s="88">
        <v>0.19689420000000007</v>
      </c>
      <c r="I54" s="103"/>
      <c r="J54" s="103"/>
      <c r="K54" s="103">
        <v>6.7506856985690153E-3</v>
      </c>
      <c r="L54" s="88">
        <v>0.20364488569856909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33.880000000000003</v>
      </c>
      <c r="G55" s="104">
        <v>34.216000000000001</v>
      </c>
      <c r="H55" s="88">
        <v>0</v>
      </c>
      <c r="I55" s="103"/>
      <c r="J55" s="103">
        <v>1.1290663333333335</v>
      </c>
      <c r="K55" s="103">
        <v>7.0683650255604982E-3</v>
      </c>
      <c r="L55" s="88">
        <v>1.136134698358894</v>
      </c>
      <c r="M55" s="25" t="s">
        <v>563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0.27500000000000002</v>
      </c>
      <c r="G56" s="104">
        <v>0.53200000000000003</v>
      </c>
      <c r="H56" s="88">
        <v>0.25700000000000001</v>
      </c>
      <c r="I56" s="103"/>
      <c r="J56" s="103"/>
      <c r="K56" s="103">
        <v>1.1055240579303609E-2</v>
      </c>
      <c r="L56" s="88">
        <v>0.26805524057930363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33.380000000000003</v>
      </c>
      <c r="G57" s="104">
        <v>33.518000000000001</v>
      </c>
      <c r="H57" s="88">
        <v>0.1186523999999984</v>
      </c>
      <c r="I57" s="103"/>
      <c r="J57" s="103"/>
      <c r="K57" s="103">
        <v>1.0292810194524051E-2</v>
      </c>
      <c r="L57" s="88">
        <v>0.12894521019452246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11.925000000000001</v>
      </c>
      <c r="G58" s="104">
        <v>12.036</v>
      </c>
      <c r="H58" s="88">
        <v>9.5437799999999032E-2</v>
      </c>
      <c r="I58" s="103"/>
      <c r="J58" s="103"/>
      <c r="K58" s="103">
        <v>6.7665696649185899E-3</v>
      </c>
      <c r="L58" s="88">
        <v>0.10220436966491762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17.553000000000001</v>
      </c>
      <c r="G59" s="104">
        <v>17.829000000000001</v>
      </c>
      <c r="H59" s="88">
        <v>0.23730479999999984</v>
      </c>
      <c r="I59" s="103"/>
      <c r="J59" s="103"/>
      <c r="K59" s="103">
        <v>7.0207131265117764E-3</v>
      </c>
      <c r="L59" s="88">
        <v>0.24432551312651163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41.28</v>
      </c>
      <c r="G60" s="104">
        <v>42.366</v>
      </c>
      <c r="H60" s="88">
        <v>0.93374279999999876</v>
      </c>
      <c r="I60" s="103"/>
      <c r="J60" s="103"/>
      <c r="K60" s="103">
        <v>1.0991704713905315E-2</v>
      </c>
      <c r="L60" s="88">
        <v>0.94473450471390408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19.434999999999999</v>
      </c>
      <c r="G61" s="104">
        <v>20.225999999999999</v>
      </c>
      <c r="H61" s="88">
        <v>0.68010180000000031</v>
      </c>
      <c r="I61" s="103"/>
      <c r="J61" s="103"/>
      <c r="K61" s="103">
        <v>1.021339036277618E-2</v>
      </c>
      <c r="L61" s="88">
        <v>0.69031519036277644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18.811</v>
      </c>
      <c r="G62" s="104">
        <v>19.454000000000001</v>
      </c>
      <c r="H62" s="88">
        <v>0.55285140000000055</v>
      </c>
      <c r="I62" s="103"/>
      <c r="J62" s="103"/>
      <c r="K62" s="103">
        <v>6.7506856985690153E-3</v>
      </c>
      <c r="L62" s="88">
        <v>0.55960208569856962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8.7159999999999993</v>
      </c>
      <c r="G63" s="104">
        <v>8.952</v>
      </c>
      <c r="H63" s="88">
        <v>0.20291280000000056</v>
      </c>
      <c r="I63" s="103"/>
      <c r="J63" s="103"/>
      <c r="K63" s="103">
        <v>6.9571772611134782E-3</v>
      </c>
      <c r="L63" s="88">
        <v>0.20986997726111403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33.307000000000002</v>
      </c>
      <c r="G64" s="104">
        <v>33.375999999999998</v>
      </c>
      <c r="H64" s="88">
        <v>5.9326199999996138E-2</v>
      </c>
      <c r="I64" s="103"/>
      <c r="J64" s="103"/>
      <c r="K64" s="103">
        <v>1.1007588680254888E-2</v>
      </c>
      <c r="L64" s="88">
        <v>7.033378868025103E-2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34.215000000000003</v>
      </c>
      <c r="G65" s="104">
        <v>34.673999999999999</v>
      </c>
      <c r="H65" s="88">
        <v>0.39464819999999662</v>
      </c>
      <c r="I65" s="103"/>
      <c r="J65" s="103"/>
      <c r="K65" s="103">
        <v>1.0118086564678736E-2</v>
      </c>
      <c r="L65" s="88">
        <v>0.40476628656467534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31.782</v>
      </c>
      <c r="G66" s="104">
        <v>32.42</v>
      </c>
      <c r="H66" s="88">
        <v>0</v>
      </c>
      <c r="I66" s="103"/>
      <c r="J66" s="103">
        <v>1.0058298999999999</v>
      </c>
      <c r="K66" s="103">
        <v>6.7348017322194408E-3</v>
      </c>
      <c r="L66" s="88">
        <v>1.0125647017322195</v>
      </c>
      <c r="M66" s="25" t="s">
        <v>563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32.091000000000001</v>
      </c>
      <c r="G67" s="104">
        <v>32.543999999999997</v>
      </c>
      <c r="H67" s="88">
        <v>0.38948939999999643</v>
      </c>
      <c r="I67" s="103"/>
      <c r="J67" s="103"/>
      <c r="K67" s="103">
        <v>6.9889451938126273E-3</v>
      </c>
      <c r="L67" s="88">
        <v>0.39647834519380903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24.385999999999999</v>
      </c>
      <c r="G68" s="104">
        <v>24.684999999999999</v>
      </c>
      <c r="H68" s="88">
        <v>0.25708019999999954</v>
      </c>
      <c r="I68" s="103"/>
      <c r="J68" s="103"/>
      <c r="K68" s="103">
        <v>1.1039356612954037E-2</v>
      </c>
      <c r="L68" s="88">
        <v>0.26811955661295356</v>
      </c>
      <c r="M68" s="25" t="s">
        <v>563</v>
      </c>
    </row>
    <row r="69" spans="1:13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16.673999999999999</v>
      </c>
      <c r="G69" s="104">
        <v>16.818000000000001</v>
      </c>
      <c r="H69" s="88">
        <v>0</v>
      </c>
      <c r="I69" s="103"/>
      <c r="J69" s="103">
        <v>0.74545463333333339</v>
      </c>
      <c r="K69" s="103">
        <v>1.0102202598329162E-2</v>
      </c>
      <c r="L69" s="88">
        <v>0.75555683593166256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5.0000000000000001E-3</v>
      </c>
      <c r="G70" s="104">
        <v>0.17299999999999999</v>
      </c>
      <c r="H70" s="88">
        <v>0.16799999999999998</v>
      </c>
      <c r="I70" s="103"/>
      <c r="J70" s="103"/>
      <c r="K70" s="103">
        <v>6.7665696649185899E-3</v>
      </c>
      <c r="L70" s="88">
        <v>0.17476656966491858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34.344000000000001</v>
      </c>
      <c r="G71" s="104">
        <v>35.051000000000002</v>
      </c>
      <c r="H71" s="88">
        <v>0.6078786000000006</v>
      </c>
      <c r="I71" s="103"/>
      <c r="J71" s="103"/>
      <c r="K71" s="103">
        <v>6.9730612274630527E-3</v>
      </c>
      <c r="L71" s="88">
        <v>0.61485166122746371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8.8580000000000005</v>
      </c>
      <c r="G72" s="104">
        <v>9.2639999999999993</v>
      </c>
      <c r="H72" s="88">
        <v>0</v>
      </c>
      <c r="I72" s="103"/>
      <c r="J72" s="103">
        <v>0.64154783333333332</v>
      </c>
      <c r="K72" s="103">
        <v>1.0944052814856593E-2</v>
      </c>
      <c r="L72" s="88">
        <v>0.65249188614818987</v>
      </c>
      <c r="M72" s="25" t="s">
        <v>563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0</v>
      </c>
      <c r="G73" s="104">
        <v>0</v>
      </c>
      <c r="H73" s="88">
        <v>0</v>
      </c>
      <c r="I73" s="103"/>
      <c r="J73" s="103">
        <v>1.3491665000000002</v>
      </c>
      <c r="K73" s="103">
        <v>1.0118086564678736E-2</v>
      </c>
      <c r="L73" s="88">
        <v>1.359284586564679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37.39</v>
      </c>
      <c r="G74" s="104">
        <v>37.39</v>
      </c>
      <c r="H74" s="88">
        <v>0</v>
      </c>
      <c r="I74" s="103"/>
      <c r="J74" s="103">
        <v>0.79875946666666697</v>
      </c>
      <c r="K74" s="103">
        <v>6.7983375976177372E-3</v>
      </c>
      <c r="L74" s="88">
        <v>0.80555780426428469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27.222000000000001</v>
      </c>
      <c r="G75" s="104">
        <v>27.222000000000001</v>
      </c>
      <c r="H75" s="88">
        <v>0</v>
      </c>
      <c r="I75" s="103"/>
      <c r="J75" s="103">
        <v>0.65875200000000023</v>
      </c>
      <c r="K75" s="103">
        <v>7.0365970928613492E-3</v>
      </c>
      <c r="L75" s="88">
        <v>0.66578859709286153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32.652999999999999</v>
      </c>
      <c r="G76" s="104">
        <v>33.622999999999998</v>
      </c>
      <c r="H76" s="88">
        <v>0.83400599999999903</v>
      </c>
      <c r="I76" s="103"/>
      <c r="J76" s="103"/>
      <c r="K76" s="103">
        <v>1.0959936781206166E-2</v>
      </c>
      <c r="L76" s="88">
        <v>0.84496593678120524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29.658000000000001</v>
      </c>
      <c r="G77" s="104">
        <v>30.172000000000001</v>
      </c>
      <c r="H77" s="88">
        <v>0</v>
      </c>
      <c r="I77" s="103"/>
      <c r="J77" s="103">
        <v>0.74243633333333336</v>
      </c>
      <c r="K77" s="103">
        <v>1.2389493752667839E-2</v>
      </c>
      <c r="L77" s="88">
        <v>0.75482582708600121</v>
      </c>
      <c r="M77" s="25" t="s">
        <v>563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v>0</v>
      </c>
      <c r="I78" s="103"/>
      <c r="J78" s="103">
        <v>0.82218374999999988</v>
      </c>
      <c r="K78" s="103">
        <v>7.2113207227066656E-3</v>
      </c>
      <c r="L78" s="88">
        <v>0.82939507072270657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v>0</v>
      </c>
      <c r="I79" s="103"/>
      <c r="J79" s="103">
        <v>1.1750649333333334</v>
      </c>
      <c r="K79" s="103">
        <v>1.1690599233286575E-2</v>
      </c>
      <c r="L79" s="88">
        <v>1.1867555325666199</v>
      </c>
      <c r="M79" s="25" t="s">
        <v>563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v>0</v>
      </c>
      <c r="I80" s="103">
        <v>1.2728571428571429</v>
      </c>
      <c r="J80" s="103">
        <v>0</v>
      </c>
      <c r="K80" s="103">
        <v>7.8625633430392059E-3</v>
      </c>
      <c r="L80" s="88">
        <v>1.2807197062001821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65.132000000000005</v>
      </c>
      <c r="G81" s="104">
        <v>66.385000000000005</v>
      </c>
      <c r="H81" s="88">
        <v>1.0773294000000002</v>
      </c>
      <c r="I81" s="103"/>
      <c r="J81" s="103"/>
      <c r="K81" s="103">
        <v>1.529625959463991E-2</v>
      </c>
      <c r="L81" s="88">
        <v>1.0926256595946402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14.659000000000001</v>
      </c>
      <c r="G82" s="104">
        <v>15.314</v>
      </c>
      <c r="H82" s="88">
        <v>0.56316899999999948</v>
      </c>
      <c r="I82" s="103"/>
      <c r="J82" s="103"/>
      <c r="K82" s="103">
        <v>1.2373609786318266E-2</v>
      </c>
      <c r="L82" s="88">
        <v>0.57554260978631777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21.244</v>
      </c>
      <c r="G83" s="104">
        <v>21.875</v>
      </c>
      <c r="H83" s="88">
        <v>0</v>
      </c>
      <c r="I83" s="103"/>
      <c r="J83" s="103">
        <v>0.73914793333333328</v>
      </c>
      <c r="K83" s="103">
        <v>7.1001329582596473E-3</v>
      </c>
      <c r="L83" s="88">
        <v>0.7462480662915929</v>
      </c>
      <c r="M83" s="25" t="s">
        <v>563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8.1959999999999997</v>
      </c>
      <c r="G84" s="104">
        <v>8.1959999999999997</v>
      </c>
      <c r="H84" s="88">
        <v>0</v>
      </c>
      <c r="I84" s="103"/>
      <c r="J84" s="103"/>
      <c r="K84" s="103">
        <v>1.1690599233286575E-2</v>
      </c>
      <c r="L84" s="88">
        <v>1.1690599233286575E-2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0.151</v>
      </c>
      <c r="G85" s="104">
        <v>0.45400000000000001</v>
      </c>
      <c r="H85" s="88">
        <v>0.30300000000000005</v>
      </c>
      <c r="I85" s="103"/>
      <c r="J85" s="103"/>
      <c r="K85" s="103">
        <v>7.8466793766896314E-3</v>
      </c>
      <c r="L85" s="88">
        <v>0.31084667937668969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0.313</v>
      </c>
      <c r="G86" s="104">
        <v>0.88</v>
      </c>
      <c r="H86" s="88">
        <v>0.56699999999999995</v>
      </c>
      <c r="I86" s="103"/>
      <c r="J86" s="103"/>
      <c r="K86" s="103">
        <v>1.5264491661940761E-2</v>
      </c>
      <c r="L86" s="88">
        <v>0.58226449166194072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2.35E-2</v>
      </c>
      <c r="G87" s="88">
        <v>0.3332</v>
      </c>
      <c r="H87" s="88">
        <v>0.30969999999999998</v>
      </c>
      <c r="I87" s="103"/>
      <c r="J87" s="103"/>
      <c r="K87" s="103">
        <v>1.2278305988220819E-2</v>
      </c>
      <c r="L87" s="88">
        <v>0.3219783059882208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v>0</v>
      </c>
      <c r="I88" s="103">
        <v>1.1597142857142857</v>
      </c>
      <c r="J88" s="103">
        <v>0</v>
      </c>
      <c r="K88" s="103">
        <v>7.1636688236579437E-3</v>
      </c>
      <c r="L88" s="88">
        <v>1.1668779545379437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v>0</v>
      </c>
      <c r="I89" s="103"/>
      <c r="J89" s="103">
        <v>0.93264190000000013</v>
      </c>
      <c r="K89" s="103">
        <v>1.1579411468839559E-2</v>
      </c>
      <c r="L89" s="88">
        <v>0.9442213114688397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4.6970000000000001</v>
      </c>
      <c r="G90" s="104">
        <v>5.0549999999999997</v>
      </c>
      <c r="H90" s="88">
        <v>0.3078083999999997</v>
      </c>
      <c r="I90" s="103"/>
      <c r="J90" s="103"/>
      <c r="K90" s="103">
        <v>7.7196076458930386E-3</v>
      </c>
      <c r="L90" s="88">
        <v>0.31552800764589273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30.632000000000001</v>
      </c>
      <c r="G91" s="104">
        <v>30.780999999999999</v>
      </c>
      <c r="H91" s="88">
        <v>0.12811019999999773</v>
      </c>
      <c r="I91" s="103"/>
      <c r="J91" s="103"/>
      <c r="K91" s="103">
        <v>1.5391563392737355E-2</v>
      </c>
      <c r="L91" s="88">
        <v>0.1435017633927351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v>0</v>
      </c>
      <c r="I92" s="103"/>
      <c r="J92" s="103"/>
      <c r="K92" s="103">
        <v>1.235772581996869E-2</v>
      </c>
      <c r="L92" s="88">
        <v>1.235772581996869E-2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18.015000000000001</v>
      </c>
      <c r="G93" s="104">
        <v>18.998999999999999</v>
      </c>
      <c r="H93" s="88">
        <v>0</v>
      </c>
      <c r="I93" s="103"/>
      <c r="J93" s="103">
        <v>0.60629559999999982</v>
      </c>
      <c r="K93" s="103">
        <v>7.1319008909587946E-3</v>
      </c>
      <c r="L93" s="88">
        <v>0.61342750089095865</v>
      </c>
      <c r="M93" s="25" t="s">
        <v>563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37.186</v>
      </c>
      <c r="G94" s="104">
        <v>38.273000000000003</v>
      </c>
      <c r="H94" s="88">
        <v>0</v>
      </c>
      <c r="I94" s="103"/>
      <c r="J94" s="103">
        <v>0.9515144999999996</v>
      </c>
      <c r="K94" s="103">
        <v>1.1627063367888281E-2</v>
      </c>
      <c r="L94" s="88">
        <v>0.96314156336788792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29.532</v>
      </c>
      <c r="G95" s="104">
        <v>30.1</v>
      </c>
      <c r="H95" s="88">
        <v>0</v>
      </c>
      <c r="I95" s="103"/>
      <c r="J95" s="103">
        <v>0.9747226333333332</v>
      </c>
      <c r="K95" s="103">
        <v>7.7990274776409095E-3</v>
      </c>
      <c r="L95" s="88">
        <v>0.98252166081097414</v>
      </c>
      <c r="M95" s="25" t="s">
        <v>563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0</v>
      </c>
      <c r="G96" s="104">
        <v>0.14499999999999999</v>
      </c>
      <c r="H96" s="88">
        <v>0</v>
      </c>
      <c r="I96" s="103"/>
      <c r="J96" s="103">
        <v>0.86036746666666664</v>
      </c>
      <c r="K96" s="103">
        <v>1.5470983224485226E-2</v>
      </c>
      <c r="L96" s="88">
        <v>0.87583844989115189</v>
      </c>
      <c r="M96" s="25" t="s">
        <v>563</v>
      </c>
    </row>
    <row r="97" spans="1:13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11.741</v>
      </c>
      <c r="G97" s="104">
        <v>11.824999999999999</v>
      </c>
      <c r="H97" s="88">
        <v>0</v>
      </c>
      <c r="I97" s="103"/>
      <c r="J97" s="103">
        <v>0.4230155599999999</v>
      </c>
      <c r="K97" s="103">
        <v>1.2310073920919968E-2</v>
      </c>
      <c r="L97" s="88">
        <v>0.43532563392091989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30.5</v>
      </c>
      <c r="G98" s="104">
        <v>31.213000000000001</v>
      </c>
      <c r="H98" s="88">
        <v>0</v>
      </c>
      <c r="I98" s="103"/>
      <c r="J98" s="103">
        <v>0.89319030000000021</v>
      </c>
      <c r="K98" s="103">
        <v>7.2589726217553883E-3</v>
      </c>
      <c r="L98" s="88">
        <v>0.90044927262175556</v>
      </c>
      <c r="M98" s="25" t="s">
        <v>563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28.419</v>
      </c>
      <c r="G99" s="104">
        <v>28.797999999999998</v>
      </c>
      <c r="H99" s="88">
        <v>0.32586419999999811</v>
      </c>
      <c r="I99" s="103"/>
      <c r="J99" s="103"/>
      <c r="K99" s="103">
        <v>1.1754135098684873E-2</v>
      </c>
      <c r="L99" s="88">
        <v>0.337618335098683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0</v>
      </c>
      <c r="G100" s="104">
        <v>0.79300000000000004</v>
      </c>
      <c r="H100" s="88">
        <v>0.79300000000000004</v>
      </c>
      <c r="I100" s="103"/>
      <c r="J100" s="103"/>
      <c r="K100" s="103">
        <v>7.6401878141451676E-3</v>
      </c>
      <c r="L100" s="88">
        <v>0.80064018781414525</v>
      </c>
      <c r="M100" s="25" t="s">
        <v>563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0</v>
      </c>
      <c r="G101" s="104">
        <v>0.151</v>
      </c>
      <c r="H101" s="88">
        <v>-2.8799999998940784E-5</v>
      </c>
      <c r="I101" s="103"/>
      <c r="J101" s="103"/>
      <c r="K101" s="103">
        <v>1.5391563392737355E-2</v>
      </c>
      <c r="L101" s="88">
        <v>1.5362763392738414E-2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29.472000000000001</v>
      </c>
      <c r="G102" s="104">
        <v>30.59</v>
      </c>
      <c r="H102" s="88">
        <v>0</v>
      </c>
      <c r="I102" s="103">
        <v>1.9748571428571426</v>
      </c>
      <c r="J102" s="103"/>
      <c r="K102" s="103">
        <v>1.219888615647295E-2</v>
      </c>
      <c r="L102" s="88">
        <v>1.9870560290136157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22.966000000000001</v>
      </c>
      <c r="G103" s="104">
        <v>23.780999999999999</v>
      </c>
      <c r="H103" s="88">
        <v>0</v>
      </c>
      <c r="I103" s="103"/>
      <c r="J103" s="103">
        <v>0.7974570333333334</v>
      </c>
      <c r="K103" s="103">
        <v>7.195436756357091E-3</v>
      </c>
      <c r="L103" s="88">
        <v>0.80465247008969054</v>
      </c>
      <c r="M103" s="25" t="s">
        <v>563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37.984999999999999</v>
      </c>
      <c r="G104" s="104">
        <v>39.323</v>
      </c>
      <c r="H104" s="88">
        <v>0</v>
      </c>
      <c r="I104" s="103"/>
      <c r="J104" s="103">
        <v>1.2912829333333331</v>
      </c>
      <c r="K104" s="103">
        <v>1.1611179401538704E-2</v>
      </c>
      <c r="L104" s="88">
        <v>1.3028941127348719</v>
      </c>
      <c r="M104" s="25" t="s">
        <v>563</v>
      </c>
    </row>
    <row r="105" spans="1:13" x14ac:dyDescent="0.25">
      <c r="A105" s="120">
        <v>93</v>
      </c>
      <c r="B105" s="56" t="s">
        <v>136</v>
      </c>
      <c r="C105" s="56"/>
      <c r="D105" s="51">
        <v>49.2</v>
      </c>
      <c r="E105" s="65" t="s">
        <v>358</v>
      </c>
      <c r="F105" s="104">
        <v>11.94</v>
      </c>
      <c r="G105" s="104">
        <v>11.94</v>
      </c>
      <c r="H105" s="88">
        <v>0</v>
      </c>
      <c r="I105" s="103"/>
      <c r="J105" s="103">
        <v>0.27065795999999986</v>
      </c>
      <c r="K105" s="103">
        <v>7.814911443990484E-3</v>
      </c>
      <c r="L105" s="88">
        <v>0.27847287144399036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39.601999999999997</v>
      </c>
      <c r="G106" s="104">
        <v>40.975000000000001</v>
      </c>
      <c r="H106" s="88">
        <v>1.1805054000000039</v>
      </c>
      <c r="I106" s="103"/>
      <c r="J106" s="103"/>
      <c r="K106" s="103">
        <v>1.5439215291786077E-2</v>
      </c>
      <c r="L106" s="88">
        <v>1.1959446152917901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20.045999999999999</v>
      </c>
      <c r="G107" s="104">
        <v>20.803999999999998</v>
      </c>
      <c r="H107" s="88">
        <v>0.65172839999999921</v>
      </c>
      <c r="I107" s="103"/>
      <c r="J107" s="103"/>
      <c r="K107" s="103">
        <v>1.208769839202593E-2</v>
      </c>
      <c r="L107" s="88">
        <v>0.66381609839202516</v>
      </c>
      <c r="M107" s="25" t="s">
        <v>563</v>
      </c>
    </row>
    <row r="108" spans="1:13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7.1636688236579437E-3</v>
      </c>
      <c r="L108" s="88">
        <v>1.1668779545379437</v>
      </c>
      <c r="M108" s="25" t="s">
        <v>564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21.492000000000001</v>
      </c>
      <c r="G109" s="104">
        <v>21.622</v>
      </c>
      <c r="H109" s="88">
        <v>0.11177399999999915</v>
      </c>
      <c r="I109" s="103"/>
      <c r="J109" s="103"/>
      <c r="K109" s="103">
        <v>1.1611179401538704E-2</v>
      </c>
      <c r="L109" s="88">
        <v>0.12338517940153786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9.23</v>
      </c>
      <c r="G110" s="104">
        <v>9.3780000000000001</v>
      </c>
      <c r="H110" s="88">
        <v>-4.9600000000260547E-5</v>
      </c>
      <c r="I110" s="103"/>
      <c r="J110" s="103"/>
      <c r="K110" s="103">
        <v>7.7990274776409095E-3</v>
      </c>
      <c r="L110" s="88">
        <v>7.749427477640649E-3</v>
      </c>
      <c r="M110" s="25" t="s">
        <v>564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0.35799999999999998</v>
      </c>
      <c r="G111" s="104">
        <v>0.79100000000000004</v>
      </c>
      <c r="H111" s="88">
        <v>0.43300000000000005</v>
      </c>
      <c r="I111" s="103"/>
      <c r="J111" s="103"/>
      <c r="K111" s="103">
        <v>1.545509925813565E-2</v>
      </c>
      <c r="L111" s="88">
        <v>0.4484550992581357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25.135000000000002</v>
      </c>
      <c r="G112" s="104">
        <v>25.277999999999999</v>
      </c>
      <c r="H112" s="88">
        <v>0.12295139999999753</v>
      </c>
      <c r="I112" s="103"/>
      <c r="J112" s="103"/>
      <c r="K112" s="103">
        <v>1.2119466324725079E-2</v>
      </c>
      <c r="L112" s="88">
        <v>0.13507086632472262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30.824999999999999</v>
      </c>
      <c r="G113" s="104">
        <v>31.861999999999998</v>
      </c>
      <c r="H113" s="88">
        <v>0.8916125999999992</v>
      </c>
      <c r="I113" s="103"/>
      <c r="J113" s="103"/>
      <c r="K113" s="103">
        <v>7.0842489919100728E-3</v>
      </c>
      <c r="L113" s="88">
        <v>0.89869684899190927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30.125</v>
      </c>
      <c r="G114" s="104">
        <v>30.744</v>
      </c>
      <c r="H114" s="88">
        <v>0.53221619999999981</v>
      </c>
      <c r="I114" s="103"/>
      <c r="J114" s="103"/>
      <c r="K114" s="103">
        <v>1.1611179401538704E-2</v>
      </c>
      <c r="L114" s="88">
        <v>0.54382737940153847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v>0</v>
      </c>
      <c r="I115" s="103"/>
      <c r="J115" s="103"/>
      <c r="K115" s="103">
        <v>7.8625633430392059E-3</v>
      </c>
      <c r="L115" s="88">
        <v>7.8625633430392059E-3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25.978000000000002</v>
      </c>
      <c r="G116" s="104">
        <v>26.53</v>
      </c>
      <c r="H116" s="88">
        <v>0.47460959999999969</v>
      </c>
      <c r="I116" s="103"/>
      <c r="J116" s="103"/>
      <c r="K116" s="103">
        <v>1.5518635123533948E-2</v>
      </c>
      <c r="L116" s="88">
        <v>0.49012823512353365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24.018000000000001</v>
      </c>
      <c r="G117" s="104">
        <v>25.12</v>
      </c>
      <c r="H117" s="88">
        <v>0.94749960000000033</v>
      </c>
      <c r="I117" s="103"/>
      <c r="J117" s="103"/>
      <c r="K117" s="103">
        <v>1.2135350291074654E-2</v>
      </c>
      <c r="L117" s="88">
        <v>0.95963495029107504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3.5</v>
      </c>
      <c r="G118" s="104">
        <v>3.91</v>
      </c>
      <c r="H118" s="88">
        <v>0.35251800000000011</v>
      </c>
      <c r="I118" s="103"/>
      <c r="J118" s="103"/>
      <c r="K118" s="103">
        <v>7.1001329582596473E-3</v>
      </c>
      <c r="L118" s="88">
        <v>0.35961813295825973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20.312999999999999</v>
      </c>
      <c r="G119" s="104">
        <v>20.850999999999999</v>
      </c>
      <c r="H119" s="88">
        <v>0.46257240000000022</v>
      </c>
      <c r="I119" s="103"/>
      <c r="J119" s="103"/>
      <c r="K119" s="103">
        <v>1.1563527502489982E-2</v>
      </c>
      <c r="L119" s="88">
        <v>0.47413592750249017</v>
      </c>
      <c r="M119" s="25" t="s">
        <v>563</v>
      </c>
    </row>
    <row r="120" spans="1:13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4.8029999999999999</v>
      </c>
      <c r="G120" s="104">
        <v>5.141</v>
      </c>
      <c r="H120" s="88">
        <v>0</v>
      </c>
      <c r="I120" s="103"/>
      <c r="J120" s="103">
        <v>0.35151020000000005</v>
      </c>
      <c r="K120" s="103">
        <v>7.8466793766896314E-3</v>
      </c>
      <c r="L120" s="88">
        <v>0.3593568793766897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34.841000000000001</v>
      </c>
      <c r="G121" s="104">
        <v>35.429000000000002</v>
      </c>
      <c r="H121" s="88">
        <v>0.50556240000000086</v>
      </c>
      <c r="I121" s="103"/>
      <c r="J121" s="103"/>
      <c r="K121" s="103">
        <v>1.5470983224485226E-2</v>
      </c>
      <c r="L121" s="88">
        <v>0.52103338322448611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21.042999999999999</v>
      </c>
      <c r="G122" s="104">
        <v>21.516999999999999</v>
      </c>
      <c r="H122" s="88">
        <v>0.40754520000000016</v>
      </c>
      <c r="I122" s="103"/>
      <c r="J122" s="103"/>
      <c r="K122" s="103">
        <v>1.2294189954570395E-2</v>
      </c>
      <c r="L122" s="88">
        <v>0.41983938995457054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8.7899999999999991</v>
      </c>
      <c r="G123" s="104">
        <v>9.2629999999999999</v>
      </c>
      <c r="H123" s="88">
        <v>0</v>
      </c>
      <c r="I123" s="103"/>
      <c r="J123" s="103">
        <v>0.70604293333333334</v>
      </c>
      <c r="K123" s="103">
        <v>7.0842489919100728E-3</v>
      </c>
      <c r="L123" s="88">
        <v>0.71312718232524341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38.53</v>
      </c>
      <c r="G124" s="104">
        <v>39.286999999999999</v>
      </c>
      <c r="H124" s="88">
        <v>0.65086859999999824</v>
      </c>
      <c r="I124" s="103"/>
      <c r="J124" s="103"/>
      <c r="K124" s="103">
        <v>1.1563527502489982E-2</v>
      </c>
      <c r="L124" s="88">
        <v>0.66243212750248825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0</v>
      </c>
      <c r="G125" s="104">
        <v>3.3000000000000002E-2</v>
      </c>
      <c r="H125" s="88">
        <v>3.3000000000000002E-2</v>
      </c>
      <c r="I125" s="103"/>
      <c r="J125" s="103"/>
      <c r="K125" s="103">
        <v>7.7354916122426131E-3</v>
      </c>
      <c r="L125" s="88">
        <v>4.0735491612242616E-2</v>
      </c>
      <c r="M125" s="25" t="s">
        <v>564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48.601999999999997</v>
      </c>
      <c r="G126" s="104">
        <v>50.103000000000002</v>
      </c>
      <c r="H126" s="88">
        <v>0</v>
      </c>
      <c r="I126" s="103"/>
      <c r="J126" s="103">
        <v>1.5285786333333335</v>
      </c>
      <c r="K126" s="103">
        <v>1.5391563392737355E-2</v>
      </c>
      <c r="L126" s="88">
        <v>1.5439701967260708</v>
      </c>
      <c r="M126" s="25" t="s">
        <v>563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26.931000000000001</v>
      </c>
      <c r="G127" s="104">
        <v>28.088999999999999</v>
      </c>
      <c r="H127" s="88">
        <v>0.99564839999999799</v>
      </c>
      <c r="I127" s="103"/>
      <c r="J127" s="103"/>
      <c r="K127" s="103">
        <v>1.2246538055521672E-2</v>
      </c>
      <c r="L127" s="88">
        <v>1.0078949380555198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21.391999999999999</v>
      </c>
      <c r="G128" s="104">
        <v>22.515999999999998</v>
      </c>
      <c r="H128" s="88">
        <v>0.96641519999999892</v>
      </c>
      <c r="I128" s="103"/>
      <c r="J128" s="103"/>
      <c r="K128" s="103">
        <v>7.195436756357091E-3</v>
      </c>
      <c r="L128" s="88">
        <v>0.97361063675635606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23.393999999999998</v>
      </c>
      <c r="G129" s="104">
        <v>23.58</v>
      </c>
      <c r="H129" s="88">
        <v>0.15992279999999995</v>
      </c>
      <c r="I129" s="103"/>
      <c r="J129" s="103"/>
      <c r="K129" s="103">
        <v>1.1770019065034446E-2</v>
      </c>
      <c r="L129" s="88">
        <v>0.17169281906503439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5.4279999999999999</v>
      </c>
      <c r="G130" s="104">
        <v>5.4279999999999999</v>
      </c>
      <c r="H130" s="88">
        <v>0</v>
      </c>
      <c r="I130" s="103"/>
      <c r="J130" s="103"/>
      <c r="K130" s="103">
        <v>7.7513755785921859E-3</v>
      </c>
      <c r="L130" s="88">
        <v>7.7513755785921859E-3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22.687999999999999</v>
      </c>
      <c r="G131" s="104">
        <v>22.77</v>
      </c>
      <c r="H131" s="88">
        <v>0</v>
      </c>
      <c r="I131" s="103"/>
      <c r="J131" s="103">
        <v>0.46007455999999997</v>
      </c>
      <c r="K131" s="103">
        <v>1.5582170988932243E-2</v>
      </c>
      <c r="L131" s="88">
        <v>0.47565673098893219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33.100999999999999</v>
      </c>
      <c r="G132" s="104">
        <v>34.529000000000003</v>
      </c>
      <c r="H132" s="88">
        <v>0</v>
      </c>
      <c r="I132" s="103"/>
      <c r="J132" s="103">
        <v>1.0109744999999999</v>
      </c>
      <c r="K132" s="103">
        <v>1.219888615647295E-2</v>
      </c>
      <c r="L132" s="88">
        <v>1.0231733861564729</v>
      </c>
      <c r="M132" s="25" t="s">
        <v>563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15.845000000000001</v>
      </c>
      <c r="G133" s="104">
        <v>16.349</v>
      </c>
      <c r="H133" s="88">
        <v>0.43333919999999965</v>
      </c>
      <c r="I133" s="103"/>
      <c r="J133" s="103"/>
      <c r="K133" s="103">
        <v>7.1319008909587946E-3</v>
      </c>
      <c r="L133" s="88">
        <v>0.44047110089095842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29.876000000000001</v>
      </c>
      <c r="G134" s="104">
        <v>30.053999999999998</v>
      </c>
      <c r="H134" s="88">
        <v>0.15304439999999767</v>
      </c>
      <c r="I134" s="103"/>
      <c r="J134" s="103"/>
      <c r="K134" s="103">
        <v>1.165883130058743E-2</v>
      </c>
      <c r="L134" s="88">
        <v>0.16470323130058509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17.29</v>
      </c>
      <c r="G135" s="104">
        <v>17.611999999999998</v>
      </c>
      <c r="H135" s="88">
        <v>0.27685559999999931</v>
      </c>
      <c r="I135" s="103"/>
      <c r="J135" s="103"/>
      <c r="K135" s="103">
        <v>7.7354916122426131E-3</v>
      </c>
      <c r="L135" s="88">
        <v>0.28459109161224194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22.251000000000001</v>
      </c>
      <c r="G136" s="104">
        <v>22.474</v>
      </c>
      <c r="H136" s="88">
        <v>0.19173539999999911</v>
      </c>
      <c r="I136" s="103"/>
      <c r="J136" s="103"/>
      <c r="K136" s="103">
        <v>1.556628702258267E-2</v>
      </c>
      <c r="L136" s="88">
        <v>0.20730168702258178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v>0</v>
      </c>
      <c r="I137" s="103">
        <v>1.2625714285714287</v>
      </c>
      <c r="J137" s="103"/>
      <c r="K137" s="103">
        <v>1.2167118223773801E-2</v>
      </c>
      <c r="L137" s="88">
        <v>1.2747385467952024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0.04</v>
      </c>
      <c r="G138" s="104">
        <v>7.2999999999999995E-2</v>
      </c>
      <c r="H138" s="88">
        <v>3.2999999999999995E-2</v>
      </c>
      <c r="I138" s="103"/>
      <c r="J138" s="103"/>
      <c r="K138" s="103">
        <v>7.1160169246092201E-3</v>
      </c>
      <c r="L138" s="88">
        <v>4.0116016924609213E-2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25592</v>
      </c>
      <c r="G139" s="129">
        <v>25710</v>
      </c>
      <c r="H139" s="88">
        <v>0.10148</v>
      </c>
      <c r="I139" s="103"/>
      <c r="J139" s="103"/>
      <c r="K139" s="103">
        <v>1.165883130058743E-2</v>
      </c>
      <c r="L139" s="88">
        <v>0.11313883130058743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18.25</v>
      </c>
      <c r="G140" s="104">
        <v>18.25</v>
      </c>
      <c r="H140" s="88">
        <v>0</v>
      </c>
      <c r="I140" s="103"/>
      <c r="J140" s="103"/>
      <c r="K140" s="103">
        <v>7.814911443990484E-3</v>
      </c>
      <c r="L140" s="88">
        <v>7.814911443990484E-3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v>0</v>
      </c>
      <c r="I141" s="103">
        <v>2.5148571428571427</v>
      </c>
      <c r="J141" s="103">
        <v>0</v>
      </c>
      <c r="K141" s="103">
        <v>1.5534519089883521E-2</v>
      </c>
      <c r="L141" s="88">
        <v>2.5303916619470264</v>
      </c>
      <c r="M141" s="25" t="s">
        <v>564</v>
      </c>
    </row>
    <row r="142" spans="1:13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20.509</v>
      </c>
      <c r="G142" s="104">
        <v>20.734999999999999</v>
      </c>
      <c r="H142" s="88">
        <v>0</v>
      </c>
      <c r="I142" s="103"/>
      <c r="J142" s="103">
        <v>0.59555259999999988</v>
      </c>
      <c r="K142" s="103">
        <v>1.2119466324725079E-2</v>
      </c>
      <c r="L142" s="88">
        <v>0.60767206632472492</v>
      </c>
      <c r="M142" s="25" t="s">
        <v>563</v>
      </c>
    </row>
    <row r="143" spans="1:13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18.466999999999999</v>
      </c>
      <c r="G143" s="104">
        <v>18.834</v>
      </c>
      <c r="H143" s="88">
        <v>0</v>
      </c>
      <c r="I143" s="103"/>
      <c r="J143" s="103">
        <v>0.45713126666666676</v>
      </c>
      <c r="K143" s="103">
        <v>7.0207131265117764E-3</v>
      </c>
      <c r="L143" s="88">
        <v>0.46415197979317852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11.997</v>
      </c>
      <c r="G144" s="104">
        <v>12.099</v>
      </c>
      <c r="H144" s="88">
        <v>8.7699600000000266E-2</v>
      </c>
      <c r="I144" s="103"/>
      <c r="J144" s="103"/>
      <c r="K144" s="103">
        <v>1.1642947334237853E-2</v>
      </c>
      <c r="L144" s="88">
        <v>9.9342547334238113E-2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9.25</v>
      </c>
      <c r="G145" s="104">
        <v>9.25</v>
      </c>
      <c r="H145" s="88">
        <v>0</v>
      </c>
      <c r="I145" s="103"/>
      <c r="J145" s="103"/>
      <c r="K145" s="103">
        <v>7.8625633430392059E-3</v>
      </c>
      <c r="L145" s="88">
        <v>7.8625633430392059E-3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v>0</v>
      </c>
      <c r="I146" s="103"/>
      <c r="J146" s="103">
        <v>1.5522256000000001</v>
      </c>
      <c r="K146" s="103">
        <v>1.5439215291786077E-2</v>
      </c>
      <c r="L146" s="88">
        <v>1.5676648152917863</v>
      </c>
      <c r="M146" s="215" t="s">
        <v>563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26.187000000000001</v>
      </c>
      <c r="G147" s="104">
        <v>26.187000000000001</v>
      </c>
      <c r="H147" s="88">
        <v>0</v>
      </c>
      <c r="I147" s="103"/>
      <c r="J147" s="103">
        <v>0.14049956</v>
      </c>
      <c r="K147" s="103">
        <v>1.2183002190123375E-2</v>
      </c>
      <c r="L147" s="88">
        <v>0.15268256219012338</v>
      </c>
      <c r="M147" s="215" t="s">
        <v>563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10.667</v>
      </c>
      <c r="G148" s="104">
        <v>10.754</v>
      </c>
      <c r="H148" s="88">
        <v>0</v>
      </c>
      <c r="I148" s="103"/>
      <c r="J148" s="103">
        <v>0.47818556666666678</v>
      </c>
      <c r="K148" s="103">
        <v>7.0524810592109237E-3</v>
      </c>
      <c r="L148" s="88">
        <v>0.4852380477258777</v>
      </c>
      <c r="M148" s="25" t="s">
        <v>563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41.194000000000003</v>
      </c>
      <c r="G149" s="104">
        <v>42.643999999999998</v>
      </c>
      <c r="H149" s="88">
        <v>1.2467099999999964</v>
      </c>
      <c r="I149" s="103"/>
      <c r="J149" s="103"/>
      <c r="K149" s="103">
        <v>1.1372919906295093E-2</v>
      </c>
      <c r="L149" s="88">
        <v>1.2580829199062915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3.9590000000000001</v>
      </c>
      <c r="G150" s="104">
        <v>4.1479999999999997</v>
      </c>
      <c r="H150" s="88">
        <v>0.16250219999999968</v>
      </c>
      <c r="I150" s="103"/>
      <c r="J150" s="103"/>
      <c r="K150" s="103">
        <v>7.7990274776409095E-3</v>
      </c>
      <c r="L150" s="88">
        <v>0.17030122747764059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v>0</v>
      </c>
      <c r="I151" s="103"/>
      <c r="J151" s="103"/>
      <c r="K151" s="103">
        <v>1.545509925813565E-2</v>
      </c>
      <c r="L151" s="88">
        <v>1.545509925813565E-2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45.304000000000002</v>
      </c>
      <c r="G152" s="104">
        <v>46.363</v>
      </c>
      <c r="H152" s="88">
        <v>0</v>
      </c>
      <c r="I152" s="103"/>
      <c r="J152" s="103">
        <v>1.2788151666666658</v>
      </c>
      <c r="K152" s="103">
        <v>1.2230654089172097E-2</v>
      </c>
      <c r="L152" s="88">
        <v>1.291045820755838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14.468</v>
      </c>
      <c r="G153" s="104">
        <v>14.65</v>
      </c>
      <c r="H153" s="88">
        <v>0.15648360000000033</v>
      </c>
      <c r="I153" s="103"/>
      <c r="J153" s="103"/>
      <c r="K153" s="103">
        <v>7.0842489919100728E-3</v>
      </c>
      <c r="L153" s="88">
        <v>0.1635678489919104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13.36</v>
      </c>
      <c r="G154" s="104">
        <v>13.36</v>
      </c>
      <c r="H154" s="88">
        <v>0</v>
      </c>
      <c r="I154" s="103"/>
      <c r="J154" s="103">
        <v>0.51018040000000009</v>
      </c>
      <c r="K154" s="103">
        <v>1.1515875603441261E-2</v>
      </c>
      <c r="L154" s="88">
        <v>0.52169627560344134</v>
      </c>
      <c r="M154" s="25" t="s">
        <v>563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24404</v>
      </c>
      <c r="G155" s="129">
        <v>24557</v>
      </c>
      <c r="H155" s="88">
        <v>0.13158</v>
      </c>
      <c r="I155" s="103"/>
      <c r="J155" s="103"/>
      <c r="K155" s="103">
        <v>7.783143511291335E-3</v>
      </c>
      <c r="L155" s="88">
        <v>0.13936314351129134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55.914000000000001</v>
      </c>
      <c r="G156" s="104">
        <v>57.572000000000003</v>
      </c>
      <c r="H156" s="88">
        <v>1.4255484000000012</v>
      </c>
      <c r="I156" s="103"/>
      <c r="J156" s="103"/>
      <c r="K156" s="103">
        <v>1.5391563392737355E-2</v>
      </c>
      <c r="L156" s="88">
        <v>1.4409399633927384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41.243000000000002</v>
      </c>
      <c r="G157" s="104">
        <v>42.52</v>
      </c>
      <c r="H157" s="88">
        <v>1.097964600000001</v>
      </c>
      <c r="I157" s="103"/>
      <c r="J157" s="103"/>
      <c r="K157" s="103">
        <v>1.7281755388336678E-2</v>
      </c>
      <c r="L157" s="88">
        <v>1.1152463553883376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</v>
      </c>
      <c r="G158" s="104">
        <v>25.152000000000001</v>
      </c>
      <c r="H158" s="88">
        <v>0</v>
      </c>
      <c r="I158" s="103"/>
      <c r="J158" s="103">
        <v>0.39207523333333349</v>
      </c>
      <c r="K158" s="103">
        <v>6.9254093284143309E-3</v>
      </c>
      <c r="L158" s="88">
        <v>0.39900064266174784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48.726999999999997</v>
      </c>
      <c r="G159" s="104">
        <v>48.904000000000003</v>
      </c>
      <c r="H159" s="88">
        <v>0</v>
      </c>
      <c r="I159" s="103"/>
      <c r="J159" s="103">
        <v>1.1446789666666664</v>
      </c>
      <c r="K159" s="103">
        <v>1.0499301757068515E-2</v>
      </c>
      <c r="L159" s="88">
        <v>1.1551782684237348</v>
      </c>
      <c r="M159" s="25" t="s">
        <v>563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29.358000000000001</v>
      </c>
      <c r="G160" s="104">
        <v>29.358000000000001</v>
      </c>
      <c r="H160" s="88">
        <v>0</v>
      </c>
      <c r="I160" s="103"/>
      <c r="J160" s="103"/>
      <c r="K160" s="103">
        <v>1.6995843994044343E-2</v>
      </c>
      <c r="L160" s="88">
        <v>1.6995843994044343E-2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4.5250000000000004</v>
      </c>
      <c r="G161" s="104">
        <v>4.7080000000000002</v>
      </c>
      <c r="H161" s="88">
        <v>0</v>
      </c>
      <c r="I161" s="103">
        <v>1.1288571428571428</v>
      </c>
      <c r="J161" s="103"/>
      <c r="K161" s="103">
        <v>6.9730612274630527E-3</v>
      </c>
      <c r="L161" s="88">
        <v>1.1358302040846058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0.26200000000000001</v>
      </c>
      <c r="G162" s="104">
        <v>0.70599999999999996</v>
      </c>
      <c r="H162" s="88">
        <v>0.44399999999999995</v>
      </c>
      <c r="I162" s="103"/>
      <c r="J162" s="103"/>
      <c r="K162" s="103">
        <v>1.0419881925320644E-2</v>
      </c>
      <c r="L162" s="88">
        <v>0.45441988192532057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0.94169999999999998</v>
      </c>
      <c r="G163" s="88">
        <v>2.2204999999999999</v>
      </c>
      <c r="H163" s="88">
        <v>1.2787999999999999</v>
      </c>
      <c r="I163" s="103"/>
      <c r="J163" s="103"/>
      <c r="K163" s="103">
        <v>1.7265871421987104E-2</v>
      </c>
      <c r="L163" s="88">
        <v>1.296065871421987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14.308</v>
      </c>
      <c r="G164" s="104">
        <v>14.928000000000001</v>
      </c>
      <c r="H164" s="88">
        <v>0</v>
      </c>
      <c r="I164" s="103"/>
      <c r="J164" s="103">
        <v>0.50283716666666656</v>
      </c>
      <c r="K164" s="103">
        <v>6.9095253620647563E-3</v>
      </c>
      <c r="L164" s="88">
        <v>0.50974669202873135</v>
      </c>
      <c r="M164" s="25" t="s">
        <v>563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14.417</v>
      </c>
      <c r="G165" s="104">
        <v>14.445</v>
      </c>
      <c r="H165" s="88">
        <v>2.4074400000000402E-2</v>
      </c>
      <c r="I165" s="103"/>
      <c r="J165" s="103"/>
      <c r="K165" s="103">
        <v>1.0451649858019793E-2</v>
      </c>
      <c r="L165" s="88">
        <v>3.4526049858020193E-2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61.534999999999997</v>
      </c>
      <c r="G166" s="104">
        <v>63.225000000000001</v>
      </c>
      <c r="H166" s="88">
        <v>0</v>
      </c>
      <c r="I166" s="103"/>
      <c r="J166" s="103">
        <v>1.7519832</v>
      </c>
      <c r="K166" s="103">
        <v>1.7265871421987104E-2</v>
      </c>
      <c r="L166" s="88">
        <v>1.7692490714219871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30.821999999999999</v>
      </c>
      <c r="G167" s="104">
        <v>31.173999999999999</v>
      </c>
      <c r="H167" s="88">
        <v>0</v>
      </c>
      <c r="I167" s="103"/>
      <c r="J167" s="103">
        <v>0.83500093333333314</v>
      </c>
      <c r="K167" s="103">
        <v>6.9095253620647563E-3</v>
      </c>
      <c r="L167" s="88">
        <v>0.84191045869539793</v>
      </c>
      <c r="M167" s="25" t="s">
        <v>563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4.5620000000000003</v>
      </c>
      <c r="G168" s="104">
        <v>4.5620000000000003</v>
      </c>
      <c r="H168" s="88">
        <v>0</v>
      </c>
      <c r="I168" s="103"/>
      <c r="J168" s="103"/>
      <c r="K168" s="103">
        <v>1.0499301757068515E-2</v>
      </c>
      <c r="L168" s="88">
        <v>1.0499301757068515E-2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v>0</v>
      </c>
      <c r="I169" s="103">
        <v>2.7977142857142856</v>
      </c>
      <c r="J169" s="103">
        <v>0</v>
      </c>
      <c r="K169" s="103">
        <v>1.7281755388336678E-2</v>
      </c>
      <c r="L169" s="88">
        <v>2.8149960411026225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0</v>
      </c>
      <c r="G170" s="104">
        <v>0.224</v>
      </c>
      <c r="H170" s="88">
        <v>0.224</v>
      </c>
      <c r="I170" s="103"/>
      <c r="J170" s="103"/>
      <c r="K170" s="103">
        <v>6.8459894966664599E-3</v>
      </c>
      <c r="L170" s="88">
        <v>0.23084598949666646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0.65800000000000003</v>
      </c>
      <c r="G171" s="104">
        <v>1.5629999999999999</v>
      </c>
      <c r="H171" s="88">
        <v>0.90499999999999992</v>
      </c>
      <c r="I171" s="103"/>
      <c r="J171" s="103"/>
      <c r="K171" s="103">
        <v>1.0499301757068515E-2</v>
      </c>
      <c r="L171" s="88">
        <v>0.9154993017570684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35.24</v>
      </c>
      <c r="G172" s="104">
        <v>36.191000000000003</v>
      </c>
      <c r="H172" s="88">
        <v>0</v>
      </c>
      <c r="I172" s="103"/>
      <c r="J172" s="103">
        <v>0.97086116666666644</v>
      </c>
      <c r="K172" s="103">
        <v>1.7329407287385402E-2</v>
      </c>
      <c r="L172" s="88">
        <v>0.98819057395405185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0.06</v>
      </c>
      <c r="G173" s="104">
        <v>0.84299999999999997</v>
      </c>
      <c r="H173" s="88">
        <v>0.78299999999999992</v>
      </c>
      <c r="I173" s="103"/>
      <c r="J173" s="103"/>
      <c r="K173" s="103">
        <v>6.8459894966664599E-3</v>
      </c>
      <c r="L173" s="88">
        <v>0.7898459894966664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16.193000000000001</v>
      </c>
      <c r="G174" s="104">
        <v>16.518999999999998</v>
      </c>
      <c r="H174" s="88">
        <v>0</v>
      </c>
      <c r="I174" s="103"/>
      <c r="J174" s="103">
        <v>0.60171173333333328</v>
      </c>
      <c r="K174" s="103">
        <v>1.0451649858019793E-2</v>
      </c>
      <c r="L174" s="88">
        <v>0.61216338319135311</v>
      </c>
      <c r="M174" s="25" t="s">
        <v>563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0.41049999999999998</v>
      </c>
      <c r="G175" s="88">
        <v>0.41049999999999998</v>
      </c>
      <c r="H175" s="88">
        <v>0</v>
      </c>
      <c r="I175" s="103"/>
      <c r="J175" s="103"/>
      <c r="K175" s="103">
        <v>1.7456479018181995E-2</v>
      </c>
      <c r="L175" s="88">
        <v>1.7456479018181995E-2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20.971</v>
      </c>
      <c r="G176" s="104">
        <v>21.678000000000001</v>
      </c>
      <c r="H176" s="88">
        <v>0.6078786000000006</v>
      </c>
      <c r="I176" s="103"/>
      <c r="J176" s="103"/>
      <c r="K176" s="103">
        <v>6.9571772611134782E-3</v>
      </c>
      <c r="L176" s="88">
        <v>0.61483577726111405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5.6340000000000003</v>
      </c>
      <c r="G177" s="104">
        <v>5.6449999999999996</v>
      </c>
      <c r="H177" s="88">
        <v>9.4577999999993397E-3</v>
      </c>
      <c r="I177" s="103"/>
      <c r="J177" s="103"/>
      <c r="K177" s="103">
        <v>1.0467533824369367E-2</v>
      </c>
      <c r="L177" s="88">
        <v>1.9925333824368709E-2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54.195</v>
      </c>
      <c r="G178" s="104">
        <v>55.392000000000003</v>
      </c>
      <c r="H178" s="88">
        <v>0</v>
      </c>
      <c r="I178" s="103"/>
      <c r="J178" s="103">
        <v>1.0491030666666665</v>
      </c>
      <c r="K178" s="103">
        <v>1.7392943152783696E-2</v>
      </c>
      <c r="L178" s="88">
        <v>1.0664960098194503</v>
      </c>
      <c r="M178" s="25" t="s">
        <v>563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v>0</v>
      </c>
      <c r="I179" s="103"/>
      <c r="J179" s="103"/>
      <c r="K179" s="103">
        <v>6.8459894966664599E-3</v>
      </c>
      <c r="L179" s="88">
        <v>6.8459894966664599E-3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27.425000000000001</v>
      </c>
      <c r="G180" s="104">
        <v>27.593</v>
      </c>
      <c r="H180" s="88">
        <v>0</v>
      </c>
      <c r="I180" s="103"/>
      <c r="J180" s="103">
        <v>0.72966949999999986</v>
      </c>
      <c r="K180" s="103">
        <v>1.0483417790718942E-2</v>
      </c>
      <c r="L180" s="88">
        <v>0.74015291779071879</v>
      </c>
      <c r="M180" s="25" t="s">
        <v>563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0</v>
      </c>
      <c r="G181" s="104">
        <v>0</v>
      </c>
      <c r="H181" s="88">
        <v>0</v>
      </c>
      <c r="I181" s="103"/>
      <c r="J181" s="103"/>
      <c r="K181" s="103">
        <v>1.7408827119133271E-2</v>
      </c>
      <c r="L181" s="88">
        <v>1.7408827119133271E-2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32.423999999999999</v>
      </c>
      <c r="G182" s="104">
        <v>33.694000000000003</v>
      </c>
      <c r="H182" s="88">
        <v>1.0919460000000027</v>
      </c>
      <c r="I182" s="103"/>
      <c r="J182" s="103"/>
      <c r="K182" s="103">
        <v>6.8301055303168863E-3</v>
      </c>
      <c r="L182" s="88">
        <v>1.0987761055303196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33.002000000000002</v>
      </c>
      <c r="G183" s="104">
        <v>34.015000000000001</v>
      </c>
      <c r="H183" s="88">
        <v>0.87097739999999835</v>
      </c>
      <c r="I183" s="103"/>
      <c r="J183" s="103"/>
      <c r="K183" s="103">
        <v>1.0467533824369367E-2</v>
      </c>
      <c r="L183" s="88">
        <v>0.88144493382436773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37700</v>
      </c>
      <c r="G184" s="129">
        <v>39096</v>
      </c>
      <c r="H184" s="88">
        <v>1.2005600000000001</v>
      </c>
      <c r="I184" s="103"/>
      <c r="J184" s="103"/>
      <c r="K184" s="103">
        <v>1.7472362984531569E-2</v>
      </c>
      <c r="L184" s="88">
        <v>1.2180323629845315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3977</v>
      </c>
      <c r="G185" s="129">
        <v>4194</v>
      </c>
      <c r="H185" s="88">
        <v>0.18662000000000001</v>
      </c>
      <c r="I185" s="103"/>
      <c r="J185" s="103"/>
      <c r="K185" s="103">
        <v>6.7983375976177372E-3</v>
      </c>
      <c r="L185" s="88">
        <v>0.19341833759761776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9688</v>
      </c>
      <c r="G186" s="129">
        <v>9988</v>
      </c>
      <c r="H186" s="88">
        <v>0</v>
      </c>
      <c r="I186" s="103"/>
      <c r="J186" s="103"/>
      <c r="K186" s="103">
        <v>1.0499301757068515E-2</v>
      </c>
      <c r="L186" s="88">
        <v>1.0499301757068515E-2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41354</v>
      </c>
      <c r="G187" s="129">
        <v>42036</v>
      </c>
      <c r="H187" s="88">
        <v>0</v>
      </c>
      <c r="I187" s="103"/>
      <c r="J187" s="103">
        <v>0.78289000000000009</v>
      </c>
      <c r="K187" s="103">
        <v>1.7456479018181995E-2</v>
      </c>
      <c r="L187" s="88">
        <v>0.80034647901818212</v>
      </c>
      <c r="M187" s="25" t="s">
        <v>563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6103</v>
      </c>
      <c r="G188" s="129">
        <v>6554</v>
      </c>
      <c r="H188" s="88">
        <v>0.38785999999999998</v>
      </c>
      <c r="I188" s="103"/>
      <c r="J188" s="103"/>
      <c r="K188" s="103">
        <v>6.8459894966664599E-3</v>
      </c>
      <c r="L188" s="88">
        <v>0.39470598949666647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8751</v>
      </c>
      <c r="G189" s="129">
        <v>9209</v>
      </c>
      <c r="H189" s="88">
        <v>0.39388000000000001</v>
      </c>
      <c r="I189" s="103"/>
      <c r="J189" s="103"/>
      <c r="K189" s="103">
        <v>1.0451649858019793E-2</v>
      </c>
      <c r="L189" s="88">
        <v>0.40433164985801978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37305</v>
      </c>
      <c r="G190" s="129">
        <v>37305</v>
      </c>
      <c r="H190" s="88">
        <v>0</v>
      </c>
      <c r="I190" s="103"/>
      <c r="J190" s="103"/>
      <c r="K190" s="103">
        <v>1.7154683657540085E-2</v>
      </c>
      <c r="L190" s="88">
        <v>1.7154683657540085E-2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5953</v>
      </c>
      <c r="G191" s="129">
        <v>5953</v>
      </c>
      <c r="H191" s="88">
        <v>0</v>
      </c>
      <c r="I191" s="103"/>
      <c r="J191" s="103"/>
      <c r="K191" s="103">
        <v>6.8301055303168863E-3</v>
      </c>
      <c r="L191" s="88">
        <v>6.8301055303168863E-3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28507</v>
      </c>
      <c r="G192" s="129">
        <v>29139</v>
      </c>
      <c r="H192" s="88">
        <v>0.54352</v>
      </c>
      <c r="I192" s="103"/>
      <c r="J192" s="103"/>
      <c r="K192" s="103">
        <v>1.0531069689767664E-2</v>
      </c>
      <c r="L192" s="88">
        <v>0.55405106968976769</v>
      </c>
      <c r="M192" s="215" t="s">
        <v>563</v>
      </c>
    </row>
    <row r="193" spans="1:13" x14ac:dyDescent="0.25">
      <c r="A193" s="120">
        <v>181</v>
      </c>
      <c r="B193" s="56" t="s">
        <v>224</v>
      </c>
      <c r="C193" s="56"/>
      <c r="D193" s="51">
        <v>110.9</v>
      </c>
      <c r="E193" s="65" t="s">
        <v>359</v>
      </c>
      <c r="F193" s="129">
        <v>12932</v>
      </c>
      <c r="G193" s="129">
        <v>14128</v>
      </c>
      <c r="H193" s="88">
        <v>0</v>
      </c>
      <c r="I193" s="103">
        <v>2.8517142857142859</v>
      </c>
      <c r="J193" s="103"/>
      <c r="K193" s="103">
        <v>1.7615318681677736E-2</v>
      </c>
      <c r="L193" s="88">
        <v>2.8693296043959635</v>
      </c>
      <c r="M193" s="215" t="s">
        <v>564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25197</v>
      </c>
      <c r="G194" s="129">
        <v>26000</v>
      </c>
      <c r="H194" s="88">
        <v>0</v>
      </c>
      <c r="I194" s="103"/>
      <c r="J194" s="103">
        <v>0.74906000000000006</v>
      </c>
      <c r="K194" s="103">
        <v>6.7665696649185899E-3</v>
      </c>
      <c r="L194" s="88">
        <v>0.75582656966491868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20635</v>
      </c>
      <c r="G195" s="129">
        <v>20787</v>
      </c>
      <c r="H195" s="88">
        <v>0.13072</v>
      </c>
      <c r="I195" s="103"/>
      <c r="J195" s="103"/>
      <c r="K195" s="103">
        <v>1.0372230026271922E-2</v>
      </c>
      <c r="L195" s="88">
        <v>0.14109223002627191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54848</v>
      </c>
      <c r="G196" s="129">
        <v>55885</v>
      </c>
      <c r="H196" s="88">
        <v>0</v>
      </c>
      <c r="I196" s="103"/>
      <c r="J196" s="103">
        <v>1.7941066666666667</v>
      </c>
      <c r="K196" s="103">
        <v>1.7472362984531569E-2</v>
      </c>
      <c r="L196" s="88">
        <v>1.8115790296511982</v>
      </c>
      <c r="M196" s="215" t="s">
        <v>563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13841</v>
      </c>
      <c r="G197" s="129">
        <v>13926</v>
      </c>
      <c r="H197" s="88">
        <v>7.3099999999999998E-2</v>
      </c>
      <c r="I197" s="103"/>
      <c r="J197" s="103"/>
      <c r="K197" s="103">
        <v>6.7665696649185899E-3</v>
      </c>
      <c r="L197" s="88">
        <v>7.9866569664918591E-2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33201</v>
      </c>
      <c r="G198" s="129">
        <v>33623</v>
      </c>
      <c r="H198" s="88">
        <v>0.36291999999999996</v>
      </c>
      <c r="I198" s="103"/>
      <c r="J198" s="103"/>
      <c r="K198" s="103">
        <v>1.0372230026271922E-2</v>
      </c>
      <c r="L198" s="88">
        <v>0.37329223002627188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9.4E-2</v>
      </c>
      <c r="G199" s="88">
        <v>0.746</v>
      </c>
      <c r="H199" s="88">
        <v>0.65200000000000002</v>
      </c>
      <c r="I199" s="103"/>
      <c r="J199" s="103"/>
      <c r="K199" s="103">
        <v>1.7456479018181995E-2</v>
      </c>
      <c r="L199" s="88">
        <v>0.66945647901818206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18741</v>
      </c>
      <c r="G200" s="129">
        <v>19028</v>
      </c>
      <c r="H200" s="88">
        <v>0</v>
      </c>
      <c r="I200" s="103"/>
      <c r="J200" s="103">
        <v>0.36349666666666663</v>
      </c>
      <c r="K200" s="103">
        <v>6.7983375976177372E-3</v>
      </c>
      <c r="L200" s="88">
        <v>0.37029500426428436</v>
      </c>
      <c r="M200" s="25" t="s">
        <v>563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</v>
      </c>
      <c r="G201" s="88">
        <v>0.111</v>
      </c>
      <c r="H201" s="88">
        <v>0.111</v>
      </c>
      <c r="I201" s="103"/>
      <c r="J201" s="103"/>
      <c r="K201" s="103">
        <v>1.0403997958971071E-2</v>
      </c>
      <c r="L201" s="88">
        <v>0.12140399795897107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0.372</v>
      </c>
      <c r="G202" s="88">
        <v>1.425</v>
      </c>
      <c r="H202" s="88">
        <v>1.0529999999999999</v>
      </c>
      <c r="I202" s="103"/>
      <c r="J202" s="103"/>
      <c r="K202" s="103">
        <v>1.7392943152783696E-2</v>
      </c>
      <c r="L202" s="88">
        <v>1.0703929431527837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21618</v>
      </c>
      <c r="G203" s="129">
        <v>22244</v>
      </c>
      <c r="H203" s="88">
        <v>0</v>
      </c>
      <c r="I203" s="103">
        <v>1.1057142857142856</v>
      </c>
      <c r="J203" s="103"/>
      <c r="K203" s="103">
        <v>6.8301055303168863E-3</v>
      </c>
      <c r="L203" s="88">
        <v>1.1125443912446025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37980</v>
      </c>
      <c r="G204" s="129">
        <v>39151</v>
      </c>
      <c r="H204" s="88">
        <v>0</v>
      </c>
      <c r="I204" s="103">
        <v>1.679142857142857</v>
      </c>
      <c r="J204" s="103"/>
      <c r="K204" s="103">
        <v>1.0372230026271922E-2</v>
      </c>
      <c r="L204" s="88">
        <v>1.6895150871691289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15.95</v>
      </c>
      <c r="G205" s="104">
        <v>16.401</v>
      </c>
      <c r="H205" s="88">
        <v>0.38776980000000044</v>
      </c>
      <c r="I205" s="103"/>
      <c r="J205" s="103"/>
      <c r="K205" s="103">
        <v>8.3867342325751517E-3</v>
      </c>
      <c r="L205" s="88">
        <v>0.39615653423257557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26.027000000000001</v>
      </c>
      <c r="G206" s="104">
        <v>28.856000000000002</v>
      </c>
      <c r="H206" s="88">
        <v>0</v>
      </c>
      <c r="I206" s="103"/>
      <c r="J206" s="103">
        <v>0.53909459999999998</v>
      </c>
      <c r="K206" s="103">
        <v>8.1325907709819661E-3</v>
      </c>
      <c r="L206" s="88">
        <v>0.54722719077098192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79.162000000000006</v>
      </c>
      <c r="G207" s="104">
        <v>88.900999999999996</v>
      </c>
      <c r="H207" s="88">
        <v>0</v>
      </c>
      <c r="I207" s="103"/>
      <c r="J207" s="103">
        <v>1.6311839000000015</v>
      </c>
      <c r="K207" s="103">
        <v>1.8044185773116238E-2</v>
      </c>
      <c r="L207" s="88">
        <v>1.6492280857731176</v>
      </c>
      <c r="M207" s="215" t="s">
        <v>563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48.104999999999997</v>
      </c>
      <c r="G208" s="104">
        <v>49.165999999999997</v>
      </c>
      <c r="H208" s="88">
        <v>0</v>
      </c>
      <c r="I208" s="103"/>
      <c r="J208" s="103">
        <v>1.1727655333333336</v>
      </c>
      <c r="K208" s="103">
        <v>1.6948192094995623E-2</v>
      </c>
      <c r="L208" s="88">
        <v>1.1897137254283292</v>
      </c>
      <c r="M208" s="215" t="s">
        <v>563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22.401</v>
      </c>
      <c r="G209" s="104">
        <v>23.128</v>
      </c>
      <c r="H209" s="88">
        <v>0.62507460000000026</v>
      </c>
      <c r="I209" s="103"/>
      <c r="J209" s="103"/>
      <c r="K209" s="103">
        <v>1.472443680605524E-2</v>
      </c>
      <c r="L209" s="88">
        <v>0.63979903680605554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45.895000000000003</v>
      </c>
      <c r="G210" s="104">
        <v>47.073999999999998</v>
      </c>
      <c r="H210" s="88">
        <v>1.0137041999999956</v>
      </c>
      <c r="I210" s="103"/>
      <c r="J210" s="103"/>
      <c r="K210" s="103">
        <v>1.2993084473951658E-2</v>
      </c>
      <c r="L210" s="88">
        <v>1.0266972844739473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14.755000000000001</v>
      </c>
      <c r="G211" s="104">
        <v>15.196999999999999</v>
      </c>
      <c r="H211" s="88">
        <v>0.38003159999999864</v>
      </c>
      <c r="I211" s="103"/>
      <c r="J211" s="103"/>
      <c r="K211" s="103">
        <v>8.3073144008272825E-3</v>
      </c>
      <c r="L211" s="88">
        <v>0.38833891440082591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22.77</v>
      </c>
      <c r="G212" s="104">
        <v>23.172000000000001</v>
      </c>
      <c r="H212" s="88">
        <v>0</v>
      </c>
      <c r="I212" s="103"/>
      <c r="J212" s="103">
        <v>0.54482720000000018</v>
      </c>
      <c r="K212" s="103">
        <v>8.1484747373315406E-3</v>
      </c>
      <c r="L212" s="88">
        <v>0.55297567473733167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86.358999999999995</v>
      </c>
      <c r="G213" s="104">
        <v>88.570999999999998</v>
      </c>
      <c r="H213" s="88">
        <v>0</v>
      </c>
      <c r="I213" s="103"/>
      <c r="J213" s="103">
        <v>2.1420523333333326</v>
      </c>
      <c r="K213" s="103">
        <v>1.8060069739465813E-2</v>
      </c>
      <c r="L213" s="88">
        <v>2.1601124030727985</v>
      </c>
      <c r="M213" s="215" t="s">
        <v>563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v>0</v>
      </c>
      <c r="I214" s="103"/>
      <c r="J214" s="103">
        <v>1.0031643333333333</v>
      </c>
      <c r="K214" s="103">
        <v>1.6995843994044343E-2</v>
      </c>
      <c r="L214" s="88">
        <v>1.0201601773273776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34.994</v>
      </c>
      <c r="G215" s="104">
        <v>35.607999999999997</v>
      </c>
      <c r="H215" s="88">
        <v>0.52791719999999764</v>
      </c>
      <c r="I215" s="103"/>
      <c r="J215" s="103"/>
      <c r="K215" s="103">
        <v>1.472443680605524E-2</v>
      </c>
      <c r="L215" s="88">
        <v>0.54264163680605293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42.994999999999997</v>
      </c>
      <c r="G216" s="104">
        <v>44.136000000000003</v>
      </c>
      <c r="H216" s="88">
        <v>0.98103180000000456</v>
      </c>
      <c r="I216" s="103"/>
      <c r="J216" s="103"/>
      <c r="K216" s="103">
        <v>1.2866012743155065E-2</v>
      </c>
      <c r="L216" s="88">
        <v>0.99389781274315958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0.13339999999999999</v>
      </c>
      <c r="G217" s="104">
        <v>0.37269999999999998</v>
      </c>
      <c r="H217" s="88">
        <v>0.23929999999999998</v>
      </c>
      <c r="I217" s="103"/>
      <c r="J217" s="103"/>
      <c r="K217" s="103">
        <v>8.4502700979734498E-3</v>
      </c>
      <c r="L217" s="88">
        <v>0.24775027009797343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41.978000000000002</v>
      </c>
      <c r="G218" s="104">
        <v>43.308</v>
      </c>
      <c r="H218" s="88">
        <v>0</v>
      </c>
      <c r="I218" s="103"/>
      <c r="J218" s="103">
        <v>1.127623266666667</v>
      </c>
      <c r="K218" s="103">
        <v>8.1167068046323933E-3</v>
      </c>
      <c r="L218" s="88">
        <v>1.1357399734712994</v>
      </c>
      <c r="M218" s="215" t="s">
        <v>563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51.652999999999999</v>
      </c>
      <c r="G219" s="104">
        <v>52.993000000000002</v>
      </c>
      <c r="H219" s="88">
        <v>0</v>
      </c>
      <c r="I219" s="103"/>
      <c r="J219" s="103">
        <v>0.88393819999999901</v>
      </c>
      <c r="K219" s="103">
        <v>1.8075953705815388E-2</v>
      </c>
      <c r="L219" s="88">
        <v>0.90201415370581439</v>
      </c>
      <c r="M219" s="215" t="s">
        <v>563</v>
      </c>
    </row>
    <row r="220" spans="1:13" x14ac:dyDescent="0.25">
      <c r="A220" s="120">
        <v>211</v>
      </c>
      <c r="B220" s="56" t="s">
        <v>251</v>
      </c>
      <c r="C220" s="56"/>
      <c r="D220" s="51">
        <v>106.9</v>
      </c>
      <c r="E220" s="65" t="s">
        <v>358</v>
      </c>
      <c r="F220" s="104">
        <v>8.9320000000000004</v>
      </c>
      <c r="G220" s="104">
        <v>9.1129999999999995</v>
      </c>
      <c r="H220" s="88">
        <v>0</v>
      </c>
      <c r="I220" s="103">
        <v>2.7488571428571427</v>
      </c>
      <c r="J220" s="103"/>
      <c r="K220" s="103">
        <v>1.6979960027694772E-2</v>
      </c>
      <c r="L220" s="88">
        <v>2.7658371028848374</v>
      </c>
      <c r="M220" s="25" t="s">
        <v>564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33.042000000000002</v>
      </c>
      <c r="G221" s="104">
        <v>33.042000000000002</v>
      </c>
      <c r="H221" s="88">
        <v>0</v>
      </c>
      <c r="I221" s="103"/>
      <c r="J221" s="103"/>
      <c r="K221" s="103">
        <v>1.4803856637803111E-2</v>
      </c>
      <c r="L221" s="88">
        <v>1.4803856637803111E-2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8.2870000000000008</v>
      </c>
      <c r="G222" s="104">
        <v>8.2870000000000008</v>
      </c>
      <c r="H222" s="88">
        <v>0</v>
      </c>
      <c r="I222" s="103"/>
      <c r="J222" s="103"/>
      <c r="K222" s="103">
        <v>1.2818360844106341E-2</v>
      </c>
      <c r="L222" s="88">
        <v>1.2818360844106341E-2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28.574000000000002</v>
      </c>
      <c r="G223" s="104">
        <v>29.692</v>
      </c>
      <c r="H223" s="88">
        <v>0</v>
      </c>
      <c r="I223" s="103"/>
      <c r="J223" s="103">
        <v>1.1753489333333331</v>
      </c>
      <c r="K223" s="103">
        <v>8.3390823335264298E-3</v>
      </c>
      <c r="L223" s="88">
        <v>1.1836880156668597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0.96499999999999997</v>
      </c>
      <c r="G224" s="104">
        <v>0.96599999999999997</v>
      </c>
      <c r="H224" s="88">
        <v>8.5980000000000073E-4</v>
      </c>
      <c r="I224" s="103"/>
      <c r="J224" s="103"/>
      <c r="K224" s="103">
        <v>8.1008228382828187E-3</v>
      </c>
      <c r="L224" s="88">
        <v>8.9606228382828196E-3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97.863</v>
      </c>
      <c r="G225" s="104">
        <v>99.346000000000004</v>
      </c>
      <c r="H225" s="88">
        <v>0</v>
      </c>
      <c r="I225" s="103"/>
      <c r="J225" s="103">
        <v>2.3879587666666651</v>
      </c>
      <c r="K225" s="103">
        <v>1.8091837672164962E-2</v>
      </c>
      <c r="L225" s="88">
        <v>2.4060506043388301</v>
      </c>
      <c r="M225" s="25" t="s">
        <v>563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19.669</v>
      </c>
      <c r="G226" s="104">
        <v>19.670000000000002</v>
      </c>
      <c r="H226" s="88">
        <v>0</v>
      </c>
      <c r="I226" s="103"/>
      <c r="J226" s="103">
        <v>0.33210930000000011</v>
      </c>
      <c r="K226" s="103">
        <v>1.6916424162296474E-2</v>
      </c>
      <c r="L226" s="88">
        <v>0.3490257241622966</v>
      </c>
      <c r="M226" s="25" t="s">
        <v>563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04">
        <v>0</v>
      </c>
      <c r="G227" s="104">
        <v>0</v>
      </c>
      <c r="H227" s="88">
        <v>0</v>
      </c>
      <c r="I227" s="103"/>
      <c r="J227" s="103"/>
      <c r="K227" s="103">
        <v>1.4708552839705664E-2</v>
      </c>
      <c r="L227" s="88">
        <v>1.4708552839705664E-2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0.39700000000000002</v>
      </c>
      <c r="G228" s="104">
        <v>0.39700000000000002</v>
      </c>
      <c r="H228" s="88">
        <v>0</v>
      </c>
      <c r="I228" s="103"/>
      <c r="J228" s="103"/>
      <c r="K228" s="103">
        <v>1.2929548608553361E-2</v>
      </c>
      <c r="L228" s="88">
        <v>1.2929548608553361E-2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2.9000000000000001E-2</v>
      </c>
      <c r="G229" s="104">
        <v>0.1353</v>
      </c>
      <c r="H229" s="88">
        <v>0.10630000000000001</v>
      </c>
      <c r="I229" s="103"/>
      <c r="J229" s="103"/>
      <c r="K229" s="103">
        <v>8.4026181989247262E-3</v>
      </c>
      <c r="L229" s="88">
        <v>0.11470261819892473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27.78</v>
      </c>
      <c r="G230" s="104">
        <v>28.224</v>
      </c>
      <c r="H230" s="88">
        <v>0.38175119999999918</v>
      </c>
      <c r="I230" s="103"/>
      <c r="J230" s="103"/>
      <c r="K230" s="103">
        <v>8.1643587036811151E-3</v>
      </c>
      <c r="L230" s="88">
        <v>0.38991555870368028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10.573</v>
      </c>
      <c r="G231" s="104">
        <v>10.573</v>
      </c>
      <c r="H231" s="88">
        <v>0</v>
      </c>
      <c r="I231" s="103"/>
      <c r="J231" s="103">
        <v>0.68149875000000015</v>
      </c>
      <c r="K231" s="103">
        <v>1.8266561302010275E-2</v>
      </c>
      <c r="L231" s="88">
        <v>0.69976531130201047</v>
      </c>
      <c r="M231" s="215" t="s">
        <v>563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25.251999999999999</v>
      </c>
      <c r="G232" s="104">
        <v>25.253</v>
      </c>
      <c r="H232" s="88">
        <v>8.5980000000105078E-4</v>
      </c>
      <c r="I232" s="103"/>
      <c r="J232" s="103"/>
      <c r="K232" s="103">
        <v>1.6948192094995623E-2</v>
      </c>
      <c r="L232" s="88">
        <v>1.7807992094996675E-2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18.099</v>
      </c>
      <c r="G233" s="104">
        <v>18.456</v>
      </c>
      <c r="H233" s="88">
        <v>0.30694859999999941</v>
      </c>
      <c r="I233" s="103"/>
      <c r="J233" s="103"/>
      <c r="K233" s="103">
        <v>1.4676784907006519E-2</v>
      </c>
      <c r="L233" s="88">
        <v>0.32162538490700593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33.350999999999999</v>
      </c>
      <c r="G234" s="104">
        <v>34.18</v>
      </c>
      <c r="H234" s="88">
        <v>0</v>
      </c>
      <c r="I234" s="103"/>
      <c r="J234" s="103">
        <v>1.2618946333333336</v>
      </c>
      <c r="K234" s="103">
        <v>1.2897780675854212E-2</v>
      </c>
      <c r="L234" s="88">
        <v>1.2747924140091877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15.4</v>
      </c>
      <c r="G235" s="104">
        <v>15.563000000000001</v>
      </c>
      <c r="H235" s="88">
        <v>0</v>
      </c>
      <c r="I235" s="103"/>
      <c r="J235" s="103">
        <v>0.53260603999999989</v>
      </c>
      <c r="K235" s="103">
        <v>8.3708502662255789E-3</v>
      </c>
      <c r="L235" s="88">
        <v>0.54097689026622542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23.286999999999999</v>
      </c>
      <c r="G236" s="104">
        <v>24.491</v>
      </c>
      <c r="H236" s="88">
        <v>0</v>
      </c>
      <c r="I236" s="103"/>
      <c r="J236" s="103">
        <v>1.11604408</v>
      </c>
      <c r="K236" s="103">
        <v>8.1802426700306897E-3</v>
      </c>
      <c r="L236" s="88">
        <v>1.1242243226700306</v>
      </c>
      <c r="M236" s="215" t="s">
        <v>563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1.534</v>
      </c>
      <c r="G237" s="104">
        <v>3.5569999999999999</v>
      </c>
      <c r="H237" s="88">
        <v>2.0229999999999997</v>
      </c>
      <c r="I237" s="103"/>
      <c r="J237" s="103"/>
      <c r="K237" s="103">
        <v>1.8028301806766664E-2</v>
      </c>
      <c r="L237" s="88">
        <v>2.0410283018067665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0.36299999999999999</v>
      </c>
      <c r="G238" s="104">
        <v>1.0209999999999999</v>
      </c>
      <c r="H238" s="88">
        <v>0.65799999999999992</v>
      </c>
      <c r="I238" s="103"/>
      <c r="J238" s="103"/>
      <c r="K238" s="103">
        <v>1.7059379859442642E-2</v>
      </c>
      <c r="L238" s="88">
        <v>0.67505937985944253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20.988</v>
      </c>
      <c r="G239" s="104">
        <v>21.024999999999999</v>
      </c>
      <c r="H239" s="88">
        <v>3.1812599999999171E-2</v>
      </c>
      <c r="I239" s="103"/>
      <c r="J239" s="103"/>
      <c r="K239" s="103">
        <v>1.4772088705103962E-2</v>
      </c>
      <c r="L239" s="88">
        <v>4.6584688705103135E-2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36.08</v>
      </c>
      <c r="G240" s="104">
        <v>37.802999999999997</v>
      </c>
      <c r="H240" s="88">
        <v>0</v>
      </c>
      <c r="I240" s="103"/>
      <c r="J240" s="103">
        <v>0.50688443333333388</v>
      </c>
      <c r="K240" s="103">
        <v>1.285012877680549E-2</v>
      </c>
      <c r="L240" s="88">
        <v>0.51973456211013935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28.146999999999998</v>
      </c>
      <c r="G241" s="104">
        <v>28.949000000000002</v>
      </c>
      <c r="H241" s="88">
        <v>0.68955960000000271</v>
      </c>
      <c r="I241" s="103"/>
      <c r="J241" s="103"/>
      <c r="K241" s="103">
        <v>8.3390823335264298E-3</v>
      </c>
      <c r="L241" s="88">
        <v>0.69789868233352914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30.78</v>
      </c>
      <c r="G242" s="104">
        <v>31.803000000000001</v>
      </c>
      <c r="H242" s="88">
        <v>0</v>
      </c>
      <c r="I242" s="103"/>
      <c r="J242" s="103">
        <v>0.89963063333333348</v>
      </c>
      <c r="K242" s="103">
        <v>8.0531709392340969E-3</v>
      </c>
      <c r="L242" s="88">
        <v>0.90768380427256756</v>
      </c>
      <c r="M242" s="215" t="s">
        <v>563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44.893999999999998</v>
      </c>
      <c r="G243" s="104">
        <v>45.429000000000002</v>
      </c>
      <c r="H243" s="88">
        <v>0.4599930000000032</v>
      </c>
      <c r="I243" s="103"/>
      <c r="J243" s="103"/>
      <c r="K243" s="103">
        <v>1.8075953705815388E-2</v>
      </c>
      <c r="L243" s="88">
        <v>0.47806895370581859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34.615000000000002</v>
      </c>
      <c r="G244" s="104">
        <v>35.014000000000003</v>
      </c>
      <c r="H244" s="88">
        <v>0.34306020000000076</v>
      </c>
      <c r="I244" s="103"/>
      <c r="J244" s="103"/>
      <c r="K244" s="103">
        <v>1.69005401959469E-2</v>
      </c>
      <c r="L244" s="88">
        <v>0.35996074019594765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0.38</v>
      </c>
      <c r="G245" s="104">
        <v>1.3</v>
      </c>
      <c r="H245" s="88">
        <v>0.92</v>
      </c>
      <c r="I245" s="103"/>
      <c r="J245" s="103"/>
      <c r="K245" s="103">
        <v>1.4994464233998002E-2</v>
      </c>
      <c r="L245" s="88">
        <v>0.93499446423399801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15.593999999999999</v>
      </c>
      <c r="G246" s="104">
        <v>16.006</v>
      </c>
      <c r="H246" s="88">
        <v>0.35423760000000071</v>
      </c>
      <c r="I246" s="103"/>
      <c r="J246" s="103"/>
      <c r="K246" s="103">
        <v>1.2754824978708045E-2</v>
      </c>
      <c r="L246" s="88">
        <v>0.36699242497870876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11.836</v>
      </c>
      <c r="G247" s="104">
        <v>11.856999999999999</v>
      </c>
      <c r="H247" s="88">
        <v>1.8055799999999157E-2</v>
      </c>
      <c r="I247" s="103"/>
      <c r="J247" s="103"/>
      <c r="K247" s="103">
        <v>8.3231983671768553E-3</v>
      </c>
      <c r="L247" s="88">
        <v>2.6378998367176013E-2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31.952000000000002</v>
      </c>
      <c r="G248" s="104">
        <v>33.220999999999997</v>
      </c>
      <c r="H248" s="88">
        <v>0</v>
      </c>
      <c r="I248" s="103"/>
      <c r="J248" s="103">
        <v>1.0761752666666666</v>
      </c>
      <c r="K248" s="103">
        <v>8.0849388719332442E-3</v>
      </c>
      <c r="L248" s="88">
        <v>1.0842602055385999</v>
      </c>
      <c r="M248" s="215" t="s">
        <v>563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75.590999999999994</v>
      </c>
      <c r="G249" s="104">
        <v>76.56</v>
      </c>
      <c r="H249" s="88">
        <v>0</v>
      </c>
      <c r="I249" s="103"/>
      <c r="J249" s="103">
        <v>1.6856319666666657</v>
      </c>
      <c r="K249" s="103">
        <v>1.8187141470262406E-2</v>
      </c>
      <c r="L249" s="88">
        <v>1.7038191081369281</v>
      </c>
      <c r="M249" s="215" t="s">
        <v>563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21.859000000000002</v>
      </c>
      <c r="G250" s="104">
        <v>21.881</v>
      </c>
      <c r="H250" s="88">
        <v>1.8915599999998679E-2</v>
      </c>
      <c r="I250" s="103"/>
      <c r="J250" s="103"/>
      <c r="K250" s="103">
        <v>1.6916424162296474E-2</v>
      </c>
      <c r="L250" s="88">
        <v>3.5832024162295154E-2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43.186999999999998</v>
      </c>
      <c r="G251" s="104">
        <v>44.094999999999999</v>
      </c>
      <c r="H251" s="88">
        <v>0.78069840000000112</v>
      </c>
      <c r="I251" s="103"/>
      <c r="J251" s="103"/>
      <c r="K251" s="103">
        <v>1.4819740604152684E-2</v>
      </c>
      <c r="L251" s="88">
        <v>0.79551814060415382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0</v>
      </c>
      <c r="H252" s="88">
        <v>0</v>
      </c>
      <c r="I252" s="103"/>
      <c r="J252" s="103"/>
      <c r="K252" s="103">
        <v>1.2786592911407194E-2</v>
      </c>
      <c r="L252" s="88">
        <v>1.2786592911407194E-2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15.055999999999999</v>
      </c>
      <c r="G253" s="104">
        <v>15.430999999999999</v>
      </c>
      <c r="H253" s="88">
        <v>0</v>
      </c>
      <c r="I253" s="103"/>
      <c r="J253" s="103">
        <v>0.36068793333333327</v>
      </c>
      <c r="K253" s="103">
        <v>8.3708502662255789E-3</v>
      </c>
      <c r="L253" s="88">
        <v>0.36905878359955885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6"/>
      <c r="D254" s="51">
        <v>50.3</v>
      </c>
      <c r="E254" s="65" t="s">
        <v>358</v>
      </c>
      <c r="F254" s="104">
        <v>8.5549999999999997</v>
      </c>
      <c r="G254" s="104">
        <v>8.5549999999999997</v>
      </c>
      <c r="H254" s="88">
        <v>0</v>
      </c>
      <c r="I254" s="103">
        <v>1.2934285714285711</v>
      </c>
      <c r="J254" s="103"/>
      <c r="K254" s="103">
        <v>7.9896350738357987E-3</v>
      </c>
      <c r="L254" s="88">
        <v>1.3014182065024069</v>
      </c>
      <c r="M254" s="215" t="s">
        <v>564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58.087000000000003</v>
      </c>
      <c r="G255" s="104">
        <v>61.258000000000003</v>
      </c>
      <c r="H255" s="88">
        <v>0</v>
      </c>
      <c r="I255" s="103"/>
      <c r="J255" s="103">
        <v>2.0278345333333334</v>
      </c>
      <c r="K255" s="103">
        <v>1.8091837672164962E-2</v>
      </c>
      <c r="L255" s="88">
        <v>2.0459263710054985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35.735999999999997</v>
      </c>
      <c r="G256" s="104">
        <v>36.597000000000001</v>
      </c>
      <c r="H256" s="88">
        <v>0.7402878000000036</v>
      </c>
      <c r="I256" s="103"/>
      <c r="J256" s="103"/>
      <c r="K256" s="103">
        <v>1.6884656229597325E-2</v>
      </c>
      <c r="L256" s="88">
        <v>0.75717245622960094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39.612000000000002</v>
      </c>
      <c r="G257" s="104">
        <v>39.612000000000002</v>
      </c>
      <c r="H257" s="88">
        <v>0</v>
      </c>
      <c r="I257" s="103"/>
      <c r="J257" s="103"/>
      <c r="K257" s="103">
        <v>1.4692668873356091E-2</v>
      </c>
      <c r="L257" s="88">
        <v>1.4692668873356091E-2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22.327999999999999</v>
      </c>
      <c r="G258" s="104">
        <v>22.701000000000001</v>
      </c>
      <c r="H258" s="88">
        <v>0</v>
      </c>
      <c r="I258" s="103"/>
      <c r="J258" s="103">
        <v>0.79560859999999989</v>
      </c>
      <c r="K258" s="103">
        <v>1.3517255363487603E-2</v>
      </c>
      <c r="L258" s="88">
        <v>0.80912585536348747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33.704000000000001</v>
      </c>
      <c r="G259" s="104">
        <v>34.921999999999997</v>
      </c>
      <c r="H259" s="88">
        <v>0</v>
      </c>
      <c r="I259" s="103"/>
      <c r="J259" s="103">
        <v>0.76336160000000042</v>
      </c>
      <c r="K259" s="103">
        <v>8.3231983671768553E-3</v>
      </c>
      <c r="L259" s="88">
        <v>0.77168479836717729</v>
      </c>
      <c r="M259" s="215" t="s">
        <v>563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38.128</v>
      </c>
      <c r="G260" s="104">
        <v>39.436</v>
      </c>
      <c r="H260" s="88">
        <v>0</v>
      </c>
      <c r="I260" s="103"/>
      <c r="J260" s="103">
        <v>1.1372269333333331</v>
      </c>
      <c r="K260" s="103">
        <v>8.0849388719332442E-3</v>
      </c>
      <c r="L260" s="88">
        <v>1.1453118722052664</v>
      </c>
      <c r="M260" s="215" t="s">
        <v>563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48.841999999999999</v>
      </c>
      <c r="G261" s="104">
        <v>49.164999999999999</v>
      </c>
      <c r="H261" s="88">
        <v>0.27771540000000033</v>
      </c>
      <c r="I261" s="103"/>
      <c r="J261" s="103"/>
      <c r="K261" s="103">
        <v>1.8091837672164962E-2</v>
      </c>
      <c r="L261" s="88">
        <v>0.29580723767216532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15.185</v>
      </c>
      <c r="G262" s="104">
        <v>15.741</v>
      </c>
      <c r="H262" s="88">
        <v>0.47804879999999927</v>
      </c>
      <c r="I262" s="103"/>
      <c r="J262" s="103"/>
      <c r="K262" s="103">
        <v>1.6964076061345194E-2</v>
      </c>
      <c r="L262" s="88">
        <v>0.49501287606134448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11.839</v>
      </c>
      <c r="G263" s="104">
        <v>11.839</v>
      </c>
      <c r="H263" s="88">
        <v>0</v>
      </c>
      <c r="I263" s="103">
        <v>2.3785714285714286</v>
      </c>
      <c r="J263" s="103"/>
      <c r="K263" s="103">
        <v>1.4692668873356091E-2</v>
      </c>
      <c r="L263" s="88">
        <v>2.3932640974447845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18.010999999999999</v>
      </c>
      <c r="G264" s="104">
        <v>18.013000000000002</v>
      </c>
      <c r="H264" s="88">
        <v>1.7196000000021016E-3</v>
      </c>
      <c r="I264" s="103"/>
      <c r="J264" s="103"/>
      <c r="K264" s="103">
        <v>1.2866012743155065E-2</v>
      </c>
      <c r="L264" s="88">
        <v>1.4585612743157166E-2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17.164000000000001</v>
      </c>
      <c r="G265" s="104">
        <v>17.334</v>
      </c>
      <c r="H265" s="88">
        <v>0.14616599999999841</v>
      </c>
      <c r="I265" s="103"/>
      <c r="J265" s="103"/>
      <c r="K265" s="103">
        <v>8.291430434477708E-3</v>
      </c>
      <c r="L265" s="88">
        <v>0.15445743043447613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20.952000000000002</v>
      </c>
      <c r="G266" s="104">
        <v>21.655999999999999</v>
      </c>
      <c r="H266" s="88">
        <v>0</v>
      </c>
      <c r="I266" s="103"/>
      <c r="J266" s="103">
        <v>0.8917699200000001</v>
      </c>
      <c r="K266" s="103">
        <v>8.0372869728845223E-3</v>
      </c>
      <c r="L266" s="88">
        <v>0.89980720697288463</v>
      </c>
      <c r="M266" s="25" t="s">
        <v>563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43.628999999999998</v>
      </c>
      <c r="G267" s="104">
        <v>44.223999999999997</v>
      </c>
      <c r="H267" s="88">
        <v>0.51158099999999906</v>
      </c>
      <c r="I267" s="103"/>
      <c r="J267" s="103"/>
      <c r="K267" s="103">
        <v>1.8091837672164962E-2</v>
      </c>
      <c r="L267" s="88">
        <v>0.529672837672164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v>0</v>
      </c>
      <c r="I268" s="103"/>
      <c r="J268" s="103">
        <v>1.2881259</v>
      </c>
      <c r="K268" s="103">
        <v>1.6979960027694772E-2</v>
      </c>
      <c r="L268" s="88">
        <v>1.3051058600276948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18.359000000000002</v>
      </c>
      <c r="G269" s="104">
        <v>18.591000000000001</v>
      </c>
      <c r="H269" s="88">
        <v>0</v>
      </c>
      <c r="I269" s="103"/>
      <c r="J269" s="103">
        <v>0.55400489999999991</v>
      </c>
      <c r="K269" s="103">
        <v>1.4692668873356091E-2</v>
      </c>
      <c r="L269" s="88">
        <v>0.56869756887335599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48.837000000000003</v>
      </c>
      <c r="G270" s="104">
        <v>50.65</v>
      </c>
      <c r="H270" s="88">
        <v>0</v>
      </c>
      <c r="I270" s="103"/>
      <c r="J270" s="103">
        <v>1.4334304666666673</v>
      </c>
      <c r="K270" s="103">
        <v>1.285012877680549E-2</v>
      </c>
      <c r="L270" s="88">
        <v>1.4462805954434728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</v>
      </c>
      <c r="G271" s="104">
        <v>0</v>
      </c>
      <c r="H271" s="88">
        <v>0</v>
      </c>
      <c r="I271" s="103"/>
      <c r="J271" s="103"/>
      <c r="K271" s="103">
        <v>8.2755464681281334E-3</v>
      </c>
      <c r="L271" s="88">
        <v>8.2755464681281334E-3</v>
      </c>
      <c r="M271" s="25" t="s">
        <v>563</v>
      </c>
    </row>
    <row r="272" spans="1:13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5.0010000000000003</v>
      </c>
      <c r="G272" s="104">
        <v>5.0010000000000003</v>
      </c>
      <c r="H272" s="88">
        <v>0</v>
      </c>
      <c r="I272" s="103"/>
      <c r="J272" s="103">
        <v>0.10798091999999999</v>
      </c>
      <c r="K272" s="103">
        <v>8.0372869728845223E-3</v>
      </c>
      <c r="L272" s="88">
        <v>0.11601820697288452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72.617999999999995</v>
      </c>
      <c r="G273" s="104">
        <v>74.831000000000003</v>
      </c>
      <c r="H273" s="88">
        <v>1.902737400000007</v>
      </c>
      <c r="I273" s="103"/>
      <c r="J273" s="103"/>
      <c r="K273" s="103">
        <v>1.8155373537563257E-2</v>
      </c>
      <c r="L273" s="88">
        <v>1.9208927735375703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33.127000000000002</v>
      </c>
      <c r="G274" s="104">
        <v>33.470999999999997</v>
      </c>
      <c r="H274" s="88">
        <v>0.2957711999999949</v>
      </c>
      <c r="I274" s="103"/>
      <c r="J274" s="103"/>
      <c r="K274" s="103">
        <v>1.6995843994044343E-2</v>
      </c>
      <c r="L274" s="88">
        <v>0.31276704399403926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44.360999999999997</v>
      </c>
      <c r="G275" s="104">
        <v>45.011000000000003</v>
      </c>
      <c r="H275" s="88">
        <v>0</v>
      </c>
      <c r="I275" s="103"/>
      <c r="J275" s="103">
        <v>1.3225904499999999</v>
      </c>
      <c r="K275" s="103">
        <v>1.4740320772404813E-2</v>
      </c>
      <c r="L275" s="88">
        <v>1.3373307707724047</v>
      </c>
      <c r="M275" s="25" t="s">
        <v>563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24.567</v>
      </c>
      <c r="G276" s="104">
        <v>25.172999999999998</v>
      </c>
      <c r="H276" s="88">
        <v>0.52103879999999836</v>
      </c>
      <c r="I276" s="103"/>
      <c r="J276" s="103"/>
      <c r="K276" s="103">
        <v>1.2754824978708045E-2</v>
      </c>
      <c r="L276" s="88">
        <v>0.53379362497870642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12.545999999999999</v>
      </c>
      <c r="G277" s="104">
        <v>12.831</v>
      </c>
      <c r="H277" s="88">
        <v>0</v>
      </c>
      <c r="I277" s="103"/>
      <c r="J277" s="103">
        <v>0.39049946666666652</v>
      </c>
      <c r="K277" s="103">
        <v>8.2596625017785589E-3</v>
      </c>
      <c r="L277" s="88">
        <v>0.39875912916844508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16.577999999999999</v>
      </c>
      <c r="G278" s="104">
        <v>17.192</v>
      </c>
      <c r="H278" s="88">
        <v>0.52791720000000064</v>
      </c>
      <c r="I278" s="103"/>
      <c r="J278" s="103"/>
      <c r="K278" s="103">
        <v>8.0055190401853733E-3</v>
      </c>
      <c r="L278" s="88">
        <v>0.53592271904018607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0</v>
      </c>
      <c r="G279" s="104">
        <v>0.28999999999999998</v>
      </c>
      <c r="H279" s="88">
        <v>0.28999999999999998</v>
      </c>
      <c r="I279" s="103"/>
      <c r="J279" s="103"/>
      <c r="K279" s="103">
        <v>1.8012417840417089E-2</v>
      </c>
      <c r="L279" s="88">
        <v>0.30801241784041705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17.716999999999999</v>
      </c>
      <c r="G280" s="104">
        <v>18.864000000000001</v>
      </c>
      <c r="H280" s="88">
        <v>0.98619060000000169</v>
      </c>
      <c r="I280" s="103"/>
      <c r="J280" s="103"/>
      <c r="K280" s="103">
        <v>1.6868772263247751E-2</v>
      </c>
      <c r="L280" s="88">
        <v>1.0030593722632495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18.53</v>
      </c>
      <c r="G281" s="104">
        <v>18.53</v>
      </c>
      <c r="H281" s="88">
        <v>0</v>
      </c>
      <c r="I281" s="103"/>
      <c r="J281" s="103"/>
      <c r="K281" s="103">
        <v>1.472443680605524E-2</v>
      </c>
      <c r="L281" s="88">
        <v>1.472443680605524E-2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43.104999999999997</v>
      </c>
      <c r="G282" s="104">
        <v>44.189</v>
      </c>
      <c r="H282" s="88">
        <v>0.93202320000000272</v>
      </c>
      <c r="I282" s="103"/>
      <c r="J282" s="103"/>
      <c r="K282" s="103">
        <v>1.2945432574902934E-2</v>
      </c>
      <c r="L282" s="88">
        <v>0.9449686325749056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34.960999999999999</v>
      </c>
      <c r="G283" s="104">
        <v>35.82</v>
      </c>
      <c r="H283" s="88">
        <v>0</v>
      </c>
      <c r="I283" s="103"/>
      <c r="J283" s="103">
        <v>1.0118455666666668</v>
      </c>
      <c r="K283" s="103">
        <v>8.2596625017785589E-3</v>
      </c>
      <c r="L283" s="88">
        <v>1.0201052291684454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35.414999999999999</v>
      </c>
      <c r="G284" s="104">
        <v>36.847999999999999</v>
      </c>
      <c r="H284" s="88">
        <v>1.2320933999999999</v>
      </c>
      <c r="I284" s="103"/>
      <c r="J284" s="103"/>
      <c r="K284" s="103">
        <v>7.9578671411366514E-3</v>
      </c>
      <c r="L284" s="88">
        <v>1.2400512671411366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66.695999999999998</v>
      </c>
      <c r="G285" s="104">
        <v>68.629000000000005</v>
      </c>
      <c r="H285" s="88">
        <v>1.6619934000000061</v>
      </c>
      <c r="I285" s="103"/>
      <c r="J285" s="103"/>
      <c r="K285" s="103">
        <v>1.8091837672164962E-2</v>
      </c>
      <c r="L285" s="88">
        <v>1.6800852376721711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50.658999999999999</v>
      </c>
      <c r="G286" s="104">
        <v>51.061999999999998</v>
      </c>
      <c r="H286" s="88">
        <v>0.3464993999999989</v>
      </c>
      <c r="I286" s="103"/>
      <c r="J286" s="103"/>
      <c r="K286" s="103">
        <v>1.7059379859442642E-2</v>
      </c>
      <c r="L286" s="88">
        <v>0.36355877985944152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9.3710000000000004</v>
      </c>
      <c r="G287" s="104">
        <v>9.3719999999999999</v>
      </c>
      <c r="H287" s="88">
        <v>0</v>
      </c>
      <c r="I287" s="103">
        <v>2.3811428571428572</v>
      </c>
      <c r="J287" s="103"/>
      <c r="K287" s="103">
        <v>1.4708552839705664E-2</v>
      </c>
      <c r="L287" s="88">
        <v>2.395851409982563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14.785</v>
      </c>
      <c r="G288" s="104">
        <v>14.785</v>
      </c>
      <c r="H288" s="88">
        <v>0</v>
      </c>
      <c r="I288" s="103"/>
      <c r="J288" s="103"/>
      <c r="K288" s="103">
        <v>1.2786592911407194E-2</v>
      </c>
      <c r="L288" s="88">
        <v>1.2786592911407194E-2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19.568999999999999</v>
      </c>
      <c r="G289" s="104">
        <v>20.056000000000001</v>
      </c>
      <c r="H289" s="88">
        <v>0.41872260000000161</v>
      </c>
      <c r="I289" s="103"/>
      <c r="J289" s="103"/>
      <c r="K289" s="103">
        <v>8.2596625017785589E-3</v>
      </c>
      <c r="L289" s="88">
        <v>0.42698226250178017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28.119</v>
      </c>
      <c r="G290" s="104">
        <v>28.751000000000001</v>
      </c>
      <c r="H290" s="88">
        <v>0</v>
      </c>
      <c r="I290" s="103"/>
      <c r="J290" s="103">
        <v>0.67622750000000009</v>
      </c>
      <c r="K290" s="103">
        <v>8.0055190401853733E-3</v>
      </c>
      <c r="L290" s="88">
        <v>0.68423301904018552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73.287000000000006</v>
      </c>
      <c r="G291" s="104">
        <v>74.697000000000003</v>
      </c>
      <c r="H291" s="88">
        <v>0</v>
      </c>
      <c r="I291" s="103"/>
      <c r="J291" s="103">
        <v>2.158812033333334</v>
      </c>
      <c r="K291" s="103">
        <v>1.8060069739465813E-2</v>
      </c>
      <c r="L291" s="88">
        <v>2.1768721030728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18.445</v>
      </c>
      <c r="G292" s="104">
        <v>19.609000000000002</v>
      </c>
      <c r="H292" s="88">
        <v>0</v>
      </c>
      <c r="I292" s="103"/>
      <c r="J292" s="103">
        <v>0.71878920000000002</v>
      </c>
      <c r="K292" s="103">
        <v>1.6868772263247751E-2</v>
      </c>
      <c r="L292" s="88">
        <v>0.73565797226324781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15.112</v>
      </c>
      <c r="G293" s="104">
        <v>16.571000000000002</v>
      </c>
      <c r="H293" s="88">
        <v>0</v>
      </c>
      <c r="I293" s="103"/>
      <c r="J293" s="103">
        <v>0.98791526666666674</v>
      </c>
      <c r="K293" s="103">
        <v>1.461324904160822E-2</v>
      </c>
      <c r="L293" s="88">
        <v>1.0025285157082751</v>
      </c>
      <c r="M293" s="25" t="s">
        <v>563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35.682000000000002</v>
      </c>
      <c r="G294" s="104">
        <v>36.93</v>
      </c>
      <c r="H294" s="88">
        <v>0</v>
      </c>
      <c r="I294" s="103"/>
      <c r="J294" s="103">
        <v>1.0791892666666669</v>
      </c>
      <c r="K294" s="103">
        <v>1.2691289113309748E-2</v>
      </c>
      <c r="L294" s="88">
        <v>1.0918805557799767</v>
      </c>
      <c r="M294" s="25" t="s">
        <v>563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11.154</v>
      </c>
      <c r="G295" s="104">
        <v>11.243</v>
      </c>
      <c r="H295" s="88">
        <v>7.6522200000000359E-2</v>
      </c>
      <c r="I295" s="103"/>
      <c r="J295" s="103"/>
      <c r="K295" s="103">
        <v>8.1643587036811151E-3</v>
      </c>
      <c r="L295" s="88">
        <v>8.4686558703681469E-2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17.43</v>
      </c>
      <c r="G296" s="104">
        <v>17.574000000000002</v>
      </c>
      <c r="H296" s="88">
        <v>0.12381120000000163</v>
      </c>
      <c r="I296" s="103"/>
      <c r="J296" s="103"/>
      <c r="K296" s="103">
        <v>7.9896350738357987E-3</v>
      </c>
      <c r="L296" s="88">
        <v>0.13180083507383744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43.158000000000001</v>
      </c>
      <c r="G297" s="104">
        <v>47.378</v>
      </c>
      <c r="H297" s="88">
        <v>0</v>
      </c>
      <c r="I297" s="103">
        <v>2.9520000000000004</v>
      </c>
      <c r="J297" s="103">
        <v>0</v>
      </c>
      <c r="K297" s="103">
        <v>1.8234793369311126E-2</v>
      </c>
      <c r="L297" s="88">
        <v>2.9702347933693116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102.03400000000001</v>
      </c>
      <c r="G298" s="104">
        <v>104.461</v>
      </c>
      <c r="H298" s="88">
        <v>2.0867345999999936</v>
      </c>
      <c r="I298" s="103"/>
      <c r="J298" s="103"/>
      <c r="K298" s="103">
        <v>4.7151554108710879E-2</v>
      </c>
      <c r="L298" s="88">
        <v>2.1338861541087044</v>
      </c>
      <c r="M298" s="25" t="s">
        <v>563</v>
      </c>
    </row>
    <row r="299" spans="1:13" x14ac:dyDescent="0.25">
      <c r="A299" s="614" t="s">
        <v>3</v>
      </c>
      <c r="B299" s="615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74.806841999999989</v>
      </c>
      <c r="I299" s="88">
        <f t="shared" ref="I299:L299" si="0">SUM(I13:I298)</f>
        <v>30.661714285714289</v>
      </c>
      <c r="J299" s="88">
        <f t="shared" si="0"/>
        <v>91.722559683333316</v>
      </c>
      <c r="K299" s="88">
        <f t="shared" si="0"/>
        <v>3.2508840309524198</v>
      </c>
      <c r="L299" s="88">
        <f t="shared" si="0"/>
        <v>200.44199999999972</v>
      </c>
      <c r="M299" s="25"/>
    </row>
  </sheetData>
  <mergeCells count="16">
    <mergeCell ref="L1:M4"/>
    <mergeCell ref="A1:K1"/>
    <mergeCell ref="D9:E9"/>
    <mergeCell ref="D10:E10"/>
    <mergeCell ref="D11:E11"/>
    <mergeCell ref="A299:B299"/>
    <mergeCell ref="A2:K2"/>
    <mergeCell ref="A3:E3"/>
    <mergeCell ref="F3:G3"/>
    <mergeCell ref="A4:E4"/>
    <mergeCell ref="F4:G4"/>
    <mergeCell ref="A5:E8"/>
    <mergeCell ref="F5:G5"/>
    <mergeCell ref="F6:G6"/>
    <mergeCell ref="F7:G7"/>
    <mergeCell ref="F8:G8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selection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164"/>
      <c r="C2" s="48"/>
      <c r="D2" s="164"/>
      <c r="E2" s="164"/>
      <c r="F2" s="166"/>
      <c r="G2" s="68"/>
      <c r="H2" s="16"/>
      <c r="I2" s="166"/>
      <c r="J2" s="35"/>
      <c r="K2" s="164"/>
      <c r="L2" s="164"/>
    </row>
    <row r="3" spans="1:16" ht="45" customHeight="1" x14ac:dyDescent="0.25">
      <c r="A3" s="622" t="s">
        <v>417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416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>
        <v>544.08500000000004</v>
      </c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359.00900000000001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287.0670386428572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71.941961357142816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59">
        <v>48.384</v>
      </c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28.638000000000002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47">
        <f>G7-G9-G12-G13</f>
        <v>108.054</v>
      </c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399</v>
      </c>
      <c r="F16" s="22" t="s">
        <v>418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352.80879615789138</v>
      </c>
      <c r="P16" s="138">
        <f>I31+I102+I129+I164+I275+I290</f>
        <v>6.2002038421086523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9.1920000000000002</v>
      </c>
      <c r="F17" s="104">
        <v>10.209</v>
      </c>
      <c r="G17" s="72">
        <f>(F17-E17)*0.8598</f>
        <v>0.87441659999999954</v>
      </c>
      <c r="H17" s="103">
        <f>$G$11/$C$303*C17</f>
        <v>0.22601648585960687</v>
      </c>
      <c r="I17" s="88">
        <f t="shared" ref="I17:I27" si="0">G17+H17</f>
        <v>1.1004330858596063</v>
      </c>
      <c r="J17" s="20"/>
      <c r="K17" s="38"/>
      <c r="L17" s="163"/>
      <c r="M17" s="115"/>
      <c r="N17" s="107" t="s">
        <v>373</v>
      </c>
      <c r="O17" s="644">
        <f>SUM(O16:P16)</f>
        <v>359.00900000000001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14.601000000000001</v>
      </c>
      <c r="F18" s="104">
        <v>17.427</v>
      </c>
      <c r="G18" s="72">
        <f t="shared" ref="G18:G80" si="1">(F18-E18)*0.8598</f>
        <v>2.4297947999999989</v>
      </c>
      <c r="H18" s="103">
        <f t="shared" ref="H18:H81" si="2">$G$11/$C$303*C18</f>
        <v>0.15149783111273807</v>
      </c>
      <c r="I18" s="88">
        <f t="shared" si="0"/>
        <v>2.5812926311127371</v>
      </c>
      <c r="J18" s="20"/>
      <c r="K18" s="38"/>
      <c r="L18" s="163"/>
      <c r="M18" s="115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10.457000000000001</v>
      </c>
      <c r="F19" s="104">
        <v>11.925000000000001</v>
      </c>
      <c r="G19" s="72">
        <f t="shared" si="1"/>
        <v>1.2621864</v>
      </c>
      <c r="H19" s="103">
        <f t="shared" si="2"/>
        <v>0.15852789288131058</v>
      </c>
      <c r="I19" s="88">
        <f t="shared" si="0"/>
        <v>1.4207142928813106</v>
      </c>
      <c r="J19" s="20"/>
      <c r="K19" s="38"/>
      <c r="L19" s="163"/>
      <c r="M19" s="115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28.079000000000001</v>
      </c>
      <c r="F20" s="104">
        <v>34.085999999999999</v>
      </c>
      <c r="G20" s="72">
        <f>(F20-E20)*0.8598</f>
        <v>5.1648185999999985</v>
      </c>
      <c r="H20" s="103">
        <f t="shared" si="2"/>
        <v>0.24570065881161002</v>
      </c>
      <c r="I20" s="88">
        <f t="shared" si="0"/>
        <v>5.4105192588116084</v>
      </c>
      <c r="J20" s="20"/>
      <c r="K20" s="38"/>
      <c r="L20" s="163"/>
      <c r="M20" s="115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14.36</v>
      </c>
      <c r="F21" s="135">
        <v>16.474</v>
      </c>
      <c r="G21" s="72">
        <f t="shared" si="1"/>
        <v>1.8176172000000006</v>
      </c>
      <c r="H21" s="103">
        <f t="shared" si="2"/>
        <v>0.22636798894803553</v>
      </c>
      <c r="I21" s="88">
        <f t="shared" si="0"/>
        <v>2.043985188948036</v>
      </c>
      <c r="J21" s="20"/>
      <c r="K21" s="132">
        <v>5</v>
      </c>
      <c r="L21" s="163"/>
      <c r="M21" s="115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7.3540000000000001</v>
      </c>
      <c r="F22" s="135">
        <v>8.2270000000000003</v>
      </c>
      <c r="G22" s="72">
        <f t="shared" si="1"/>
        <v>0.7506054000000002</v>
      </c>
      <c r="H22" s="103">
        <f t="shared" si="2"/>
        <v>0.15079482493588081</v>
      </c>
      <c r="I22" s="88">
        <f t="shared" si="0"/>
        <v>0.90140022493588101</v>
      </c>
      <c r="J22" s="20"/>
      <c r="K22" s="132" t="s">
        <v>391</v>
      </c>
      <c r="L22" s="163"/>
      <c r="M22" s="115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8.202</v>
      </c>
      <c r="F23" s="135">
        <v>9.2170000000000005</v>
      </c>
      <c r="G23" s="72">
        <f t="shared" si="1"/>
        <v>0.8726970000000005</v>
      </c>
      <c r="H23" s="103">
        <f t="shared" si="2"/>
        <v>0.15677037743916747</v>
      </c>
      <c r="I23" s="88">
        <f t="shared" si="0"/>
        <v>1.0294673774391681</v>
      </c>
      <c r="J23" s="20"/>
      <c r="K23" s="132">
        <v>7</v>
      </c>
      <c r="L23" s="163"/>
      <c r="M23" s="115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6.593</v>
      </c>
      <c r="F24" s="135">
        <v>7.6619999999999999</v>
      </c>
      <c r="G24" s="72">
        <f t="shared" si="1"/>
        <v>0.9191262</v>
      </c>
      <c r="H24" s="103">
        <f t="shared" si="2"/>
        <v>0.24570065881161002</v>
      </c>
      <c r="I24" s="88">
        <f t="shared" si="0"/>
        <v>1.16482685881161</v>
      </c>
      <c r="J24" s="20"/>
      <c r="K24" s="132">
        <v>8</v>
      </c>
      <c r="L24" s="163"/>
      <c r="M24" s="115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7.5990000000000002</v>
      </c>
      <c r="F25" s="104">
        <v>8.8680000000000003</v>
      </c>
      <c r="G25" s="72">
        <f t="shared" si="1"/>
        <v>1.0910862000000001</v>
      </c>
      <c r="H25" s="103">
        <f t="shared" si="2"/>
        <v>0.22566498277117827</v>
      </c>
      <c r="I25" s="88">
        <f t="shared" si="0"/>
        <v>1.3167511827711784</v>
      </c>
      <c r="J25" s="20"/>
      <c r="K25" s="38"/>
      <c r="L25" s="163"/>
      <c r="M25" s="115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6.8250000000000002</v>
      </c>
      <c r="F26" s="104">
        <v>7.9189999999999996</v>
      </c>
      <c r="G26" s="72">
        <f t="shared" si="1"/>
        <v>0.94062119999999949</v>
      </c>
      <c r="H26" s="103">
        <f t="shared" si="2"/>
        <v>0.14974031567059493</v>
      </c>
      <c r="I26" s="88">
        <f t="shared" si="0"/>
        <v>1.0903615156705944</v>
      </c>
      <c r="J26" s="20"/>
      <c r="K26" s="38"/>
      <c r="L26" s="163"/>
      <c r="M26" s="115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9.5630000000000006</v>
      </c>
      <c r="F27" s="104">
        <v>11.057</v>
      </c>
      <c r="G27" s="72">
        <f t="shared" si="1"/>
        <v>1.2845411999999998</v>
      </c>
      <c r="H27" s="103">
        <f t="shared" si="2"/>
        <v>0.15677037743916747</v>
      </c>
      <c r="I27" s="88">
        <f t="shared" si="0"/>
        <v>1.4413115774391674</v>
      </c>
      <c r="J27" s="20"/>
      <c r="K27" s="38"/>
      <c r="L27" s="163"/>
      <c r="M27" s="115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13.340999999999999</v>
      </c>
      <c r="F28" s="104">
        <v>15.348000000000001</v>
      </c>
      <c r="G28" s="72">
        <f t="shared" si="1"/>
        <v>1.7256186000000013</v>
      </c>
      <c r="H28" s="103">
        <f t="shared" si="2"/>
        <v>0.24570065881161002</v>
      </c>
      <c r="I28" s="88">
        <f t="shared" ref="I28:I59" si="3">G28+H28</f>
        <v>1.9713192588116113</v>
      </c>
      <c r="J28" s="20"/>
      <c r="K28" s="38"/>
      <c r="L28" s="163"/>
      <c r="M28" s="115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12.571</v>
      </c>
      <c r="F29" s="104">
        <v>14.541</v>
      </c>
      <c r="G29" s="72">
        <f t="shared" si="1"/>
        <v>1.6938060000000006</v>
      </c>
      <c r="H29" s="103">
        <f t="shared" si="2"/>
        <v>0.22812550439017867</v>
      </c>
      <c r="I29" s="88">
        <f t="shared" si="3"/>
        <v>1.9219315043901792</v>
      </c>
      <c r="J29" s="20"/>
      <c r="K29" s="38"/>
      <c r="L29" s="163"/>
      <c r="M29" s="115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6.2130000000000001</v>
      </c>
      <c r="F30" s="104">
        <v>7.0940000000000003</v>
      </c>
      <c r="G30" s="72">
        <f t="shared" si="1"/>
        <v>0.75748380000000015</v>
      </c>
      <c r="H30" s="103">
        <f t="shared" si="2"/>
        <v>0.14903730949373767</v>
      </c>
      <c r="I30" s="88">
        <f t="shared" si="3"/>
        <v>0.90652110949373776</v>
      </c>
      <c r="J30" s="20"/>
      <c r="K30" s="38"/>
      <c r="L30" s="163"/>
      <c r="M30" s="115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6.758</v>
      </c>
      <c r="F31" s="134">
        <v>7.5049999999999999</v>
      </c>
      <c r="G31" s="81">
        <f t="shared" si="1"/>
        <v>0.64227059999999991</v>
      </c>
      <c r="H31" s="97">
        <f t="shared" si="2"/>
        <v>0.15817638979288196</v>
      </c>
      <c r="I31" s="92">
        <f t="shared" si="3"/>
        <v>0.80044698979288187</v>
      </c>
      <c r="J31" s="20"/>
      <c r="K31" s="38"/>
      <c r="L31" s="163"/>
      <c r="M31" s="115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9.4260000000000002</v>
      </c>
      <c r="F32" s="104">
        <v>11.702999999999999</v>
      </c>
      <c r="G32" s="72">
        <f t="shared" si="1"/>
        <v>1.9577645999999993</v>
      </c>
      <c r="H32" s="103">
        <f t="shared" si="2"/>
        <v>0.24605216190003862</v>
      </c>
      <c r="I32" s="88">
        <f t="shared" si="3"/>
        <v>2.2038167619000379</v>
      </c>
      <c r="J32" s="20"/>
      <c r="K32" s="38"/>
      <c r="L32" s="163"/>
      <c r="M32" s="115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11.169</v>
      </c>
      <c r="F33" s="104">
        <v>12.762</v>
      </c>
      <c r="G33" s="72">
        <f t="shared" si="1"/>
        <v>1.3696614</v>
      </c>
      <c r="H33" s="103">
        <f t="shared" si="2"/>
        <v>0.22707099512489276</v>
      </c>
      <c r="I33" s="88">
        <f t="shared" si="3"/>
        <v>1.5967323951248928</v>
      </c>
      <c r="J33" s="20"/>
      <c r="K33" s="38"/>
      <c r="L33" s="163"/>
      <c r="M33" s="115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8.6880000000000006</v>
      </c>
      <c r="F34" s="104">
        <v>9.7170000000000005</v>
      </c>
      <c r="G34" s="72">
        <f t="shared" si="1"/>
        <v>0.88473419999999992</v>
      </c>
      <c r="H34" s="103">
        <f t="shared" si="2"/>
        <v>0.1493888125821663</v>
      </c>
      <c r="I34" s="88">
        <f t="shared" si="3"/>
        <v>1.0341230125821661</v>
      </c>
      <c r="J34" s="20"/>
      <c r="K34" s="38"/>
      <c r="L34" s="163"/>
      <c r="M34" s="115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5.2869999999999999</v>
      </c>
      <c r="F35" s="104">
        <v>5.843</v>
      </c>
      <c r="G35" s="72">
        <f t="shared" si="1"/>
        <v>0.47804880000000005</v>
      </c>
      <c r="H35" s="103">
        <f t="shared" si="2"/>
        <v>0.15677037743916747</v>
      </c>
      <c r="I35" s="88">
        <f t="shared" si="3"/>
        <v>0.63481917743916749</v>
      </c>
      <c r="J35" s="20"/>
      <c r="K35" s="38"/>
      <c r="L35" s="163"/>
      <c r="M35" s="115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0.24499765263475273</v>
      </c>
      <c r="I36" s="88">
        <f t="shared" si="3"/>
        <v>0.24499765263475273</v>
      </c>
      <c r="J36" s="20"/>
      <c r="K36" s="38"/>
      <c r="L36" s="163"/>
      <c r="M36" s="115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14.015000000000001</v>
      </c>
      <c r="F37" s="104">
        <v>16.318000000000001</v>
      </c>
      <c r="G37" s="72">
        <f t="shared" si="1"/>
        <v>1.9801194000000006</v>
      </c>
      <c r="H37" s="103">
        <f t="shared" si="2"/>
        <v>0.22566498277117827</v>
      </c>
      <c r="I37" s="88">
        <f t="shared" si="3"/>
        <v>2.2057843827711787</v>
      </c>
      <c r="J37" s="20"/>
      <c r="K37" s="38"/>
      <c r="L37" s="163"/>
      <c r="M37" s="115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5.4660000000000002</v>
      </c>
      <c r="F38" s="104">
        <v>6.3120000000000003</v>
      </c>
      <c r="G38" s="72">
        <f t="shared" si="1"/>
        <v>0.72739080000000012</v>
      </c>
      <c r="H38" s="103">
        <f t="shared" si="2"/>
        <v>0.14868580640530904</v>
      </c>
      <c r="I38" s="88">
        <f t="shared" si="3"/>
        <v>0.87607660640530916</v>
      </c>
      <c r="J38" s="20"/>
      <c r="K38" s="38"/>
      <c r="L38" s="163"/>
      <c r="M38" s="115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7.96</v>
      </c>
      <c r="F39" s="104">
        <v>9.2370000000000001</v>
      </c>
      <c r="G39" s="72">
        <f t="shared" si="1"/>
        <v>1.0979646000000001</v>
      </c>
      <c r="H39" s="103">
        <f t="shared" si="2"/>
        <v>0.15641887435073884</v>
      </c>
      <c r="I39" s="88">
        <f t="shared" si="3"/>
        <v>1.2543834743507389</v>
      </c>
      <c r="K39" s="20"/>
      <c r="L39" s="163"/>
      <c r="M39" s="115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11.096</v>
      </c>
      <c r="F40" s="104">
        <v>12.965</v>
      </c>
      <c r="G40" s="72">
        <f t="shared" si="1"/>
        <v>1.6069661999999998</v>
      </c>
      <c r="H40" s="103">
        <f t="shared" si="2"/>
        <v>0.24394314336946687</v>
      </c>
      <c r="I40" s="88">
        <f t="shared" si="3"/>
        <v>1.8509093433694668</v>
      </c>
      <c r="J40" s="20"/>
      <c r="K40" s="38"/>
      <c r="L40" s="163"/>
      <c r="M40" s="115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0.22601648585960687</v>
      </c>
      <c r="I41" s="88">
        <f t="shared" si="3"/>
        <v>0.22601648585960687</v>
      </c>
      <c r="J41" s="20"/>
      <c r="K41" s="38"/>
      <c r="L41" s="163"/>
      <c r="M41" s="115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6.7210000000000001</v>
      </c>
      <c r="F42" s="104">
        <v>7.8559999999999999</v>
      </c>
      <c r="G42" s="72">
        <f t="shared" si="1"/>
        <v>0.97587299999999988</v>
      </c>
      <c r="H42" s="103">
        <f t="shared" si="2"/>
        <v>0.15044332184745218</v>
      </c>
      <c r="I42" s="88">
        <f t="shared" si="3"/>
        <v>1.1263163218474521</v>
      </c>
      <c r="J42" s="20"/>
      <c r="K42" s="38"/>
      <c r="L42" s="163"/>
      <c r="M42" s="115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3.8159999999999998</v>
      </c>
      <c r="F43" s="104">
        <v>4.54</v>
      </c>
      <c r="G43" s="72">
        <f t="shared" si="1"/>
        <v>0.62249520000000014</v>
      </c>
      <c r="H43" s="103">
        <f t="shared" si="2"/>
        <v>0.15923089905816784</v>
      </c>
      <c r="I43" s="88">
        <f t="shared" si="3"/>
        <v>0.78172609905816803</v>
      </c>
      <c r="J43" s="20"/>
      <c r="K43" s="38"/>
      <c r="L43" s="163"/>
      <c r="M43" s="115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14.127000000000001</v>
      </c>
      <c r="F44" s="104">
        <v>16.151</v>
      </c>
      <c r="G44" s="72">
        <f t="shared" si="1"/>
        <v>1.7402351999999992</v>
      </c>
      <c r="H44" s="103">
        <f t="shared" si="2"/>
        <v>0.24464614954632408</v>
      </c>
      <c r="I44" s="88">
        <f t="shared" si="3"/>
        <v>1.9848813495463233</v>
      </c>
      <c r="J44" s="20"/>
      <c r="K44" s="38"/>
      <c r="L44" s="163"/>
      <c r="M44" s="115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0.22250145497532062</v>
      </c>
      <c r="I45" s="88">
        <f t="shared" si="3"/>
        <v>0.22250145497532062</v>
      </c>
      <c r="J45" s="20"/>
      <c r="K45" s="38"/>
      <c r="L45" s="163"/>
      <c r="M45" s="115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3.7730000000000001</v>
      </c>
      <c r="F46" s="104">
        <v>4.6769999999999996</v>
      </c>
      <c r="G46" s="72">
        <f t="shared" si="1"/>
        <v>0.77725919999999959</v>
      </c>
      <c r="H46" s="103">
        <f t="shared" si="2"/>
        <v>0.1493888125821663</v>
      </c>
      <c r="I46" s="88">
        <f t="shared" si="3"/>
        <v>0.92664801258216589</v>
      </c>
      <c r="J46" s="20"/>
      <c r="K46" s="38"/>
      <c r="L46" s="163"/>
      <c r="M46" s="115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6.8849999999999998</v>
      </c>
      <c r="F47" s="104">
        <v>7.8540000000000001</v>
      </c>
      <c r="G47" s="72">
        <f t="shared" si="1"/>
        <v>0.83314620000000028</v>
      </c>
      <c r="H47" s="103">
        <f t="shared" si="2"/>
        <v>0.15641887435073884</v>
      </c>
      <c r="I47" s="88">
        <f t="shared" si="3"/>
        <v>0.98956507435073915</v>
      </c>
      <c r="J47" s="20"/>
      <c r="K47" s="38"/>
      <c r="L47" s="163"/>
      <c r="M47" s="115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1.1100000000000001</v>
      </c>
      <c r="F48" s="135">
        <v>1.1120000000000001</v>
      </c>
      <c r="G48" s="86">
        <f t="shared" si="1"/>
        <v>1.7196000000000015E-3</v>
      </c>
      <c r="H48" s="109">
        <f t="shared" si="2"/>
        <v>0.24570065881161002</v>
      </c>
      <c r="I48" s="73">
        <f t="shared" si="3"/>
        <v>0.24742025881161001</v>
      </c>
      <c r="J48" s="20"/>
      <c r="K48" s="38"/>
      <c r="L48" s="163"/>
      <c r="M48" s="115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6.8620000000000001</v>
      </c>
      <c r="F49" s="104">
        <v>7.9240000000000004</v>
      </c>
      <c r="G49" s="72">
        <f t="shared" si="1"/>
        <v>0.91310760000000024</v>
      </c>
      <c r="H49" s="103">
        <f t="shared" si="2"/>
        <v>0.22777400130175002</v>
      </c>
      <c r="I49" s="88">
        <f t="shared" si="3"/>
        <v>1.1408816013017502</v>
      </c>
      <c r="J49" s="20"/>
      <c r="K49" s="38"/>
      <c r="L49" s="163"/>
      <c r="M49" s="115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4.0519999999999996</v>
      </c>
      <c r="F50" s="104">
        <v>4.49</v>
      </c>
      <c r="G50" s="72">
        <f>(F50-E50)*0.8598</f>
        <v>0.37659240000000055</v>
      </c>
      <c r="H50" s="103">
        <f t="shared" si="2"/>
        <v>0.15009181875902355</v>
      </c>
      <c r="I50" s="88">
        <f t="shared" si="3"/>
        <v>0.52668421875902416</v>
      </c>
      <c r="J50" s="20"/>
      <c r="K50" s="38"/>
      <c r="L50" s="163"/>
      <c r="M50" s="115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8.2880000000000003</v>
      </c>
      <c r="F51" s="104">
        <v>9.6750000000000007</v>
      </c>
      <c r="G51" s="72">
        <f>(F51-E51)*0.8598</f>
        <v>1.1925426000000003</v>
      </c>
      <c r="H51" s="103">
        <f t="shared" si="2"/>
        <v>0.15606737126231021</v>
      </c>
      <c r="I51" s="88">
        <f t="shared" si="3"/>
        <v>1.3486099712623105</v>
      </c>
      <c r="K51" s="20"/>
      <c r="L51" s="163"/>
      <c r="M51" s="115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8.1829999999999998</v>
      </c>
      <c r="F52" s="104">
        <v>9.6</v>
      </c>
      <c r="G52" s="72">
        <f t="shared" si="1"/>
        <v>1.2183365999999998</v>
      </c>
      <c r="H52" s="103">
        <f t="shared" si="2"/>
        <v>0.24253713101575233</v>
      </c>
      <c r="I52" s="88">
        <f t="shared" si="3"/>
        <v>1.460873731015752</v>
      </c>
      <c r="J52" s="20"/>
      <c r="K52" s="38"/>
      <c r="L52" s="163"/>
      <c r="M52" s="115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8.234</v>
      </c>
      <c r="F53" s="104">
        <v>9.7270000000000003</v>
      </c>
      <c r="G53" s="72">
        <f t="shared" si="1"/>
        <v>1.2836814000000003</v>
      </c>
      <c r="H53" s="103">
        <f t="shared" si="2"/>
        <v>0.22671949203646416</v>
      </c>
      <c r="I53" s="88">
        <f t="shared" si="3"/>
        <v>1.5104008920364644</v>
      </c>
      <c r="J53" s="20"/>
      <c r="K53" s="38"/>
      <c r="L53" s="163"/>
      <c r="M53" s="115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10.423999999999999</v>
      </c>
      <c r="F54" s="104">
        <v>12.202999999999999</v>
      </c>
      <c r="G54" s="72">
        <f t="shared" si="1"/>
        <v>1.5295841999999999</v>
      </c>
      <c r="H54" s="103">
        <f t="shared" si="2"/>
        <v>0.14763129714002315</v>
      </c>
      <c r="I54" s="88">
        <f t="shared" si="3"/>
        <v>1.677215497140023</v>
      </c>
      <c r="J54" s="20"/>
      <c r="K54" s="38"/>
      <c r="L54" s="163"/>
      <c r="M54" s="115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4.242</v>
      </c>
      <c r="F55" s="104">
        <v>4.76</v>
      </c>
      <c r="G55" s="72">
        <f t="shared" si="1"/>
        <v>0.44537639999999984</v>
      </c>
      <c r="H55" s="103">
        <f t="shared" si="2"/>
        <v>0.15606737126231021</v>
      </c>
      <c r="I55" s="88">
        <f t="shared" si="3"/>
        <v>0.60144377126231008</v>
      </c>
      <c r="J55" s="20"/>
      <c r="K55" s="38"/>
      <c r="L55" s="163"/>
      <c r="M55" s="115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9.673</v>
      </c>
      <c r="F56" s="104">
        <v>11.73</v>
      </c>
      <c r="G56" s="72">
        <f t="shared" si="1"/>
        <v>1.7686086000000003</v>
      </c>
      <c r="H56" s="103">
        <f t="shared" si="2"/>
        <v>0.24324013719260962</v>
      </c>
      <c r="I56" s="88">
        <f t="shared" si="3"/>
        <v>2.0118487371926097</v>
      </c>
      <c r="J56" s="20"/>
      <c r="K56" s="38"/>
      <c r="L56" s="163"/>
      <c r="M56" s="115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9.2520000000000007</v>
      </c>
      <c r="F57" s="104">
        <v>11.145</v>
      </c>
      <c r="G57" s="72">
        <f t="shared" si="1"/>
        <v>1.627601399999999</v>
      </c>
      <c r="H57" s="103">
        <f t="shared" si="2"/>
        <v>0.22742249821332142</v>
      </c>
      <c r="I57" s="88">
        <f t="shared" si="3"/>
        <v>1.8550238982133205</v>
      </c>
      <c r="J57" s="20"/>
      <c r="K57" s="38"/>
      <c r="L57" s="163"/>
      <c r="M57" s="115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2.1869999999999998</v>
      </c>
      <c r="F58" s="104">
        <v>2.3290000000000002</v>
      </c>
      <c r="G58" s="72">
        <f t="shared" si="1"/>
        <v>0.1220916000000003</v>
      </c>
      <c r="H58" s="103">
        <f t="shared" si="2"/>
        <v>0.1493888125821663</v>
      </c>
      <c r="I58" s="88">
        <f t="shared" si="3"/>
        <v>0.2714804125821666</v>
      </c>
      <c r="J58" s="20"/>
      <c r="K58" s="38"/>
      <c r="L58" s="163"/>
      <c r="M58" s="115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7.117</v>
      </c>
      <c r="F59" s="104">
        <v>8.52</v>
      </c>
      <c r="G59" s="72">
        <f t="shared" si="1"/>
        <v>1.2062993999999996</v>
      </c>
      <c r="H59" s="103">
        <f t="shared" si="2"/>
        <v>0.15641887435073884</v>
      </c>
      <c r="I59" s="88">
        <f t="shared" si="3"/>
        <v>1.3627182743507384</v>
      </c>
      <c r="J59" s="20"/>
      <c r="K59" s="38"/>
      <c r="L59" s="163"/>
      <c r="M59" s="115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8.6039999999999992</v>
      </c>
      <c r="F60" s="104">
        <v>9.4629999999999992</v>
      </c>
      <c r="G60" s="72">
        <f t="shared" si="1"/>
        <v>0.73856820000000001</v>
      </c>
      <c r="H60" s="103">
        <f t="shared" si="2"/>
        <v>0.24464614954632408</v>
      </c>
      <c r="I60" s="88">
        <f t="shared" ref="I60:I91" si="4">G60+H60</f>
        <v>0.98321434954632414</v>
      </c>
      <c r="J60" s="20"/>
      <c r="K60" s="38"/>
      <c r="L60" s="163"/>
      <c r="M60" s="115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04">
        <v>11.166</v>
      </c>
      <c r="F61" s="135">
        <v>12.959</v>
      </c>
      <c r="G61" s="72">
        <f t="shared" si="1"/>
        <v>1.5416213999999995</v>
      </c>
      <c r="H61" s="103">
        <f t="shared" si="2"/>
        <v>0.22777400130175002</v>
      </c>
      <c r="I61" s="88">
        <f t="shared" si="4"/>
        <v>1.7693954013017494</v>
      </c>
      <c r="K61" s="145">
        <v>45</v>
      </c>
      <c r="L61" s="163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04">
        <v>4.1619999999999999</v>
      </c>
      <c r="F62" s="135">
        <v>5.2220000000000004</v>
      </c>
      <c r="G62" s="72">
        <f t="shared" si="1"/>
        <v>0.91138800000000042</v>
      </c>
      <c r="H62" s="103">
        <f t="shared" si="2"/>
        <v>0.14974031567059493</v>
      </c>
      <c r="I62" s="88">
        <f t="shared" si="4"/>
        <v>1.0611283156705953</v>
      </c>
      <c r="K62" s="145">
        <v>46</v>
      </c>
      <c r="L62" s="163"/>
      <c r="M62" s="115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04">
        <v>7.0739999999999998</v>
      </c>
      <c r="F63" s="135">
        <v>8.3629999999999995</v>
      </c>
      <c r="G63" s="72">
        <f t="shared" si="1"/>
        <v>1.1082821999999997</v>
      </c>
      <c r="H63" s="103">
        <f t="shared" si="2"/>
        <v>0.15536436508545295</v>
      </c>
      <c r="I63" s="88">
        <f t="shared" si="4"/>
        <v>1.2636465650854527</v>
      </c>
      <c r="K63" s="145" t="s">
        <v>389</v>
      </c>
      <c r="L63" s="163"/>
      <c r="M63" s="115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04">
        <v>11.323</v>
      </c>
      <c r="F64" s="135">
        <v>13.228</v>
      </c>
      <c r="G64" s="72">
        <f t="shared" si="1"/>
        <v>1.6379189999999995</v>
      </c>
      <c r="H64" s="103">
        <f t="shared" si="2"/>
        <v>0.24324013719260962</v>
      </c>
      <c r="I64" s="88">
        <f t="shared" si="4"/>
        <v>1.8811591371926091</v>
      </c>
      <c r="K64" s="145">
        <v>48</v>
      </c>
      <c r="L64" s="163"/>
      <c r="M64" s="115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7.7080000000000002</v>
      </c>
      <c r="F65" s="104">
        <v>7.9850000000000003</v>
      </c>
      <c r="G65" s="72">
        <f t="shared" si="1"/>
        <v>0.23816460000000012</v>
      </c>
      <c r="H65" s="103">
        <f t="shared" si="2"/>
        <v>0.22601648585960687</v>
      </c>
      <c r="I65" s="88">
        <f t="shared" si="4"/>
        <v>0.46418108585960699</v>
      </c>
      <c r="J65" s="20"/>
      <c r="K65" s="38"/>
      <c r="L65" s="163"/>
      <c r="M65" s="115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6.2240000000000002</v>
      </c>
      <c r="F66" s="104">
        <v>6.7990000000000004</v>
      </c>
      <c r="G66" s="72">
        <f t="shared" si="1"/>
        <v>0.49438500000000019</v>
      </c>
      <c r="H66" s="103">
        <f t="shared" si="2"/>
        <v>0.1493888125821663</v>
      </c>
      <c r="I66" s="88">
        <f t="shared" si="4"/>
        <v>0.64377381258216648</v>
      </c>
      <c r="J66" s="20"/>
      <c r="K66" s="38"/>
      <c r="L66" s="163"/>
      <c r="M66" s="115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2.97</v>
      </c>
      <c r="F67" s="104">
        <v>3.4809999999999999</v>
      </c>
      <c r="G67" s="72">
        <f t="shared" si="1"/>
        <v>0.43935779999999974</v>
      </c>
      <c r="H67" s="103">
        <f t="shared" si="2"/>
        <v>0.15395835273173844</v>
      </c>
      <c r="I67" s="88">
        <f t="shared" si="4"/>
        <v>0.59331615273173821</v>
      </c>
      <c r="J67" s="20"/>
      <c r="K67" s="38"/>
      <c r="L67" s="163"/>
      <c r="M67" s="115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8.8629999999999995</v>
      </c>
      <c r="F68" s="104">
        <v>10.378</v>
      </c>
      <c r="G68" s="72">
        <f t="shared" si="1"/>
        <v>1.3025970000000004</v>
      </c>
      <c r="H68" s="103">
        <f t="shared" si="2"/>
        <v>0.24359164028103822</v>
      </c>
      <c r="I68" s="88">
        <f t="shared" si="4"/>
        <v>1.5461886402810388</v>
      </c>
      <c r="J68" s="20"/>
      <c r="K68" s="38"/>
      <c r="L68" s="163"/>
      <c r="M68" s="115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7.952</v>
      </c>
      <c r="F69" s="104">
        <v>9.3650000000000002</v>
      </c>
      <c r="G69" s="72">
        <f t="shared" si="1"/>
        <v>1.2148974000000001</v>
      </c>
      <c r="H69" s="103">
        <f t="shared" si="2"/>
        <v>0.22390746732903516</v>
      </c>
      <c r="I69" s="88">
        <f t="shared" si="4"/>
        <v>1.4388048673290352</v>
      </c>
      <c r="J69" s="20"/>
      <c r="K69" s="38"/>
      <c r="L69" s="163"/>
      <c r="M69" s="115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8.032</v>
      </c>
      <c r="F70" s="104">
        <v>9.4969999999999999</v>
      </c>
      <c r="G70" s="72">
        <f t="shared" si="1"/>
        <v>1.2596069999999999</v>
      </c>
      <c r="H70" s="103">
        <f t="shared" si="2"/>
        <v>0.14903730949373767</v>
      </c>
      <c r="I70" s="88">
        <f t="shared" si="4"/>
        <v>1.4086443094937375</v>
      </c>
      <c r="J70" s="20"/>
      <c r="K70" s="38"/>
      <c r="L70" s="163"/>
      <c r="M70" s="115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8.4369999999999994</v>
      </c>
      <c r="F71" s="104">
        <v>10.016999999999999</v>
      </c>
      <c r="G71" s="72">
        <f t="shared" si="1"/>
        <v>1.358484</v>
      </c>
      <c r="H71" s="103">
        <f t="shared" si="2"/>
        <v>0.1546613589085957</v>
      </c>
      <c r="I71" s="88">
        <f t="shared" si="4"/>
        <v>1.5131453589085957</v>
      </c>
      <c r="J71" s="20"/>
      <c r="K71" s="38"/>
      <c r="L71" s="163"/>
      <c r="M71" s="115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7.7729999999999997</v>
      </c>
      <c r="F72" s="104">
        <v>9.27</v>
      </c>
      <c r="G72" s="72">
        <f t="shared" si="1"/>
        <v>1.2871205999999999</v>
      </c>
      <c r="H72" s="103">
        <f t="shared" si="2"/>
        <v>0.24429464645789548</v>
      </c>
      <c r="I72" s="88">
        <f t="shared" si="4"/>
        <v>1.5314152464578954</v>
      </c>
      <c r="J72" s="20"/>
      <c r="K72" s="38"/>
      <c r="L72" s="163"/>
      <c r="M72" s="115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4.0270000000000001</v>
      </c>
      <c r="F73" s="104">
        <v>4.79</v>
      </c>
      <c r="G73" s="72">
        <f t="shared" si="1"/>
        <v>0.65602739999999993</v>
      </c>
      <c r="H73" s="103">
        <f t="shared" si="2"/>
        <v>0.2235559642406065</v>
      </c>
      <c r="I73" s="88">
        <f t="shared" si="4"/>
        <v>0.87958336424060646</v>
      </c>
      <c r="J73" s="20"/>
      <c r="K73" s="38"/>
      <c r="L73" s="163"/>
      <c r="M73" s="115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6.665</v>
      </c>
      <c r="F74" s="104">
        <v>7.5019999999999998</v>
      </c>
      <c r="G74" s="72">
        <f t="shared" si="1"/>
        <v>0.71965259999999975</v>
      </c>
      <c r="H74" s="103">
        <f t="shared" si="2"/>
        <v>0.14974031567059493</v>
      </c>
      <c r="I74" s="88">
        <f t="shared" si="4"/>
        <v>0.86939291567059462</v>
      </c>
      <c r="J74" s="20"/>
      <c r="K74" s="38"/>
      <c r="L74" s="163"/>
      <c r="M74" s="115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8.6329999999999991</v>
      </c>
      <c r="F75" s="104">
        <v>10.292</v>
      </c>
      <c r="G75" s="72">
        <f t="shared" si="1"/>
        <v>1.4264082000000007</v>
      </c>
      <c r="H75" s="103">
        <f t="shared" si="2"/>
        <v>0.15430985582016707</v>
      </c>
      <c r="I75" s="88">
        <f t="shared" si="4"/>
        <v>1.5807180558201677</v>
      </c>
      <c r="J75" s="20"/>
      <c r="K75" s="38"/>
      <c r="L75" s="163"/>
      <c r="M75" s="115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0.24218562792732373</v>
      </c>
      <c r="I76" s="88">
        <f t="shared" si="4"/>
        <v>0.24218562792732373</v>
      </c>
      <c r="J76" s="20"/>
      <c r="K76" s="38"/>
      <c r="L76" s="163"/>
      <c r="M76" s="115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17.306999999999999</v>
      </c>
      <c r="F77" s="104">
        <v>19.829999999999998</v>
      </c>
      <c r="G77" s="72">
        <f t="shared" si="1"/>
        <v>2.1692753999999996</v>
      </c>
      <c r="H77" s="103">
        <f t="shared" si="2"/>
        <v>0.22390746732903516</v>
      </c>
      <c r="I77" s="88">
        <f t="shared" si="4"/>
        <v>2.3931828673290347</v>
      </c>
      <c r="J77" s="20"/>
      <c r="K77" s="38"/>
      <c r="L77" s="163"/>
      <c r="M77" s="115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11.097</v>
      </c>
      <c r="F78" s="104">
        <v>13.083</v>
      </c>
      <c r="G78" s="72">
        <f t="shared" si="1"/>
        <v>1.7075628000000005</v>
      </c>
      <c r="H78" s="103">
        <f t="shared" si="2"/>
        <v>0.15044332184745218</v>
      </c>
      <c r="I78" s="88">
        <f t="shared" si="4"/>
        <v>1.8580061218474526</v>
      </c>
      <c r="J78" s="20"/>
      <c r="K78" s="38"/>
      <c r="L78" s="163"/>
      <c r="M78" s="115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10.23</v>
      </c>
      <c r="F79" s="104">
        <v>11.407</v>
      </c>
      <c r="G79" s="72">
        <f t="shared" si="1"/>
        <v>1.0119845999999997</v>
      </c>
      <c r="H79" s="103">
        <f t="shared" si="2"/>
        <v>0.15571586817388156</v>
      </c>
      <c r="I79" s="88">
        <f t="shared" si="4"/>
        <v>1.1677004681738812</v>
      </c>
      <c r="J79" s="20"/>
      <c r="K79" s="38"/>
      <c r="L79" s="163"/>
      <c r="M79" s="115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9.3960000000000008</v>
      </c>
      <c r="F80" s="104">
        <v>11.076000000000001</v>
      </c>
      <c r="G80" s="72">
        <f t="shared" si="1"/>
        <v>1.4444639999999997</v>
      </c>
      <c r="H80" s="103">
        <f t="shared" si="2"/>
        <v>0.24253713101575233</v>
      </c>
      <c r="I80" s="88">
        <f t="shared" si="4"/>
        <v>1.687001131015752</v>
      </c>
      <c r="J80" s="20"/>
      <c r="K80" s="38"/>
      <c r="L80" s="163"/>
      <c r="M80" s="115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13.109</v>
      </c>
      <c r="F81" s="104">
        <v>14.375</v>
      </c>
      <c r="G81" s="72">
        <f>(F81-E81)*0.8598</f>
        <v>1.0885068</v>
      </c>
      <c r="H81" s="103">
        <f t="shared" si="2"/>
        <v>0.27417240897432876</v>
      </c>
      <c r="I81" s="88">
        <f t="shared" si="4"/>
        <v>1.3626792089743287</v>
      </c>
      <c r="J81" s="20"/>
      <c r="K81" s="38"/>
      <c r="L81" s="163"/>
      <c r="M81" s="115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7.74</v>
      </c>
      <c r="F82" s="104">
        <v>8.8949999999999996</v>
      </c>
      <c r="G82" s="72">
        <f t="shared" ref="G82:G147" si="5">(F82-E82)*0.8598</f>
        <v>0.99306899999999942</v>
      </c>
      <c r="H82" s="103">
        <f t="shared" ref="H82:H145" si="6">$G$11/$C$303*C82</f>
        <v>0.15958240214659647</v>
      </c>
      <c r="I82" s="88">
        <f t="shared" si="4"/>
        <v>1.1526514021465959</v>
      </c>
      <c r="J82" s="20"/>
      <c r="K82" s="38"/>
      <c r="L82" s="163"/>
      <c r="M82" s="115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8.3989999999999991</v>
      </c>
      <c r="F83" s="104">
        <v>9.6609999999999996</v>
      </c>
      <c r="G83" s="72">
        <f t="shared" si="5"/>
        <v>1.0850676000000004</v>
      </c>
      <c r="H83" s="103">
        <f t="shared" si="6"/>
        <v>0.25870627308346916</v>
      </c>
      <c r="I83" s="88">
        <f t="shared" si="4"/>
        <v>1.3437738730834696</v>
      </c>
      <c r="J83" s="20"/>
      <c r="K83" s="38"/>
      <c r="L83" s="163"/>
      <c r="M83" s="115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8.6739999999999995</v>
      </c>
      <c r="F84" s="104">
        <v>8.859</v>
      </c>
      <c r="G84" s="72">
        <f t="shared" si="5"/>
        <v>0.15906300000000043</v>
      </c>
      <c r="H84" s="103">
        <f t="shared" si="6"/>
        <v>0.1757515442143133</v>
      </c>
      <c r="I84" s="88">
        <f t="shared" si="4"/>
        <v>0.33481454421431373</v>
      </c>
      <c r="J84" s="20"/>
      <c r="K84" s="38"/>
      <c r="L84" s="163"/>
      <c r="M84" s="115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22.201000000000001</v>
      </c>
      <c r="F85" s="104">
        <v>23.079000000000001</v>
      </c>
      <c r="G85" s="72">
        <f t="shared" si="5"/>
        <v>0.75490440000000014</v>
      </c>
      <c r="H85" s="103">
        <f t="shared" si="6"/>
        <v>0.3384974741567674</v>
      </c>
      <c r="I85" s="88">
        <f t="shared" si="4"/>
        <v>1.0934018741567675</v>
      </c>
      <c r="J85" s="20"/>
      <c r="K85" s="38"/>
      <c r="L85" s="163"/>
      <c r="M85" s="115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7.6139999999999999</v>
      </c>
      <c r="F86" s="104">
        <v>8.27</v>
      </c>
      <c r="G86" s="72">
        <f t="shared" si="5"/>
        <v>0.56402879999999977</v>
      </c>
      <c r="H86" s="103">
        <f t="shared" si="6"/>
        <v>0.27382090588590013</v>
      </c>
      <c r="I86" s="88">
        <f t="shared" si="4"/>
        <v>0.83784970588589991</v>
      </c>
      <c r="J86" s="20"/>
      <c r="K86" s="38"/>
      <c r="L86" s="163"/>
      <c r="M86" s="115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0.1571218805275961</v>
      </c>
      <c r="I87" s="88">
        <f t="shared" si="4"/>
        <v>0.1571218805275961</v>
      </c>
      <c r="J87" s="20"/>
      <c r="K87" s="38"/>
      <c r="L87" s="163"/>
      <c r="M87" s="115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7.9429999999999996</v>
      </c>
      <c r="F88" s="104">
        <v>8.0760000000000005</v>
      </c>
      <c r="G88" s="72">
        <f t="shared" si="5"/>
        <v>0.11435340000000077</v>
      </c>
      <c r="H88" s="103">
        <f t="shared" si="6"/>
        <v>0.25870627308346916</v>
      </c>
      <c r="I88" s="88">
        <f t="shared" si="4"/>
        <v>0.37305967308346993</v>
      </c>
      <c r="J88" s="20"/>
      <c r="K88" s="38"/>
      <c r="L88" s="163"/>
      <c r="M88" s="115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5.7530000000000001</v>
      </c>
      <c r="F89" s="104">
        <v>5.7949999999999999</v>
      </c>
      <c r="G89" s="72">
        <f t="shared" si="5"/>
        <v>3.6111599999999841E-2</v>
      </c>
      <c r="H89" s="103">
        <f t="shared" si="6"/>
        <v>0.17364252568374153</v>
      </c>
      <c r="I89" s="88">
        <f t="shared" si="4"/>
        <v>0.20975412568374135</v>
      </c>
      <c r="J89" s="20"/>
      <c r="K89" s="38"/>
      <c r="L89" s="163"/>
      <c r="M89" s="115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15.519</v>
      </c>
      <c r="F90" s="104">
        <v>17.495000000000001</v>
      </c>
      <c r="G90" s="72">
        <f t="shared" si="5"/>
        <v>1.6989648000000008</v>
      </c>
      <c r="H90" s="103">
        <f t="shared" si="6"/>
        <v>0.33779446797991014</v>
      </c>
      <c r="I90" s="88">
        <f t="shared" si="4"/>
        <v>2.0367592679799111</v>
      </c>
      <c r="J90" s="20"/>
      <c r="K90" s="38"/>
      <c r="L90" s="163"/>
      <c r="M90" s="115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0.27171188735532836</v>
      </c>
      <c r="I91" s="88">
        <f t="shared" si="4"/>
        <v>0.27171188735532836</v>
      </c>
      <c r="J91" s="20"/>
      <c r="K91" s="38"/>
      <c r="L91" s="163"/>
      <c r="M91" s="115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6.86</v>
      </c>
      <c r="F92" s="104">
        <v>7.8209999999999997</v>
      </c>
      <c r="G92" s="72">
        <f t="shared" si="5"/>
        <v>0.82626779999999955</v>
      </c>
      <c r="H92" s="103">
        <f t="shared" si="6"/>
        <v>0.15852789288131058</v>
      </c>
      <c r="I92" s="88">
        <f t="shared" ref="I92" si="7">G92+H92</f>
        <v>0.98479569288131019</v>
      </c>
      <c r="J92" s="20"/>
      <c r="K92" s="38"/>
      <c r="L92" s="163"/>
      <c r="M92" s="115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8.3369999999999997</v>
      </c>
      <c r="F93" s="104">
        <v>10.151</v>
      </c>
      <c r="G93" s="72">
        <f t="shared" si="5"/>
        <v>1.5596772000000001</v>
      </c>
      <c r="H93" s="103">
        <f t="shared" si="6"/>
        <v>0.25624575146446882</v>
      </c>
      <c r="I93" s="88">
        <f t="shared" ref="I93:I152" si="8">G93+H93</f>
        <v>1.815922951464469</v>
      </c>
      <c r="J93" s="20"/>
      <c r="K93" s="38"/>
      <c r="L93" s="163"/>
      <c r="M93" s="115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54">
        <v>1.9289999999999998</v>
      </c>
      <c r="F94" s="154">
        <v>1.929</v>
      </c>
      <c r="G94" s="72">
        <f>(F94-E94)*0.8598</f>
        <v>1.9091395131454192E-16</v>
      </c>
      <c r="H94" s="103">
        <f t="shared" si="6"/>
        <v>0.17083050097631253</v>
      </c>
      <c r="I94" s="88">
        <f>G94+H94</f>
        <v>0.17083050097631272</v>
      </c>
      <c r="J94" s="20"/>
      <c r="K94" s="132" t="s">
        <v>392</v>
      </c>
      <c r="L94" s="163"/>
      <c r="M94" s="115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54">
        <v>14.4315</v>
      </c>
      <c r="F95" s="135">
        <v>17.231000000000002</v>
      </c>
      <c r="G95" s="72">
        <f t="shared" si="5"/>
        <v>2.4070101000000017</v>
      </c>
      <c r="H95" s="103">
        <f t="shared" si="6"/>
        <v>0.34060649268733917</v>
      </c>
      <c r="I95" s="88">
        <f t="shared" si="8"/>
        <v>2.7476165926873408</v>
      </c>
      <c r="J95" s="20"/>
      <c r="K95" s="132" t="s">
        <v>393</v>
      </c>
      <c r="L95" s="163"/>
      <c r="M95" s="115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54">
        <v>9.4670000000000005</v>
      </c>
      <c r="F96" s="135">
        <v>9.4670000000000005</v>
      </c>
      <c r="G96" s="72">
        <f t="shared" si="5"/>
        <v>0</v>
      </c>
      <c r="H96" s="103">
        <f t="shared" si="6"/>
        <v>0.27346940279747145</v>
      </c>
      <c r="I96" s="88">
        <f>G96+H96</f>
        <v>0.27346940279747145</v>
      </c>
      <c r="J96" s="20"/>
      <c r="K96" s="38"/>
      <c r="L96" s="163"/>
      <c r="M96" s="115"/>
    </row>
    <row r="97" spans="1:18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3.641</v>
      </c>
      <c r="F97" s="104">
        <v>4.7050000000000001</v>
      </c>
      <c r="G97" s="72">
        <f t="shared" si="5"/>
        <v>0.91482720000000006</v>
      </c>
      <c r="H97" s="103">
        <f t="shared" si="6"/>
        <v>0.15782488670445333</v>
      </c>
      <c r="I97" s="88">
        <f t="shared" si="8"/>
        <v>1.0726520867044533</v>
      </c>
      <c r="J97" s="20"/>
      <c r="K97" s="38"/>
      <c r="L97" s="163"/>
      <c r="M97" s="115"/>
    </row>
    <row r="98" spans="1:18" x14ac:dyDescent="0.25">
      <c r="A98" s="44">
        <v>82</v>
      </c>
      <c r="B98" s="56" t="s">
        <v>125</v>
      </c>
      <c r="C98" s="51">
        <v>73.2</v>
      </c>
      <c r="D98" s="65" t="s">
        <v>358</v>
      </c>
      <c r="E98" s="154">
        <v>11.541285714285715</v>
      </c>
      <c r="F98" s="154">
        <f>E98+(C98*0.015)*12/7</f>
        <v>13.42357142857143</v>
      </c>
      <c r="G98" s="72">
        <f t="shared" si="5"/>
        <v>1.6183892571428573</v>
      </c>
      <c r="H98" s="103">
        <f t="shared" si="6"/>
        <v>0.25730026072975465</v>
      </c>
      <c r="I98" s="88">
        <f t="shared" si="8"/>
        <v>1.8756895178726118</v>
      </c>
      <c r="J98" s="20"/>
      <c r="K98" s="617" t="s">
        <v>412</v>
      </c>
      <c r="L98" s="617"/>
      <c r="M98" s="617"/>
    </row>
    <row r="99" spans="1:18" x14ac:dyDescent="0.25">
      <c r="A99" s="44">
        <v>83</v>
      </c>
      <c r="B99" s="56" t="s">
        <v>126</v>
      </c>
      <c r="C99" s="51">
        <v>49.1</v>
      </c>
      <c r="D99" s="65" t="s">
        <v>358</v>
      </c>
      <c r="E99" s="104">
        <v>8.0980000000000008</v>
      </c>
      <c r="F99" s="154">
        <f>E99+1.1834/0.8598</f>
        <v>9.4743665968829962</v>
      </c>
      <c r="G99" s="72">
        <f t="shared" si="5"/>
        <v>1.1833999999999996</v>
      </c>
      <c r="H99" s="103">
        <f t="shared" si="6"/>
        <v>0.17258801641845567</v>
      </c>
      <c r="I99" s="88">
        <f t="shared" si="8"/>
        <v>1.3559880164184552</v>
      </c>
      <c r="J99" s="20"/>
      <c r="K99" s="38" t="s">
        <v>434</v>
      </c>
      <c r="L99" s="163"/>
      <c r="M99" s="115"/>
    </row>
    <row r="100" spans="1:18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8.9109999999999996</v>
      </c>
      <c r="F100" s="104">
        <v>11.449</v>
      </c>
      <c r="G100" s="72">
        <f t="shared" si="5"/>
        <v>2.1821724000000002</v>
      </c>
      <c r="H100" s="103">
        <f t="shared" si="6"/>
        <v>0.34236400812948231</v>
      </c>
      <c r="I100" s="88">
        <f t="shared" si="8"/>
        <v>2.5245364081294825</v>
      </c>
      <c r="J100" s="20"/>
      <c r="K100" s="38"/>
      <c r="L100" s="163"/>
      <c r="M100" s="115"/>
    </row>
    <row r="101" spans="1:18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6.4139999999999997</v>
      </c>
      <c r="F101" s="104">
        <v>7.3170000000000002</v>
      </c>
      <c r="G101" s="72">
        <f t="shared" si="5"/>
        <v>0.77639940000000041</v>
      </c>
      <c r="H101" s="103">
        <f t="shared" si="6"/>
        <v>0.27241489353218562</v>
      </c>
      <c r="I101" s="88">
        <f t="shared" si="8"/>
        <v>1.048814293532186</v>
      </c>
      <c r="J101" s="20"/>
      <c r="K101" s="38"/>
      <c r="L101" s="163"/>
      <c r="M101" s="115"/>
    </row>
    <row r="102" spans="1:18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8.2309999999999999</v>
      </c>
      <c r="F102" s="134">
        <v>9.3699999999999992</v>
      </c>
      <c r="G102" s="81">
        <f t="shared" si="5"/>
        <v>0.97931219999999941</v>
      </c>
      <c r="H102" s="97">
        <f t="shared" si="6"/>
        <v>0.16063691141188235</v>
      </c>
      <c r="I102" s="92">
        <f t="shared" si="8"/>
        <v>1.1399491114118818</v>
      </c>
      <c r="J102" s="20"/>
      <c r="K102" s="38"/>
      <c r="L102" s="163"/>
      <c r="M102" s="115"/>
    </row>
    <row r="103" spans="1:18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9.3409999999999993</v>
      </c>
      <c r="F103" s="104">
        <v>10.581</v>
      </c>
      <c r="G103" s="72">
        <f t="shared" si="5"/>
        <v>1.0661520000000002</v>
      </c>
      <c r="H103" s="103">
        <f t="shared" si="6"/>
        <v>0.26011228543718368</v>
      </c>
      <c r="I103" s="88">
        <f t="shared" si="8"/>
        <v>1.3262642854371838</v>
      </c>
      <c r="J103" s="20"/>
      <c r="K103" s="38"/>
      <c r="L103" s="163"/>
      <c r="M103" s="115"/>
    </row>
    <row r="104" spans="1:18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0.16907298553416938</v>
      </c>
      <c r="I104" s="88">
        <f t="shared" si="8"/>
        <v>0.16907298553416938</v>
      </c>
      <c r="J104" s="20"/>
      <c r="K104" s="38"/>
      <c r="L104" s="163"/>
      <c r="M104" s="115"/>
    </row>
    <row r="105" spans="1:18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10.976000000000001</v>
      </c>
      <c r="F105" s="104">
        <v>11.396000000000001</v>
      </c>
      <c r="G105" s="72">
        <f t="shared" si="5"/>
        <v>0.36111599999999994</v>
      </c>
      <c r="H105" s="103">
        <f t="shared" si="6"/>
        <v>0.34060649268733917</v>
      </c>
      <c r="I105" s="88">
        <f>G105+H105</f>
        <v>0.70172249268733911</v>
      </c>
      <c r="J105" s="20"/>
      <c r="K105" s="38"/>
      <c r="L105" s="163"/>
      <c r="M105" s="115"/>
    </row>
    <row r="106" spans="1:18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5.484</v>
      </c>
      <c r="F106" s="104">
        <v>5.4939999999999998</v>
      </c>
      <c r="G106" s="72">
        <f t="shared" si="5"/>
        <v>8.5979999999998176E-3</v>
      </c>
      <c r="H106" s="103">
        <f t="shared" si="6"/>
        <v>0.26995437191318522</v>
      </c>
      <c r="I106" s="88">
        <f t="shared" si="8"/>
        <v>0.27855237191318505</v>
      </c>
      <c r="J106" s="20"/>
      <c r="K106" s="38"/>
      <c r="L106" s="163"/>
      <c r="M106" s="115"/>
    </row>
    <row r="107" spans="1:18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7.61</v>
      </c>
      <c r="F107" s="104">
        <v>8.718</v>
      </c>
      <c r="G107" s="72">
        <f t="shared" si="5"/>
        <v>0.95265839999999968</v>
      </c>
      <c r="H107" s="103">
        <f t="shared" si="6"/>
        <v>0.15923089905816784</v>
      </c>
      <c r="I107" s="88">
        <f t="shared" si="8"/>
        <v>1.1118892990581675</v>
      </c>
      <c r="J107" s="20"/>
      <c r="K107" s="38"/>
      <c r="L107" s="163"/>
      <c r="M107" s="115"/>
    </row>
    <row r="108" spans="1:18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10.436</v>
      </c>
      <c r="F108" s="104">
        <v>12.247</v>
      </c>
      <c r="G108" s="72">
        <f t="shared" si="5"/>
        <v>1.5570978</v>
      </c>
      <c r="H108" s="103">
        <f t="shared" si="6"/>
        <v>0.25694875764132602</v>
      </c>
      <c r="I108" s="88">
        <f>G108+H108</f>
        <v>1.8140465576413261</v>
      </c>
      <c r="J108" s="20"/>
      <c r="K108" s="38"/>
      <c r="L108" s="163"/>
      <c r="M108" s="115"/>
    </row>
    <row r="109" spans="1:18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4.9009999999999998</v>
      </c>
      <c r="F109" s="104">
        <v>5.5190000000000001</v>
      </c>
      <c r="G109" s="72">
        <f t="shared" si="5"/>
        <v>0.53135640000000028</v>
      </c>
      <c r="H109" s="103">
        <f t="shared" si="6"/>
        <v>0.1729395195068843</v>
      </c>
      <c r="I109" s="88">
        <f t="shared" si="8"/>
        <v>0.70429591950688453</v>
      </c>
      <c r="J109" s="20"/>
      <c r="K109" s="38"/>
      <c r="L109" s="163"/>
      <c r="M109" s="115"/>
    </row>
    <row r="110" spans="1:18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8.1470000000000002</v>
      </c>
      <c r="F110" s="104">
        <v>8.2579999999999991</v>
      </c>
      <c r="G110" s="72">
        <f t="shared" si="5"/>
        <v>9.5437799999999032E-2</v>
      </c>
      <c r="H110" s="103">
        <f t="shared" si="6"/>
        <v>0.34166100195262505</v>
      </c>
      <c r="I110" s="88">
        <f t="shared" si="8"/>
        <v>0.43709880195262407</v>
      </c>
      <c r="J110" s="20"/>
      <c r="K110" s="38"/>
      <c r="L110" s="163"/>
      <c r="M110" s="115"/>
    </row>
    <row r="111" spans="1:18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4.5890000000000004</v>
      </c>
      <c r="F111" s="104">
        <v>5.2750000000000004</v>
      </c>
      <c r="G111" s="72">
        <f t="shared" si="5"/>
        <v>0.58982279999999998</v>
      </c>
      <c r="H111" s="103">
        <f t="shared" si="6"/>
        <v>0.26749385029418482</v>
      </c>
      <c r="I111" s="88">
        <f t="shared" si="8"/>
        <v>0.8573166502941848</v>
      </c>
      <c r="J111" s="20"/>
      <c r="K111" s="38"/>
      <c r="L111" s="163"/>
      <c r="M111" s="115"/>
      <c r="Q111" t="s">
        <v>426</v>
      </c>
      <c r="R111" s="89"/>
    </row>
    <row r="112" spans="1:18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4.2859999999999996</v>
      </c>
      <c r="F112" s="104">
        <v>4.5730000000000004</v>
      </c>
      <c r="G112" s="72">
        <f t="shared" si="5"/>
        <v>0.24676260000000069</v>
      </c>
      <c r="H112" s="103">
        <f t="shared" si="6"/>
        <v>0.15852789288131058</v>
      </c>
      <c r="I112" s="88">
        <f t="shared" si="8"/>
        <v>0.40529049288131125</v>
      </c>
      <c r="J112" s="20"/>
      <c r="K112" s="38"/>
      <c r="L112" s="163"/>
      <c r="M112" s="115"/>
      <c r="Q112" s="172">
        <v>42736</v>
      </c>
      <c r="R112" s="173">
        <v>0.94406040000000024</v>
      </c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8.3979999999999997</v>
      </c>
      <c r="F113" s="104">
        <v>8.4580000000000002</v>
      </c>
      <c r="G113" s="72">
        <f t="shared" si="5"/>
        <v>5.1588000000000425E-2</v>
      </c>
      <c r="H113" s="103">
        <f t="shared" si="6"/>
        <v>0.25694875764132602</v>
      </c>
      <c r="I113" s="88">
        <f>G113+H113</f>
        <v>0.30853675764132643</v>
      </c>
      <c r="J113" s="20"/>
      <c r="K113" s="38"/>
      <c r="L113" s="163"/>
      <c r="M113" s="115"/>
      <c r="Q113" s="172">
        <v>42767</v>
      </c>
      <c r="R113" s="173">
        <v>0.70245659999999976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2.6160000000000001</v>
      </c>
      <c r="F114" s="104">
        <v>3</v>
      </c>
      <c r="G114" s="72">
        <f t="shared" si="5"/>
        <v>0.33016319999999993</v>
      </c>
      <c r="H114" s="103">
        <f t="shared" si="6"/>
        <v>0.17258801641845567</v>
      </c>
      <c r="I114" s="88">
        <f>G114+H114</f>
        <v>0.50275121641845555</v>
      </c>
      <c r="J114" s="20"/>
      <c r="K114" s="38"/>
      <c r="L114" s="163"/>
      <c r="M114" s="115"/>
      <c r="Q114" s="172">
        <v>42795</v>
      </c>
      <c r="R114" s="173">
        <v>2.5794000000000979E-3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0.34201250504105368</v>
      </c>
      <c r="I115" s="88">
        <f t="shared" si="8"/>
        <v>0.34201250504105368</v>
      </c>
      <c r="J115" s="20"/>
      <c r="K115" s="38"/>
      <c r="L115" s="163"/>
      <c r="M115" s="115"/>
      <c r="Q115" s="172">
        <v>42826</v>
      </c>
      <c r="R115" s="173"/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6.5339999999999998</v>
      </c>
      <c r="F116" s="154">
        <f>6.534+0.8048/0.8598</f>
        <v>7.4700316352640144</v>
      </c>
      <c r="G116" s="72">
        <f>(F116-E116)*0.8598</f>
        <v>0.80479999999999974</v>
      </c>
      <c r="H116" s="103">
        <f t="shared" si="6"/>
        <v>0.26819685647104208</v>
      </c>
      <c r="I116" s="88">
        <f t="shared" si="8"/>
        <v>1.0729968564710419</v>
      </c>
      <c r="J116" s="20"/>
      <c r="K116" s="38" t="s">
        <v>424</v>
      </c>
      <c r="L116" s="163"/>
      <c r="M116" s="115"/>
      <c r="Q116" s="172">
        <v>43009</v>
      </c>
      <c r="R116" s="173">
        <v>0.89591160000000025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6.5119999999999996</v>
      </c>
      <c r="F117" s="104">
        <v>7.702</v>
      </c>
      <c r="G117" s="72">
        <f t="shared" si="5"/>
        <v>1.0231620000000003</v>
      </c>
      <c r="H117" s="103">
        <f t="shared" si="6"/>
        <v>0.15677037743916747</v>
      </c>
      <c r="I117" s="88">
        <f>G117+H117</f>
        <v>1.1799323774391679</v>
      </c>
      <c r="K117" s="20"/>
      <c r="L117" s="163"/>
      <c r="M117" s="115"/>
      <c r="Q117" s="172">
        <v>43040</v>
      </c>
      <c r="R117" s="173">
        <v>0.98705039999999977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8.5790000000000006</v>
      </c>
      <c r="F118" s="104">
        <v>10.036</v>
      </c>
      <c r="G118" s="72">
        <f t="shared" si="5"/>
        <v>1.2527285999999991</v>
      </c>
      <c r="H118" s="103">
        <f t="shared" si="6"/>
        <v>0.25694875764132602</v>
      </c>
      <c r="I118" s="88">
        <f>G118+H118</f>
        <v>1.5096773576413252</v>
      </c>
      <c r="J118" s="20"/>
      <c r="K118" s="38"/>
      <c r="L118" s="163"/>
      <c r="M118" s="115"/>
      <c r="Q118" s="172">
        <v>43070</v>
      </c>
      <c r="R118" s="173">
        <v>0.53135640000000028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4.3010000000000002</v>
      </c>
      <c r="F119" s="104">
        <v>4.7069999999999999</v>
      </c>
      <c r="G119" s="72">
        <f t="shared" si="5"/>
        <v>0.34907879999999974</v>
      </c>
      <c r="H119" s="103">
        <f t="shared" si="6"/>
        <v>0.17399402877217016</v>
      </c>
      <c r="I119" s="88">
        <f>G119+H119</f>
        <v>0.52307282877216987</v>
      </c>
      <c r="J119" s="20"/>
      <c r="K119" s="38"/>
      <c r="L119" s="163"/>
      <c r="M119" s="115"/>
      <c r="Q119" s="172" t="s">
        <v>427</v>
      </c>
      <c r="R119" s="173">
        <f>SUM(R112:R118)/6</f>
        <v>0.67723580000000005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5.2229999999999999</v>
      </c>
      <c r="F120" s="104">
        <v>5.3959999999999999</v>
      </c>
      <c r="G120" s="72">
        <f t="shared" si="5"/>
        <v>0.14874540000000003</v>
      </c>
      <c r="H120" s="103">
        <f t="shared" si="6"/>
        <v>0.3434185173947682</v>
      </c>
      <c r="I120" s="88">
        <f t="shared" si="8"/>
        <v>0.49216391739476822</v>
      </c>
      <c r="J120" s="20"/>
      <c r="K120" s="38"/>
      <c r="L120" s="163"/>
      <c r="M120" s="115"/>
      <c r="Q120" s="172" t="s">
        <v>428</v>
      </c>
      <c r="R120" s="173">
        <f>SUM(R116:R118)/3</f>
        <v>0.80477280000000018</v>
      </c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72">
        <f t="shared" si="5"/>
        <v>0</v>
      </c>
      <c r="H121" s="103">
        <f t="shared" si="6"/>
        <v>0.26854835955947076</v>
      </c>
      <c r="I121" s="88">
        <f>G121+H121</f>
        <v>0.26854835955947076</v>
      </c>
      <c r="J121" s="20"/>
      <c r="K121" s="38"/>
      <c r="L121" s="163"/>
      <c r="M121" s="115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0.1571218805275961</v>
      </c>
      <c r="I122" s="73">
        <f t="shared" si="8"/>
        <v>0.1571218805275961</v>
      </c>
      <c r="J122" s="20"/>
      <c r="K122" s="38"/>
      <c r="L122" s="163"/>
      <c r="M122" s="115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4.0709999999999997</v>
      </c>
      <c r="F123" s="104">
        <v>5.31</v>
      </c>
      <c r="G123" s="72">
        <f t="shared" si="5"/>
        <v>1.0652921999999998</v>
      </c>
      <c r="H123" s="103">
        <f t="shared" si="6"/>
        <v>0.25589424837604013</v>
      </c>
      <c r="I123" s="88">
        <f t="shared" si="8"/>
        <v>1.3211864483760398</v>
      </c>
      <c r="J123" s="20"/>
      <c r="K123" s="38"/>
      <c r="L123" s="163"/>
      <c r="M123" s="115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f>E124+(0.5884/0.8598)*3</f>
        <v>4.7950355896720165</v>
      </c>
      <c r="G124" s="72">
        <f t="shared" si="5"/>
        <v>1.7651999999999999</v>
      </c>
      <c r="H124" s="103">
        <f t="shared" si="6"/>
        <v>0.17364252568374153</v>
      </c>
      <c r="I124" s="88">
        <f>G124+H124</f>
        <v>1.9388425256837414</v>
      </c>
      <c r="J124" s="20"/>
      <c r="K124" s="155" t="s">
        <v>414</v>
      </c>
      <c r="L124" s="162"/>
      <c r="M124" s="115"/>
      <c r="P124" t="s">
        <v>405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11.462</v>
      </c>
      <c r="F125" s="104">
        <v>12.994999999999999</v>
      </c>
      <c r="G125" s="72">
        <f t="shared" si="5"/>
        <v>1.3180733999999996</v>
      </c>
      <c r="H125" s="103">
        <f t="shared" si="6"/>
        <v>0.34236400812948231</v>
      </c>
      <c r="I125" s="88">
        <f t="shared" si="8"/>
        <v>1.6604374081294819</v>
      </c>
      <c r="J125" s="20"/>
      <c r="K125" s="38"/>
      <c r="L125" s="163"/>
      <c r="M125" s="115"/>
      <c r="P125"/>
    </row>
    <row r="126" spans="1:19" x14ac:dyDescent="0.25">
      <c r="A126" s="44">
        <v>110</v>
      </c>
      <c r="B126" s="187" t="s">
        <v>153</v>
      </c>
      <c r="C126" s="51">
        <v>77.400000000000006</v>
      </c>
      <c r="D126" s="65" t="s">
        <v>358</v>
      </c>
      <c r="E126" s="154">
        <v>6.782</v>
      </c>
      <c r="F126" s="154">
        <f>E126+1.2427/0.8598</f>
        <v>8.2273361246801588</v>
      </c>
      <c r="G126" s="72">
        <f t="shared" si="5"/>
        <v>1.2427000000000006</v>
      </c>
      <c r="H126" s="103">
        <f t="shared" si="6"/>
        <v>0.27206339044375699</v>
      </c>
      <c r="I126" s="88">
        <f>G126+H126</f>
        <v>1.5147633904437576</v>
      </c>
      <c r="J126" s="20"/>
      <c r="K126" s="155" t="s">
        <v>436</v>
      </c>
      <c r="L126" s="162"/>
      <c r="M126" s="115"/>
      <c r="P126"/>
      <c r="S126" t="s">
        <v>406</v>
      </c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3.508</v>
      </c>
      <c r="F127" s="104">
        <v>3.5379999999999998</v>
      </c>
      <c r="G127" s="72">
        <f t="shared" si="5"/>
        <v>2.5793999999999831E-2</v>
      </c>
      <c r="H127" s="103">
        <f t="shared" si="6"/>
        <v>0.15677037743916747</v>
      </c>
      <c r="I127" s="88">
        <f t="shared" si="8"/>
        <v>0.18256437743916731</v>
      </c>
      <c r="J127" s="25"/>
      <c r="K127" s="38"/>
      <c r="L127" s="163"/>
      <c r="M127" s="115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16.193999999999999</v>
      </c>
      <c r="F128" s="104">
        <v>18.347999999999999</v>
      </c>
      <c r="G128" s="72">
        <f t="shared" si="5"/>
        <v>1.8520091999999999</v>
      </c>
      <c r="H128" s="103">
        <f t="shared" si="6"/>
        <v>0.25589424837604013</v>
      </c>
      <c r="I128" s="88">
        <f t="shared" si="8"/>
        <v>2.1079034483760402</v>
      </c>
      <c r="J128" s="25"/>
      <c r="K128" s="38"/>
      <c r="L128" s="163"/>
      <c r="M128" s="115"/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4.9169999999999998</v>
      </c>
      <c r="F129" s="134">
        <v>5.5650000000000004</v>
      </c>
      <c r="G129" s="81">
        <f t="shared" si="5"/>
        <v>0.55715040000000049</v>
      </c>
      <c r="H129" s="97">
        <f t="shared" si="6"/>
        <v>0.17188501024159838</v>
      </c>
      <c r="I129" s="92">
        <f t="shared" si="8"/>
        <v>0.7290354102415989</v>
      </c>
      <c r="J129" s="20" t="s">
        <v>370</v>
      </c>
      <c r="K129" s="38"/>
      <c r="L129" s="163"/>
      <c r="M129" s="115"/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10.875</v>
      </c>
      <c r="F130" s="104">
        <v>12.24</v>
      </c>
      <c r="G130" s="72">
        <f t="shared" si="5"/>
        <v>1.1736270000000002</v>
      </c>
      <c r="H130" s="103">
        <f t="shared" si="6"/>
        <v>0.34060649268733917</v>
      </c>
      <c r="I130" s="88">
        <f t="shared" si="8"/>
        <v>1.5142334926873393</v>
      </c>
      <c r="J130" s="25"/>
      <c r="K130" s="38"/>
      <c r="L130" s="163"/>
      <c r="M130" s="115"/>
      <c r="N130" t="s">
        <v>429</v>
      </c>
      <c r="O130" s="89"/>
      <c r="P130"/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8.7010000000000005</v>
      </c>
      <c r="F131" s="104">
        <v>10.429</v>
      </c>
      <c r="G131" s="72">
        <f t="shared" si="5"/>
        <v>1.4857343999999999</v>
      </c>
      <c r="H131" s="103">
        <f t="shared" si="6"/>
        <v>0.27100888117847111</v>
      </c>
      <c r="I131" s="88">
        <f t="shared" si="8"/>
        <v>1.7567432811784709</v>
      </c>
      <c r="J131" s="25"/>
      <c r="K131" s="38"/>
      <c r="L131" s="163"/>
      <c r="M131" s="115"/>
      <c r="N131" s="172"/>
      <c r="O131" s="94">
        <v>116</v>
      </c>
      <c r="P131" s="94">
        <v>117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35">
        <f>E132+0.7999/0.8598</f>
        <v>8.3693326354966278</v>
      </c>
      <c r="G132" s="72">
        <f t="shared" si="5"/>
        <v>0.7999000000000005</v>
      </c>
      <c r="H132" s="103">
        <f t="shared" si="6"/>
        <v>0.15923089905816784</v>
      </c>
      <c r="I132" s="88">
        <f>G132+H132</f>
        <v>0.9591308990581684</v>
      </c>
      <c r="J132" s="25"/>
      <c r="K132" s="155" t="s">
        <v>419</v>
      </c>
      <c r="L132" s="163"/>
      <c r="M132" s="115"/>
      <c r="N132" s="172">
        <v>42767</v>
      </c>
      <c r="O132" s="175">
        <v>6.1905600000000054E-2</v>
      </c>
      <c r="P132" s="175"/>
      <c r="Q132" s="619" t="s">
        <v>433</v>
      </c>
      <c r="R132" s="619"/>
      <c r="S132" s="619"/>
      <c r="T132" s="619"/>
      <c r="U132" s="619"/>
      <c r="V132" s="619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35">
        <f>E133+0.5379/0.8598</f>
        <v>8.0616106071179345</v>
      </c>
      <c r="G133" s="72">
        <f t="shared" si="5"/>
        <v>0.53790000000000016</v>
      </c>
      <c r="H133" s="103">
        <f t="shared" si="6"/>
        <v>0.26046378852561231</v>
      </c>
      <c r="I133" s="88">
        <f t="shared" si="8"/>
        <v>0.79836378852561252</v>
      </c>
      <c r="J133" s="25"/>
      <c r="K133" s="155" t="s">
        <v>419</v>
      </c>
      <c r="L133" s="163"/>
      <c r="M133" s="115"/>
      <c r="N133" s="172">
        <v>42795</v>
      </c>
      <c r="O133" s="175">
        <v>1.0188629999999996</v>
      </c>
      <c r="P133" s="175">
        <v>0.51158099999999984</v>
      </c>
      <c r="Q133" s="619"/>
      <c r="R133" s="619"/>
      <c r="S133" s="619"/>
      <c r="T133" s="619"/>
      <c r="U133" s="619"/>
      <c r="V133" s="619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1.891</v>
      </c>
      <c r="F134" s="104">
        <v>2.02</v>
      </c>
      <c r="G134" s="72">
        <f t="shared" si="5"/>
        <v>0.1109142</v>
      </c>
      <c r="H134" s="103">
        <f t="shared" si="6"/>
        <v>0.17153350715316976</v>
      </c>
      <c r="I134" s="88">
        <f>G134+H134</f>
        <v>0.28244770715316975</v>
      </c>
      <c r="J134" s="25"/>
      <c r="K134" s="38"/>
      <c r="L134" s="163"/>
      <c r="M134" s="115"/>
      <c r="N134" s="172">
        <v>42826</v>
      </c>
      <c r="O134" s="175">
        <v>9.715740000000038E-2</v>
      </c>
      <c r="P134" s="175">
        <v>3.7831200000000419E-2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12.276</v>
      </c>
      <c r="F135" s="104">
        <v>12.321999999999999</v>
      </c>
      <c r="G135" s="72">
        <f t="shared" si="5"/>
        <v>3.9550799999999463E-2</v>
      </c>
      <c r="H135" s="103">
        <f t="shared" si="6"/>
        <v>0.34482452974848266</v>
      </c>
      <c r="I135" s="88">
        <f>G135+H135</f>
        <v>0.3843753297484821</v>
      </c>
      <c r="J135" s="25"/>
      <c r="K135" s="38"/>
      <c r="L135" s="163"/>
      <c r="M135" s="115"/>
      <c r="N135" s="172">
        <v>43009</v>
      </c>
      <c r="O135" s="175">
        <v>0.87699599999999966</v>
      </c>
      <c r="P135" s="175">
        <v>0.52619760000000004</v>
      </c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9.2420000000000009</v>
      </c>
      <c r="F136" s="104">
        <v>9.2460000000000004</v>
      </c>
      <c r="G136" s="72">
        <f t="shared" si="5"/>
        <v>3.4391999999996213E-3</v>
      </c>
      <c r="H136" s="103">
        <f t="shared" si="6"/>
        <v>0.26995437191318522</v>
      </c>
      <c r="I136" s="88">
        <f t="shared" si="8"/>
        <v>0.27339357191318486</v>
      </c>
      <c r="J136" s="25"/>
      <c r="K136" s="38"/>
      <c r="L136" s="163"/>
      <c r="M136" s="115"/>
      <c r="N136" s="172">
        <v>43040</v>
      </c>
      <c r="O136" s="175">
        <v>1.0351992000000005</v>
      </c>
      <c r="P136" s="175">
        <v>1.0257413999999996</v>
      </c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0.15782488670445333</v>
      </c>
      <c r="I137" s="88">
        <f>G137+H137</f>
        <v>0.15782488670445333</v>
      </c>
      <c r="J137" s="25"/>
      <c r="K137" s="38"/>
      <c r="L137" s="163"/>
      <c r="M137" s="115"/>
      <c r="N137" s="172">
        <v>43070</v>
      </c>
      <c r="O137" s="175">
        <v>0.4875065999999994</v>
      </c>
      <c r="P137" s="175">
        <v>9.8877000000000187E-2</v>
      </c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7.6269999999999998</v>
      </c>
      <c r="F138" s="104">
        <v>7.8959999999999999</v>
      </c>
      <c r="G138" s="72">
        <f t="shared" si="5"/>
        <v>0.23128620000000011</v>
      </c>
      <c r="H138" s="103">
        <f t="shared" si="6"/>
        <v>0.25800326690661196</v>
      </c>
      <c r="I138" s="88">
        <f t="shared" si="8"/>
        <v>0.48928946690661207</v>
      </c>
      <c r="J138" s="25"/>
      <c r="K138" s="38"/>
      <c r="L138" s="163"/>
      <c r="M138" s="115"/>
      <c r="N138" s="172">
        <v>43101</v>
      </c>
      <c r="O138" s="176" t="s">
        <v>432</v>
      </c>
      <c r="P138" s="175">
        <v>0.48922619999999994</v>
      </c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6.2729999999999997</v>
      </c>
      <c r="F139" s="104">
        <v>6.2729999999999997</v>
      </c>
      <c r="G139" s="72">
        <f t="shared" si="5"/>
        <v>0</v>
      </c>
      <c r="H139" s="103">
        <f t="shared" si="6"/>
        <v>0.17118200406474116</v>
      </c>
      <c r="I139" s="88">
        <f t="shared" si="8"/>
        <v>0.17118200406474116</v>
      </c>
      <c r="J139" s="25"/>
      <c r="K139" s="38"/>
      <c r="L139" s="163"/>
      <c r="M139" s="115"/>
      <c r="N139" s="172" t="s">
        <v>427</v>
      </c>
      <c r="O139" s="175">
        <f>SUM(O132:O138)/6</f>
        <v>0.59627129999999984</v>
      </c>
      <c r="P139" s="175">
        <f>SUM(P133:P138)/6</f>
        <v>0.44824240000000004</v>
      </c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5.4589999999999996</v>
      </c>
      <c r="F140" s="104">
        <v>5.5149999999999997</v>
      </c>
      <c r="G140" s="72">
        <f t="shared" si="5"/>
        <v>4.814880000000004E-2</v>
      </c>
      <c r="H140" s="103">
        <f t="shared" si="6"/>
        <v>0.34447302666005408</v>
      </c>
      <c r="I140" s="88">
        <f>G140+H140</f>
        <v>0.39262182666005413</v>
      </c>
      <c r="J140" s="25"/>
      <c r="K140" s="38"/>
      <c r="L140" s="163"/>
      <c r="M140" s="115"/>
      <c r="N140" s="172" t="s">
        <v>428</v>
      </c>
      <c r="O140" s="175">
        <f>SUM(O135:O138)/3</f>
        <v>0.79990059999999985</v>
      </c>
      <c r="P140" s="175">
        <f>SUM(P136:P138)/3</f>
        <v>0.53794819999999988</v>
      </c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12.507</v>
      </c>
      <c r="F141" s="104">
        <v>13.332000000000001</v>
      </c>
      <c r="G141" s="72">
        <f t="shared" si="5"/>
        <v>0.70933500000000094</v>
      </c>
      <c r="H141" s="103">
        <f t="shared" si="6"/>
        <v>0.26925136573632796</v>
      </c>
      <c r="I141" s="88">
        <f>G141+H141</f>
        <v>0.97858636573632896</v>
      </c>
      <c r="J141" s="25"/>
      <c r="K141" s="38"/>
      <c r="L141" s="163"/>
      <c r="M141" s="115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3.4529999999999998</v>
      </c>
      <c r="F142" s="104">
        <v>3.5089999999999999</v>
      </c>
      <c r="G142" s="72">
        <f t="shared" si="5"/>
        <v>4.814880000000004E-2</v>
      </c>
      <c r="H142" s="103">
        <f t="shared" si="6"/>
        <v>0.1574733836160247</v>
      </c>
      <c r="I142" s="88">
        <f t="shared" si="8"/>
        <v>0.20562218361602475</v>
      </c>
      <c r="J142" s="25"/>
      <c r="K142" s="38"/>
      <c r="L142" s="163"/>
      <c r="M142" s="115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13207</v>
      </c>
      <c r="F143" s="129">
        <v>14066</v>
      </c>
      <c r="G143" s="72">
        <f>(F143-E143)* 0.00086</f>
        <v>0.73873999999999995</v>
      </c>
      <c r="H143" s="103">
        <f t="shared" si="6"/>
        <v>0.25800326690661196</v>
      </c>
      <c r="I143" s="88">
        <f>G143+H143</f>
        <v>0.99674326690661186</v>
      </c>
      <c r="J143" s="25"/>
      <c r="K143" s="38"/>
      <c r="L143" s="163"/>
      <c r="M143" s="115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9.1999999999999993</v>
      </c>
      <c r="F144" s="104">
        <v>10.265000000000001</v>
      </c>
      <c r="G144" s="72">
        <f t="shared" si="5"/>
        <v>0.91568700000000114</v>
      </c>
      <c r="H144" s="103">
        <f t="shared" si="6"/>
        <v>0.1729395195068843</v>
      </c>
      <c r="I144" s="88">
        <f>G144+H144</f>
        <v>1.0886265195068854</v>
      </c>
      <c r="J144" s="25"/>
      <c r="K144" s="38"/>
      <c r="L144" s="163"/>
      <c r="M144" s="115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6614</v>
      </c>
      <c r="F145" s="129">
        <v>8526</v>
      </c>
      <c r="G145" s="72">
        <f>(F145-E145)* 0.00086</f>
        <v>1.64432</v>
      </c>
      <c r="H145" s="103">
        <f t="shared" si="6"/>
        <v>0.34377002048319677</v>
      </c>
      <c r="I145" s="88">
        <f t="shared" si="8"/>
        <v>1.9880900204831968</v>
      </c>
      <c r="J145" s="25"/>
      <c r="K145" s="38"/>
      <c r="L145" s="163"/>
      <c r="M145" s="115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11.162000000000001</v>
      </c>
      <c r="F146" s="104">
        <v>11.87</v>
      </c>
      <c r="G146" s="72">
        <f t="shared" si="5"/>
        <v>0.60873839999999868</v>
      </c>
      <c r="H146" s="103">
        <f t="shared" ref="H146:H209" si="9">$G$11/$C$303*C146</f>
        <v>0.26819685647104208</v>
      </c>
      <c r="I146" s="88">
        <f t="shared" si="8"/>
        <v>0.87693525647104076</v>
      </c>
      <c r="J146" s="25"/>
      <c r="K146" s="38"/>
      <c r="L146" s="163"/>
      <c r="M146" s="115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3.1179999999999999</v>
      </c>
      <c r="F147" s="104">
        <v>4.2839999999999998</v>
      </c>
      <c r="G147" s="72">
        <f t="shared" si="5"/>
        <v>1.0025268000000001</v>
      </c>
      <c r="H147" s="103">
        <f t="shared" si="9"/>
        <v>0.15536436508545295</v>
      </c>
      <c r="I147" s="88">
        <f t="shared" si="8"/>
        <v>1.1578911650854531</v>
      </c>
      <c r="J147" s="25"/>
      <c r="K147" s="38"/>
      <c r="L147" s="163"/>
      <c r="M147" s="115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5.4039999999999999</v>
      </c>
      <c r="F148" s="104">
        <v>6.16</v>
      </c>
      <c r="G148" s="72">
        <f t="shared" ref="G148:G187" si="10">(F148-E148)*0.8598</f>
        <v>0.65000880000000016</v>
      </c>
      <c r="H148" s="103">
        <f t="shared" si="9"/>
        <v>0.25765176381818328</v>
      </c>
      <c r="I148" s="88">
        <f t="shared" si="8"/>
        <v>0.90766056381818339</v>
      </c>
      <c r="J148" s="25"/>
      <c r="K148" s="38"/>
      <c r="L148" s="163"/>
      <c r="M148" s="115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35">
        <v>3.5</v>
      </c>
      <c r="G149" s="72">
        <f t="shared" si="10"/>
        <v>0</v>
      </c>
      <c r="H149" s="103">
        <f t="shared" si="9"/>
        <v>0.17399402877217016</v>
      </c>
      <c r="I149" s="88">
        <f>G149+H149</f>
        <v>0.17399402877217016</v>
      </c>
      <c r="J149" s="25"/>
      <c r="K149" s="38"/>
      <c r="L149" s="131">
        <v>133</v>
      </c>
      <c r="M149" s="115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35">
        <v>12.932</v>
      </c>
      <c r="F150" s="135">
        <v>12.932</v>
      </c>
      <c r="G150" s="72">
        <f t="shared" si="10"/>
        <v>0</v>
      </c>
      <c r="H150" s="103">
        <f t="shared" si="9"/>
        <v>0.34166100195262505</v>
      </c>
      <c r="I150" s="88">
        <f t="shared" si="8"/>
        <v>0.34166100195262505</v>
      </c>
      <c r="J150" s="25"/>
      <c r="K150" s="38"/>
      <c r="L150" s="131">
        <v>134</v>
      </c>
      <c r="M150" s="169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13.285</v>
      </c>
      <c r="F151" s="104">
        <v>15.16</v>
      </c>
      <c r="G151" s="72">
        <f t="shared" si="10"/>
        <v>1.612125</v>
      </c>
      <c r="H151" s="103">
        <f t="shared" si="9"/>
        <v>0.26960286882475659</v>
      </c>
      <c r="I151" s="88">
        <f t="shared" si="8"/>
        <v>1.8817278688247567</v>
      </c>
      <c r="J151" s="25"/>
      <c r="K151" s="38"/>
      <c r="L151" s="163"/>
      <c r="M151" s="115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4.774</v>
      </c>
      <c r="F152" s="104">
        <v>5.202</v>
      </c>
      <c r="G152" s="72">
        <f t="shared" si="10"/>
        <v>0.36799439999999994</v>
      </c>
      <c r="H152" s="103">
        <f t="shared" si="9"/>
        <v>0.15606737126231021</v>
      </c>
      <c r="I152" s="88">
        <f t="shared" si="8"/>
        <v>0.52406177126231013</v>
      </c>
      <c r="J152" s="25"/>
      <c r="K152" s="38"/>
      <c r="L152" s="163"/>
      <c r="M152" s="115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10.933999999999999</v>
      </c>
      <c r="F153" s="104">
        <v>11.475</v>
      </c>
      <c r="G153" s="72">
        <f t="shared" si="10"/>
        <v>0.46515180000000034</v>
      </c>
      <c r="H153" s="103">
        <f t="shared" si="9"/>
        <v>0.25167621131489659</v>
      </c>
      <c r="I153" s="88">
        <f t="shared" ref="I153:I158" si="11">G153+H153</f>
        <v>0.71682801131489693</v>
      </c>
      <c r="J153" s="25"/>
      <c r="K153" s="38"/>
      <c r="L153" s="163"/>
      <c r="M153" s="115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0.17258801641845567</v>
      </c>
      <c r="I154" s="88">
        <f t="shared" si="11"/>
        <v>0.17258801641845567</v>
      </c>
      <c r="J154" s="25"/>
      <c r="K154" s="38"/>
      <c r="L154" s="131">
        <v>138</v>
      </c>
      <c r="M154"/>
      <c r="N154" s="169"/>
      <c r="O154" s="169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7.2190000000000003</v>
      </c>
      <c r="F155" s="104">
        <v>8.3279999999999994</v>
      </c>
      <c r="G155" s="72">
        <f t="shared" si="10"/>
        <v>0.95351819999999921</v>
      </c>
      <c r="H155" s="103">
        <f t="shared" si="9"/>
        <v>0.34201250504105368</v>
      </c>
      <c r="I155" s="88">
        <f t="shared" si="11"/>
        <v>1.2955307050410529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14.311</v>
      </c>
      <c r="F156" s="104">
        <v>15.912000000000001</v>
      </c>
      <c r="G156" s="72">
        <f t="shared" si="10"/>
        <v>1.3765398000000009</v>
      </c>
      <c r="H156" s="103">
        <f t="shared" si="9"/>
        <v>0.27065737809004248</v>
      </c>
      <c r="I156" s="88">
        <f t="shared" si="11"/>
        <v>1.6471971780900434</v>
      </c>
      <c r="J156" s="25"/>
      <c r="K156" s="38"/>
      <c r="L156" s="163"/>
      <c r="M156" s="115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7.3780000000000001</v>
      </c>
      <c r="F157" s="104">
        <v>7.5019999999999998</v>
      </c>
      <c r="G157" s="72">
        <f t="shared" si="10"/>
        <v>0.10661519999999972</v>
      </c>
      <c r="H157" s="103">
        <f t="shared" si="9"/>
        <v>0.15677037743916747</v>
      </c>
      <c r="I157" s="88">
        <f t="shared" si="11"/>
        <v>0.26338557743916718</v>
      </c>
      <c r="J157" s="25" t="s">
        <v>397</v>
      </c>
      <c r="K157" s="38"/>
      <c r="L157" s="163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0.2548397391107543</v>
      </c>
      <c r="I158" s="88">
        <f t="shared" si="11"/>
        <v>0.2548397391107543</v>
      </c>
      <c r="J158" s="25"/>
      <c r="K158" s="38"/>
      <c r="L158" s="163"/>
      <c r="M158" s="115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6517</v>
      </c>
      <c r="F159" s="129">
        <v>7776</v>
      </c>
      <c r="G159" s="72">
        <f>(F159-E159)* 0.00086</f>
        <v>1.08274</v>
      </c>
      <c r="H159" s="103">
        <f t="shared" si="9"/>
        <v>0.17223651333002704</v>
      </c>
      <c r="I159" s="88">
        <f t="shared" ref="I159:I222" si="12">G159+H159</f>
        <v>1.254976513330027</v>
      </c>
      <c r="J159" s="25"/>
      <c r="K159" s="38"/>
      <c r="L159" s="163"/>
      <c r="M159" s="115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16.085000000000001</v>
      </c>
      <c r="F160" s="104">
        <v>18.96</v>
      </c>
      <c r="G160" s="72">
        <f t="shared" si="10"/>
        <v>2.4719250000000001</v>
      </c>
      <c r="H160" s="103">
        <f t="shared" si="9"/>
        <v>0.34060649268733917</v>
      </c>
      <c r="I160" s="88">
        <f>G160+H160</f>
        <v>2.8125314926873393</v>
      </c>
      <c r="J160" s="25"/>
      <c r="K160" s="38"/>
      <c r="L160" s="163"/>
      <c r="M160" s="115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14.782</v>
      </c>
      <c r="F161" s="104">
        <v>15.342000000000001</v>
      </c>
      <c r="G161" s="72">
        <f t="shared" si="10"/>
        <v>0.48148800000000042</v>
      </c>
      <c r="H161" s="103">
        <f t="shared" si="9"/>
        <v>0.38243536021034574</v>
      </c>
      <c r="I161" s="88">
        <f t="shared" si="12"/>
        <v>0.86392336021034621</v>
      </c>
      <c r="J161" s="25"/>
      <c r="K161" s="38"/>
      <c r="L161" s="163"/>
      <c r="M161" s="115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8.7840000000000007</v>
      </c>
      <c r="F162" s="104">
        <v>9.7789999999999999</v>
      </c>
      <c r="G162" s="88">
        <f t="shared" si="10"/>
        <v>0.85550099999999929</v>
      </c>
      <c r="H162" s="103">
        <f t="shared" si="9"/>
        <v>0.15325534655488121</v>
      </c>
      <c r="I162" s="88">
        <f t="shared" si="12"/>
        <v>1.0087563465548806</v>
      </c>
      <c r="J162" s="25"/>
      <c r="K162" s="38"/>
      <c r="L162" s="163"/>
      <c r="M162" s="115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13.768000000000001</v>
      </c>
      <c r="F163" s="104">
        <v>16.78</v>
      </c>
      <c r="G163" s="72">
        <f t="shared" si="10"/>
        <v>2.5897176000000006</v>
      </c>
      <c r="H163" s="103">
        <f t="shared" si="9"/>
        <v>0.23234354145132216</v>
      </c>
      <c r="I163" s="88">
        <f>G163+H163</f>
        <v>2.8220611414513228</v>
      </c>
      <c r="J163" s="25"/>
      <c r="K163" s="38"/>
      <c r="L163" s="163"/>
      <c r="M163" s="115"/>
    </row>
    <row r="164" spans="1:16" x14ac:dyDescent="0.25">
      <c r="A164" s="93">
        <v>148</v>
      </c>
      <c r="B164" s="78" t="s">
        <v>191</v>
      </c>
      <c r="C164" s="79">
        <v>107</v>
      </c>
      <c r="D164" s="80" t="s">
        <v>358</v>
      </c>
      <c r="E164" s="134">
        <v>14.164</v>
      </c>
      <c r="F164" s="134">
        <v>14.164</v>
      </c>
      <c r="G164" s="81">
        <f t="shared" si="10"/>
        <v>0</v>
      </c>
      <c r="H164" s="97">
        <f t="shared" si="9"/>
        <v>0.37610830461863043</v>
      </c>
      <c r="I164" s="92">
        <f t="shared" si="12"/>
        <v>0.37610830461863043</v>
      </c>
      <c r="J164" s="25" t="s">
        <v>371</v>
      </c>
      <c r="K164" s="38"/>
      <c r="L164" s="163"/>
      <c r="M164" s="115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4.37</v>
      </c>
      <c r="F165" s="104">
        <v>4.3959999999999999</v>
      </c>
      <c r="G165" s="72">
        <f t="shared" si="10"/>
        <v>2.2354799999999828E-2</v>
      </c>
      <c r="H165" s="103">
        <f t="shared" si="9"/>
        <v>0.15430985582016707</v>
      </c>
      <c r="I165" s="88">
        <f>G165+H165</f>
        <v>0.17666465582016688</v>
      </c>
      <c r="J165" s="25"/>
      <c r="K165" s="38"/>
      <c r="L165" s="163"/>
      <c r="M165" s="115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8.6530000000000005</v>
      </c>
      <c r="F166" s="104">
        <v>9.1489999999999991</v>
      </c>
      <c r="G166" s="72">
        <f t="shared" si="10"/>
        <v>0.42646079999999886</v>
      </c>
      <c r="H166" s="103">
        <f t="shared" si="9"/>
        <v>0.23058602600917902</v>
      </c>
      <c r="I166" s="88">
        <f>G166+H166</f>
        <v>0.65704682600917785</v>
      </c>
      <c r="J166" s="25"/>
      <c r="K166" s="38">
        <f>G166*1765.73</f>
        <v>753.014628383998</v>
      </c>
      <c r="L166" s="38">
        <f>H166*1765.73</f>
        <v>407.15266370518765</v>
      </c>
      <c r="M166" s="115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9.7460000000000004</v>
      </c>
      <c r="F167" s="104">
        <v>12.406000000000001</v>
      </c>
      <c r="G167" s="72">
        <f t="shared" si="10"/>
        <v>2.2870680000000001</v>
      </c>
      <c r="H167" s="103">
        <f t="shared" si="9"/>
        <v>0.38208385712191711</v>
      </c>
      <c r="I167" s="88">
        <f t="shared" si="12"/>
        <v>2.6691518571219173</v>
      </c>
      <c r="J167" s="25" t="s">
        <v>398</v>
      </c>
      <c r="K167" s="40"/>
      <c r="L167" s="163"/>
      <c r="M167" s="115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3.4260000000000002</v>
      </c>
      <c r="F168" s="104">
        <v>4.03</v>
      </c>
      <c r="G168" s="72">
        <f t="shared" si="10"/>
        <v>0.51931920000000009</v>
      </c>
      <c r="H168" s="103">
        <f t="shared" si="9"/>
        <v>0.15290384346645255</v>
      </c>
      <c r="I168" s="88">
        <f>G168+H168</f>
        <v>0.67222304346645267</v>
      </c>
      <c r="J168" s="25"/>
      <c r="K168" s="38"/>
      <c r="L168" s="163"/>
      <c r="M168" s="115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9.86</v>
      </c>
      <c r="F169" s="104">
        <v>10.542</v>
      </c>
      <c r="G169" s="72">
        <f t="shared" si="10"/>
        <v>0.58638360000000034</v>
      </c>
      <c r="H169" s="103">
        <f t="shared" si="9"/>
        <v>0.23128903218603628</v>
      </c>
      <c r="I169" s="88">
        <f t="shared" si="12"/>
        <v>0.81767263218603659</v>
      </c>
      <c r="J169" s="25"/>
      <c r="K169" s="38"/>
      <c r="L169" s="163"/>
      <c r="M169" s="115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17.841999999999999</v>
      </c>
      <c r="F170" s="104">
        <v>20.332000000000001</v>
      </c>
      <c r="G170" s="72">
        <f t="shared" si="10"/>
        <v>2.1409020000000019</v>
      </c>
      <c r="H170" s="103">
        <f t="shared" si="9"/>
        <v>0.38208385712191711</v>
      </c>
      <c r="I170" s="88">
        <f t="shared" si="12"/>
        <v>2.522985857121919</v>
      </c>
      <c r="J170" s="25"/>
      <c r="K170" s="38"/>
      <c r="L170" s="163"/>
      <c r="M170" s="115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7.859</v>
      </c>
      <c r="F171" s="104">
        <v>8.8049999999999997</v>
      </c>
      <c r="G171" s="72">
        <f t="shared" si="10"/>
        <v>0.81337079999999973</v>
      </c>
      <c r="H171" s="103">
        <f t="shared" si="9"/>
        <v>0.15290384346645255</v>
      </c>
      <c r="I171" s="88">
        <f t="shared" si="12"/>
        <v>0.96627464346645231</v>
      </c>
      <c r="J171" s="25"/>
      <c r="K171" s="38"/>
      <c r="L171" s="163"/>
      <c r="M171" s="115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4.476</v>
      </c>
      <c r="F172" s="104">
        <v>4.4829999999999997</v>
      </c>
      <c r="G172" s="72">
        <f t="shared" si="10"/>
        <v>6.0185999999997188E-3</v>
      </c>
      <c r="H172" s="103">
        <f t="shared" si="9"/>
        <v>0.23234354145132216</v>
      </c>
      <c r="I172" s="88">
        <f t="shared" si="12"/>
        <v>0.23836214145132187</v>
      </c>
      <c r="J172" s="25"/>
      <c r="K172" s="38"/>
      <c r="L172" s="163"/>
      <c r="M172" s="115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13.488</v>
      </c>
      <c r="F173" s="104">
        <v>15.917</v>
      </c>
      <c r="G173" s="72">
        <f t="shared" si="10"/>
        <v>2.0884542000000001</v>
      </c>
      <c r="H173" s="103">
        <f t="shared" si="9"/>
        <v>0.38243536021034574</v>
      </c>
      <c r="I173" s="88">
        <f t="shared" si="12"/>
        <v>2.4708895602103458</v>
      </c>
      <c r="J173" s="25"/>
      <c r="K173" s="38"/>
      <c r="L173" s="163"/>
      <c r="M173" s="115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3.7829999999999999</v>
      </c>
      <c r="F174" s="104">
        <v>3.92</v>
      </c>
      <c r="G174" s="72">
        <f t="shared" si="10"/>
        <v>0.11779260000000001</v>
      </c>
      <c r="H174" s="103">
        <f t="shared" si="9"/>
        <v>0.15149783111273807</v>
      </c>
      <c r="I174" s="88">
        <f t="shared" si="12"/>
        <v>0.26929043111273809</v>
      </c>
      <c r="J174" s="25"/>
      <c r="K174" s="38"/>
      <c r="L174" s="163"/>
      <c r="M174" s="115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13.17</v>
      </c>
      <c r="F175" s="104">
        <v>14.807</v>
      </c>
      <c r="G175" s="72">
        <f t="shared" si="10"/>
        <v>1.4074926000000003</v>
      </c>
      <c r="H175" s="103">
        <f t="shared" si="9"/>
        <v>0.23234354145132216</v>
      </c>
      <c r="I175" s="88">
        <f>G175+H175</f>
        <v>1.6398361414513225</v>
      </c>
      <c r="J175" s="25"/>
      <c r="K175" s="38"/>
      <c r="L175" s="163"/>
      <c r="M175" s="115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11.289</v>
      </c>
      <c r="F176" s="104">
        <v>11.289</v>
      </c>
      <c r="G176" s="72">
        <f t="shared" si="10"/>
        <v>0</v>
      </c>
      <c r="H176" s="103">
        <f t="shared" si="9"/>
        <v>0.38348986947563157</v>
      </c>
      <c r="I176" s="88">
        <f t="shared" si="12"/>
        <v>0.38348986947563157</v>
      </c>
      <c r="J176" s="25"/>
      <c r="K176" s="38"/>
      <c r="L176" s="163"/>
      <c r="M176" s="115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7.3230000000000004</v>
      </c>
      <c r="F177" s="104">
        <v>8.4939999999999998</v>
      </c>
      <c r="G177" s="72">
        <f t="shared" si="10"/>
        <v>1.0068257999999994</v>
      </c>
      <c r="H177" s="103">
        <f t="shared" si="9"/>
        <v>0.15149783111273807</v>
      </c>
      <c r="I177" s="88">
        <f t="shared" si="12"/>
        <v>1.1583236311127374</v>
      </c>
      <c r="J177" s="25"/>
      <c r="K177" s="38"/>
      <c r="L177" s="163"/>
      <c r="M177" s="115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5.8150000000000004</v>
      </c>
      <c r="F178" s="104">
        <v>6.1849999999999996</v>
      </c>
      <c r="G178" s="72">
        <f t="shared" si="10"/>
        <v>0.31812599999999935</v>
      </c>
      <c r="H178" s="103">
        <f t="shared" si="9"/>
        <v>0.23128903218603628</v>
      </c>
      <c r="I178" s="88">
        <f>G178+H178</f>
        <v>0.5494150321860356</v>
      </c>
      <c r="J178" s="25"/>
      <c r="K178" s="38"/>
      <c r="L178" s="163"/>
      <c r="M178" s="115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12.33</v>
      </c>
      <c r="F179" s="104">
        <v>13.834</v>
      </c>
      <c r="G179" s="72">
        <f t="shared" si="10"/>
        <v>1.2931391999999997</v>
      </c>
      <c r="H179" s="103">
        <f t="shared" si="9"/>
        <v>0.38630189418306066</v>
      </c>
      <c r="I179" s="88">
        <f t="shared" si="12"/>
        <v>1.6794410941830604</v>
      </c>
      <c r="J179" s="25"/>
      <c r="K179" s="38"/>
      <c r="L179" s="163"/>
      <c r="M179" s="115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0.15395835273173844</v>
      </c>
      <c r="I180" s="88">
        <f t="shared" si="12"/>
        <v>0.15395835273173844</v>
      </c>
      <c r="J180" s="25"/>
      <c r="K180" s="38"/>
      <c r="L180" s="163"/>
      <c r="M180" s="115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2.3239999999999998</v>
      </c>
      <c r="F181" s="104">
        <v>2.37</v>
      </c>
      <c r="G181" s="72">
        <f t="shared" si="10"/>
        <v>3.9550800000000226E-2</v>
      </c>
      <c r="H181" s="103">
        <f t="shared" si="9"/>
        <v>0.23164053527446493</v>
      </c>
      <c r="I181" s="88">
        <f t="shared" si="12"/>
        <v>0.27119133527446515</v>
      </c>
      <c r="J181" s="25"/>
      <c r="K181" s="38"/>
      <c r="L181" s="163"/>
      <c r="M181" s="115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21.721</v>
      </c>
      <c r="F182" s="104">
        <v>25.356000000000002</v>
      </c>
      <c r="G182" s="72">
        <f t="shared" si="10"/>
        <v>3.1253730000000015</v>
      </c>
      <c r="H182" s="103">
        <f t="shared" si="9"/>
        <v>0.38489588182934614</v>
      </c>
      <c r="I182" s="88">
        <f t="shared" si="12"/>
        <v>3.5102688818293477</v>
      </c>
      <c r="J182" s="25"/>
      <c r="K182" s="38"/>
      <c r="L182" s="163"/>
      <c r="M182" s="115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5.3440000000000003</v>
      </c>
      <c r="F183" s="104">
        <v>5.9240000000000004</v>
      </c>
      <c r="G183" s="72">
        <f t="shared" si="10"/>
        <v>0.49868400000000007</v>
      </c>
      <c r="H183" s="103">
        <f t="shared" si="9"/>
        <v>0.15149783111273807</v>
      </c>
      <c r="I183" s="88">
        <f t="shared" si="12"/>
        <v>0.65018183111273808</v>
      </c>
      <c r="J183" s="25"/>
      <c r="K183" s="38"/>
      <c r="L183" s="163"/>
      <c r="M183" s="115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10.534000000000001</v>
      </c>
      <c r="F184" s="104">
        <v>11.82</v>
      </c>
      <c r="G184" s="72">
        <f t="shared" si="10"/>
        <v>1.1057027999999998</v>
      </c>
      <c r="H184" s="103">
        <f t="shared" si="9"/>
        <v>0.23199203836289356</v>
      </c>
      <c r="I184" s="88">
        <f>G184+H184</f>
        <v>1.3376948383628933</v>
      </c>
      <c r="J184" s="25"/>
      <c r="K184" s="38"/>
      <c r="L184" s="163"/>
      <c r="M184" s="115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9.4559999999999995</v>
      </c>
      <c r="F185" s="104">
        <v>10.292</v>
      </c>
      <c r="G185" s="72">
        <f t="shared" si="10"/>
        <v>0.71879280000000023</v>
      </c>
      <c r="H185" s="103">
        <f t="shared" si="9"/>
        <v>0.38524738491777472</v>
      </c>
      <c r="I185" s="88">
        <f>G185+H185</f>
        <v>1.104040184917775</v>
      </c>
      <c r="J185" s="25"/>
      <c r="K185" s="38"/>
      <c r="L185" s="163"/>
      <c r="M185" s="115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8.2919999999999998</v>
      </c>
      <c r="F186" s="104">
        <v>9.6170000000000009</v>
      </c>
      <c r="G186" s="72">
        <f t="shared" si="10"/>
        <v>1.1392350000000009</v>
      </c>
      <c r="H186" s="103">
        <f t="shared" si="9"/>
        <v>0.15114632802430944</v>
      </c>
      <c r="I186" s="88">
        <f t="shared" si="12"/>
        <v>1.2903813280243104</v>
      </c>
      <c r="J186" s="25"/>
      <c r="K186" s="38"/>
      <c r="L186" s="163"/>
      <c r="M186" s="115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11.805</v>
      </c>
      <c r="F187" s="104">
        <v>11.895</v>
      </c>
      <c r="G187" s="72">
        <f t="shared" si="10"/>
        <v>7.7381999999999881E-2</v>
      </c>
      <c r="H187" s="103">
        <f t="shared" si="9"/>
        <v>0.23164053527446493</v>
      </c>
      <c r="I187" s="88">
        <f t="shared" si="12"/>
        <v>0.30902253527446483</v>
      </c>
      <c r="J187" s="25"/>
      <c r="K187" s="38"/>
      <c r="L187" s="163"/>
      <c r="M187" s="115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8974</v>
      </c>
      <c r="F188" s="129">
        <v>8974</v>
      </c>
      <c r="G188" s="72">
        <f>(F188-E188)* 0.00086</f>
        <v>0</v>
      </c>
      <c r="H188" s="103">
        <f t="shared" si="9"/>
        <v>0.38665339727148923</v>
      </c>
      <c r="I188" s="88">
        <f>G188+H188</f>
        <v>0.38665339727148923</v>
      </c>
      <c r="J188" s="25"/>
      <c r="K188" s="38"/>
      <c r="L188" s="163"/>
      <c r="M188" s="115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2526</v>
      </c>
      <c r="F189" s="129">
        <v>2886</v>
      </c>
      <c r="G189" s="72">
        <f>(F189-E189)* 0.00086</f>
        <v>0.30959999999999999</v>
      </c>
      <c r="H189" s="103">
        <f t="shared" si="9"/>
        <v>0.15044332184745218</v>
      </c>
      <c r="I189" s="88">
        <f>G189+H189</f>
        <v>0.46004332184745217</v>
      </c>
      <c r="J189" s="25"/>
      <c r="K189" s="38"/>
      <c r="L189" s="163"/>
      <c r="M189" s="115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4527</v>
      </c>
      <c r="F190" s="129">
        <v>5005</v>
      </c>
      <c r="G190" s="72">
        <f t="shared" ref="G190:G207" si="13">(F190-E190)* 0.00086</f>
        <v>0.41108</v>
      </c>
      <c r="H190" s="103">
        <f t="shared" si="9"/>
        <v>0.23234354145132216</v>
      </c>
      <c r="I190" s="88">
        <f t="shared" si="12"/>
        <v>0.64342354145132219</v>
      </c>
      <c r="J190" s="25"/>
      <c r="K190" s="38"/>
      <c r="L190" s="163"/>
      <c r="M190" s="115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17360</v>
      </c>
      <c r="F191" s="129">
        <v>18842</v>
      </c>
      <c r="G191" s="72">
        <f t="shared" si="13"/>
        <v>1.2745199999999999</v>
      </c>
      <c r="H191" s="103">
        <f t="shared" si="9"/>
        <v>0.38630189418306066</v>
      </c>
      <c r="I191" s="88">
        <f t="shared" si="12"/>
        <v>1.6608218941830606</v>
      </c>
      <c r="J191" s="25"/>
      <c r="K191" s="38"/>
      <c r="L191" s="163"/>
      <c r="M191" s="115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2441</v>
      </c>
      <c r="F192" s="129">
        <v>2833</v>
      </c>
      <c r="G192" s="72">
        <f t="shared" si="13"/>
        <v>0.33711999999999998</v>
      </c>
      <c r="H192" s="103">
        <f t="shared" si="9"/>
        <v>0.15149783111273807</v>
      </c>
      <c r="I192" s="88">
        <f t="shared" si="12"/>
        <v>0.48861783111273804</v>
      </c>
      <c r="J192" s="25"/>
      <c r="K192" s="38"/>
      <c r="L192" s="163"/>
      <c r="M192" s="115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0.23128903218603628</v>
      </c>
      <c r="I193" s="88">
        <f t="shared" si="12"/>
        <v>0.23128903218603628</v>
      </c>
      <c r="J193" s="25"/>
      <c r="K193" s="38"/>
      <c r="L193" s="163"/>
      <c r="M193" s="115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9780</v>
      </c>
      <c r="F194" s="130">
        <v>10383</v>
      </c>
      <c r="G194" s="72">
        <f t="shared" si="13"/>
        <v>0.51858000000000004</v>
      </c>
      <c r="H194" s="103">
        <f t="shared" si="9"/>
        <v>0.37962333550291671</v>
      </c>
      <c r="I194" s="88">
        <f t="shared" si="12"/>
        <v>0.89820333550291676</v>
      </c>
      <c r="J194" s="25"/>
      <c r="K194" s="38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4142</v>
      </c>
      <c r="F195" s="130">
        <v>4326</v>
      </c>
      <c r="G195" s="72">
        <f t="shared" si="13"/>
        <v>0.15823999999999999</v>
      </c>
      <c r="H195" s="103">
        <f t="shared" si="9"/>
        <v>0.15114632802430944</v>
      </c>
      <c r="I195" s="88">
        <f>G195+H195</f>
        <v>0.30938632802430943</v>
      </c>
      <c r="J195" s="25"/>
      <c r="K195" s="38"/>
      <c r="L195" s="163">
        <v>89511319999</v>
      </c>
      <c r="M195" s="115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f>E196+((C196*0.015)/0.00086)*12/7+((C196*0.015)/0.00086)*12/7</f>
        <v>10982.784053156145</v>
      </c>
      <c r="G196" s="72">
        <f t="shared" si="13"/>
        <v>3.4097142857142848</v>
      </c>
      <c r="H196" s="103">
        <f t="shared" si="9"/>
        <v>0.23304654762817942</v>
      </c>
      <c r="I196" s="88">
        <f>G196+H196</f>
        <v>3.6427608333424644</v>
      </c>
      <c r="J196" s="25"/>
      <c r="K196" s="38"/>
      <c r="L196" s="657" t="s">
        <v>411</v>
      </c>
      <c r="M196" s="619"/>
      <c r="N196" s="619"/>
      <c r="O196" s="619"/>
      <c r="V196">
        <f>(C196*0.015)*12/7</f>
        <v>1.7048571428571428</v>
      </c>
      <c r="W196" t="s">
        <v>422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0.38981692506734689</v>
      </c>
      <c r="I197" s="88">
        <f t="shared" si="12"/>
        <v>0.38981692506734689</v>
      </c>
      <c r="J197" s="25"/>
      <c r="K197" s="38"/>
      <c r="L197" s="163"/>
      <c r="M197" s="115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7602</v>
      </c>
      <c r="F198" s="129">
        <v>8706</v>
      </c>
      <c r="G198" s="72">
        <f t="shared" si="13"/>
        <v>0.94943999999999995</v>
      </c>
      <c r="H198" s="103">
        <f t="shared" si="9"/>
        <v>0.14974031567059493</v>
      </c>
      <c r="I198" s="88">
        <f>G198+H198</f>
        <v>1.0991803156705948</v>
      </c>
      <c r="J198" s="25"/>
      <c r="K198" s="38"/>
      <c r="L198" s="163"/>
      <c r="M198" s="115"/>
      <c r="P198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11008</v>
      </c>
      <c r="F199" s="129">
        <v>12560</v>
      </c>
      <c r="G199" s="72">
        <f t="shared" si="13"/>
        <v>1.3347199999999999</v>
      </c>
      <c r="H199" s="103">
        <f t="shared" si="9"/>
        <v>0.22953151674389316</v>
      </c>
      <c r="I199" s="88">
        <f t="shared" si="12"/>
        <v>1.5642515167438931</v>
      </c>
      <c r="J199" s="25"/>
      <c r="K199" s="38"/>
      <c r="L199" s="163"/>
      <c r="M199" s="115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21872</v>
      </c>
      <c r="F200" s="129">
        <v>23658</v>
      </c>
      <c r="G200" s="72">
        <f t="shared" si="13"/>
        <v>1.53596</v>
      </c>
      <c r="H200" s="103">
        <f t="shared" si="9"/>
        <v>0.38665339727148923</v>
      </c>
      <c r="I200" s="88">
        <f t="shared" si="12"/>
        <v>1.9226133972714892</v>
      </c>
      <c r="J200" s="25"/>
      <c r="K200" s="38"/>
      <c r="L200" s="163"/>
      <c r="M200" s="115"/>
      <c r="N200" s="170"/>
      <c r="O200" s="167" t="s">
        <v>421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6564</v>
      </c>
      <c r="F201" s="129">
        <v>7121</v>
      </c>
      <c r="G201" s="72">
        <f t="shared" si="13"/>
        <v>0.47902</v>
      </c>
      <c r="H201" s="103">
        <f t="shared" si="9"/>
        <v>0.14974031567059493</v>
      </c>
      <c r="I201" s="88">
        <f>G201+H201</f>
        <v>0.62876031567059498</v>
      </c>
      <c r="J201" s="25"/>
      <c r="K201" s="38"/>
      <c r="L201" s="163"/>
      <c r="M201" s="115"/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12082</v>
      </c>
      <c r="F202" s="129">
        <v>13709</v>
      </c>
      <c r="G202" s="72">
        <f t="shared" si="13"/>
        <v>1.3992199999999999</v>
      </c>
      <c r="H202" s="103">
        <f t="shared" si="9"/>
        <v>0.22953151674389316</v>
      </c>
      <c r="I202" s="88">
        <f>G202+H202</f>
        <v>1.6287515167438931</v>
      </c>
      <c r="J202" s="25"/>
      <c r="K202" s="38"/>
      <c r="L202" s="163"/>
      <c r="M202" s="115"/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17928</v>
      </c>
      <c r="F203" s="130">
        <v>20003</v>
      </c>
      <c r="G203" s="72">
        <f t="shared" si="13"/>
        <v>1.7845</v>
      </c>
      <c r="H203" s="103">
        <f t="shared" si="9"/>
        <v>0.38630189418306066</v>
      </c>
      <c r="I203" s="88">
        <f>G203+H203</f>
        <v>2.1708018941830605</v>
      </c>
      <c r="J203" s="25"/>
      <c r="K203" s="38"/>
      <c r="L203" s="132">
        <v>187</v>
      </c>
      <c r="M203" s="169" t="s">
        <v>396</v>
      </c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8440</v>
      </c>
      <c r="F204" s="130">
        <v>8902</v>
      </c>
      <c r="G204" s="72">
        <f t="shared" si="13"/>
        <v>0.39732000000000001</v>
      </c>
      <c r="H204" s="103">
        <f t="shared" si="9"/>
        <v>0.15044332184745218</v>
      </c>
      <c r="I204" s="88">
        <f>G204+H204</f>
        <v>0.54776332184745224</v>
      </c>
      <c r="J204" s="25"/>
      <c r="K204" s="38"/>
      <c r="L204" s="132">
        <v>188</v>
      </c>
      <c r="M204" s="115">
        <v>89087841022</v>
      </c>
      <c r="Q204" s="89"/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4103</v>
      </c>
      <c r="F205" s="130">
        <v>4242</v>
      </c>
      <c r="G205" s="72">
        <f t="shared" si="13"/>
        <v>0.11953999999999999</v>
      </c>
      <c r="H205" s="103">
        <f t="shared" si="9"/>
        <v>0.23023452292075042</v>
      </c>
      <c r="I205" s="88">
        <f t="shared" si="12"/>
        <v>0.3497745229207504</v>
      </c>
      <c r="J205" s="25"/>
      <c r="K205" s="38"/>
      <c r="L205" s="132">
        <v>189</v>
      </c>
      <c r="M205" s="115"/>
      <c r="Q205" s="94">
        <v>190</v>
      </c>
      <c r="R205" s="94">
        <v>191</v>
      </c>
      <c r="S205" s="94">
        <v>192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30">
        <v>11478</v>
      </c>
      <c r="F206" s="130">
        <f>E206+0.5862/0.00086</f>
        <v>12159.627906976744</v>
      </c>
      <c r="G206" s="86">
        <f t="shared" si="13"/>
        <v>0.58620000000000005</v>
      </c>
      <c r="H206" s="109">
        <f t="shared" si="9"/>
        <v>0.38489588182934614</v>
      </c>
      <c r="I206" s="73">
        <f t="shared" si="12"/>
        <v>0.97109588182934625</v>
      </c>
      <c r="J206" s="25"/>
      <c r="K206" s="38"/>
      <c r="L206" s="163"/>
      <c r="M206" s="115"/>
      <c r="Q206">
        <v>0.35518</v>
      </c>
      <c r="R206">
        <v>0.83763999999999994</v>
      </c>
      <c r="S206">
        <v>0.49793999999999999</v>
      </c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5899</v>
      </c>
      <c r="F207" s="130">
        <f>E207+0.3956/0.00086</f>
        <v>6359</v>
      </c>
      <c r="G207" s="72">
        <f t="shared" si="13"/>
        <v>0.39560000000000001</v>
      </c>
      <c r="H207" s="103">
        <f t="shared" si="9"/>
        <v>0.15114632802430944</v>
      </c>
      <c r="I207" s="88">
        <f t="shared" si="12"/>
        <v>0.54674632802430945</v>
      </c>
      <c r="J207" s="25"/>
      <c r="K207" s="38"/>
      <c r="L207" s="131" t="s">
        <v>431</v>
      </c>
      <c r="M207" s="171" t="s">
        <v>430</v>
      </c>
      <c r="N207" s="169"/>
      <c r="O207" s="169"/>
      <c r="P207" s="89" t="s">
        <v>400</v>
      </c>
      <c r="Q207" s="173">
        <v>0.30959999999999999</v>
      </c>
      <c r="R207">
        <v>0.28895999999999999</v>
      </c>
      <c r="S207">
        <v>0.49879999999999997</v>
      </c>
    </row>
    <row r="208" spans="1:23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10325</v>
      </c>
      <c r="F208" s="130">
        <f>E208+0.6109/0.00086</f>
        <v>11035.348837209302</v>
      </c>
      <c r="G208" s="72">
        <f>(F208-E208)* 0.00086</f>
        <v>0.61089999999999933</v>
      </c>
      <c r="H208" s="103">
        <f t="shared" si="9"/>
        <v>0.22953151674389316</v>
      </c>
      <c r="I208" s="88">
        <f t="shared" si="12"/>
        <v>0.84043151674389249</v>
      </c>
      <c r="J208" s="25"/>
      <c r="K208" s="38"/>
      <c r="L208" s="163"/>
      <c r="M208" s="115"/>
      <c r="P208" t="s">
        <v>429</v>
      </c>
      <c r="Q208" s="173">
        <v>1.09392</v>
      </c>
      <c r="R208">
        <v>6.0199999999999997E-2</v>
      </c>
      <c r="S208" s="173">
        <v>0.83592</v>
      </c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5.7249999999999996</v>
      </c>
      <c r="F209" s="104">
        <v>6.1</v>
      </c>
      <c r="G209" s="72">
        <f>(F209-E209)*0.8598</f>
        <v>0.32242500000000002</v>
      </c>
      <c r="H209" s="103">
        <f t="shared" si="9"/>
        <v>0.18559363069031484</v>
      </c>
      <c r="I209" s="88">
        <f t="shared" si="12"/>
        <v>0.50801863069031483</v>
      </c>
      <c r="J209" s="25"/>
      <c r="K209" s="38"/>
      <c r="L209" s="163"/>
      <c r="M209" s="115"/>
      <c r="P209" s="172"/>
      <c r="Q209" s="173">
        <f>SUM(Q206:Q208)/3</f>
        <v>0.58623333333333327</v>
      </c>
      <c r="R209" s="173">
        <f>SUM(R206:R208)/3</f>
        <v>0.39559999999999995</v>
      </c>
      <c r="S209" s="173">
        <f>SUM(S206:S208)/3</f>
        <v>0.61088666666666669</v>
      </c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6.9880000000000004</v>
      </c>
      <c r="F210" s="104">
        <v>8.4640000000000004</v>
      </c>
      <c r="G210" s="72">
        <f t="shared" ref="G210:G273" si="14">(F210-E210)*0.8598</f>
        <v>1.2690648</v>
      </c>
      <c r="H210" s="103">
        <f t="shared" ref="H210:H273" si="15">$G$11/$C$303*C210</f>
        <v>0.17996958127545681</v>
      </c>
      <c r="I210" s="88">
        <f t="shared" si="12"/>
        <v>1.4490343812754567</v>
      </c>
      <c r="J210" s="25"/>
      <c r="K210" s="38"/>
      <c r="L210" s="163"/>
      <c r="M210" s="115"/>
      <c r="P210" s="172">
        <v>43040</v>
      </c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25.684999999999999</v>
      </c>
      <c r="F211" s="104">
        <v>29.425999999999998</v>
      </c>
      <c r="G211" s="72">
        <f t="shared" si="14"/>
        <v>3.2165117999999997</v>
      </c>
      <c r="H211" s="103">
        <f t="shared" si="15"/>
        <v>0.3993075084549198</v>
      </c>
      <c r="I211" s="88">
        <f t="shared" si="12"/>
        <v>3.6158193084549195</v>
      </c>
      <c r="J211" s="25"/>
      <c r="K211" s="38"/>
      <c r="L211" s="163"/>
      <c r="M211" s="115"/>
      <c r="N211" s="168"/>
      <c r="O211" s="168"/>
      <c r="P211" s="172">
        <v>43070</v>
      </c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19.202999999999999</v>
      </c>
      <c r="F212" s="135">
        <v>21.199000000000002</v>
      </c>
      <c r="G212" s="86">
        <f t="shared" si="14"/>
        <v>1.7161608000000019</v>
      </c>
      <c r="H212" s="109">
        <f t="shared" si="15"/>
        <v>0.3750537953533446</v>
      </c>
      <c r="I212" s="73">
        <f t="shared" si="12"/>
        <v>2.0912145953533465</v>
      </c>
      <c r="J212" s="25"/>
      <c r="K212" s="38"/>
      <c r="L212" s="163"/>
      <c r="M212" s="115"/>
      <c r="P212" s="172">
        <v>43101</v>
      </c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6.8559999999999999</v>
      </c>
      <c r="F213" s="104">
        <v>7.69</v>
      </c>
      <c r="G213" s="72">
        <f t="shared" si="14"/>
        <v>0.71707320000000041</v>
      </c>
      <c r="H213" s="103">
        <f t="shared" si="15"/>
        <v>0.32584336297333688</v>
      </c>
      <c r="I213" s="88">
        <f t="shared" si="12"/>
        <v>1.0429165629733372</v>
      </c>
      <c r="J213" s="25"/>
      <c r="K213" s="38"/>
      <c r="L213" s="163"/>
      <c r="M213" s="115"/>
      <c r="N213" s="4"/>
      <c r="P213" s="172" t="s">
        <v>428</v>
      </c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13.137</v>
      </c>
      <c r="F214" s="104">
        <v>15.378</v>
      </c>
      <c r="G214" s="72">
        <f t="shared" si="14"/>
        <v>1.9268117999999996</v>
      </c>
      <c r="H214" s="103">
        <f t="shared" si="15"/>
        <v>0.28752952633461654</v>
      </c>
      <c r="I214" s="88">
        <f t="shared" si="12"/>
        <v>2.2143413263346163</v>
      </c>
      <c r="J214" s="25"/>
      <c r="K214" s="38"/>
      <c r="L214" s="163"/>
      <c r="M214" s="115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3.254</v>
      </c>
      <c r="F215" s="104">
        <v>3.9039999999999999</v>
      </c>
      <c r="G215" s="72">
        <f t="shared" si="14"/>
        <v>0.55886999999999998</v>
      </c>
      <c r="H215" s="103">
        <f t="shared" si="15"/>
        <v>0.1838361152481717</v>
      </c>
      <c r="I215" s="88">
        <f t="shared" si="12"/>
        <v>0.74270611524817165</v>
      </c>
      <c r="J215" s="25"/>
      <c r="K215" s="38"/>
      <c r="L215" s="163"/>
      <c r="M215" s="115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7.1180000000000003</v>
      </c>
      <c r="F216" s="104">
        <v>8.0850000000000009</v>
      </c>
      <c r="G216" s="72">
        <f t="shared" si="14"/>
        <v>0.83142660000000046</v>
      </c>
      <c r="H216" s="103">
        <f t="shared" si="15"/>
        <v>0.18032108436388544</v>
      </c>
      <c r="I216" s="88">
        <f t="shared" si="12"/>
        <v>1.011747684363886</v>
      </c>
      <c r="J216" s="25"/>
      <c r="K216" s="38"/>
      <c r="L216" s="163"/>
      <c r="M216" s="115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28.184999999999999</v>
      </c>
      <c r="F217" s="104">
        <v>31.887</v>
      </c>
      <c r="G217" s="72">
        <f t="shared" si="14"/>
        <v>3.1829796000000017</v>
      </c>
      <c r="H217" s="103">
        <f t="shared" si="15"/>
        <v>0.39965901154334843</v>
      </c>
      <c r="I217" s="88">
        <f t="shared" si="12"/>
        <v>3.5826386115433499</v>
      </c>
      <c r="J217" s="25"/>
      <c r="K217" s="38"/>
      <c r="L217" s="163"/>
      <c r="M217" s="115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10.33</v>
      </c>
      <c r="F218" s="104">
        <v>13.002000000000001</v>
      </c>
      <c r="G218" s="72">
        <f t="shared" si="14"/>
        <v>2.2973856000000006</v>
      </c>
      <c r="H218" s="103">
        <f t="shared" si="15"/>
        <v>0.37610830461863043</v>
      </c>
      <c r="I218" s="88">
        <f t="shared" si="12"/>
        <v>2.6734939046186312</v>
      </c>
      <c r="J218" s="25"/>
      <c r="K218" s="38"/>
      <c r="L218" s="163"/>
      <c r="M218" s="115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13.87</v>
      </c>
      <c r="F219" s="104">
        <v>15.733000000000001</v>
      </c>
      <c r="G219" s="72">
        <f t="shared" si="14"/>
        <v>1.6018074000000011</v>
      </c>
      <c r="H219" s="103">
        <f t="shared" si="15"/>
        <v>0.32584336297333688</v>
      </c>
      <c r="I219" s="88">
        <f t="shared" si="12"/>
        <v>1.9276507629733379</v>
      </c>
      <c r="J219" s="25"/>
      <c r="K219" s="38"/>
      <c r="L219" s="163"/>
      <c r="M219" s="115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9.8160000000000007</v>
      </c>
      <c r="F220" s="104">
        <v>11.952</v>
      </c>
      <c r="G220" s="72">
        <f t="shared" si="14"/>
        <v>1.8365327999999994</v>
      </c>
      <c r="H220" s="103">
        <f t="shared" si="15"/>
        <v>0.28471750162718756</v>
      </c>
      <c r="I220" s="88">
        <f t="shared" si="12"/>
        <v>2.1212503016271871</v>
      </c>
      <c r="J220" s="25"/>
      <c r="K220" s="38"/>
      <c r="L220" s="163"/>
      <c r="M220" s="115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6.8529999999999998</v>
      </c>
      <c r="F221" s="104">
        <v>7.1130000000000004</v>
      </c>
      <c r="G221" s="72">
        <f t="shared" si="14"/>
        <v>0.22354800000000058</v>
      </c>
      <c r="H221" s="103">
        <f t="shared" si="15"/>
        <v>0.18699964304402936</v>
      </c>
      <c r="I221" s="88">
        <f t="shared" si="12"/>
        <v>0.41054764304402991</v>
      </c>
      <c r="J221" s="25"/>
      <c r="K221" s="38"/>
      <c r="L221" s="163"/>
      <c r="M221" s="115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11.742000000000001</v>
      </c>
      <c r="F222" s="104">
        <v>13.529</v>
      </c>
      <c r="G222" s="72">
        <f t="shared" si="14"/>
        <v>1.5364625999999992</v>
      </c>
      <c r="H222" s="103">
        <f t="shared" si="15"/>
        <v>0.17961807818702819</v>
      </c>
      <c r="I222" s="88">
        <f t="shared" si="12"/>
        <v>1.7160806781870275</v>
      </c>
      <c r="J222" s="25"/>
      <c r="K222" s="38"/>
      <c r="L222" s="163"/>
      <c r="M222" s="115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20.001000000000001</v>
      </c>
      <c r="F223" s="104">
        <v>25.742000000000001</v>
      </c>
      <c r="G223" s="72">
        <f t="shared" si="14"/>
        <v>4.9361117999999999</v>
      </c>
      <c r="H223" s="103">
        <f t="shared" si="15"/>
        <v>0.40001051463177706</v>
      </c>
      <c r="I223" s="88">
        <f t="shared" ref="I223:I280" si="16">G223+H223</f>
        <v>5.3361223146317771</v>
      </c>
      <c r="J223" s="25"/>
      <c r="K223" s="38"/>
      <c r="L223" s="163"/>
      <c r="M223" s="115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0.37575680153020186</v>
      </c>
      <c r="I224" s="73">
        <f t="shared" si="16"/>
        <v>0.37575680153020186</v>
      </c>
      <c r="J224" s="25"/>
      <c r="K224" s="38"/>
      <c r="L224" s="163"/>
      <c r="M224" s="115"/>
    </row>
    <row r="225" spans="1:13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12.814</v>
      </c>
      <c r="F225" s="104">
        <v>14.446999999999999</v>
      </c>
      <c r="G225" s="72">
        <f t="shared" si="14"/>
        <v>1.4040533999999993</v>
      </c>
      <c r="H225" s="103">
        <f t="shared" si="15"/>
        <v>0.32760087841547997</v>
      </c>
      <c r="I225" s="88">
        <f t="shared" si="16"/>
        <v>1.7316542784154794</v>
      </c>
      <c r="J225" s="25"/>
      <c r="K225" s="38"/>
      <c r="L225" s="163"/>
      <c r="M225" s="115"/>
    </row>
    <row r="226" spans="1:13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5.476</v>
      </c>
      <c r="F226" s="104">
        <v>5.6840000000000002</v>
      </c>
      <c r="G226" s="72">
        <f t="shared" si="14"/>
        <v>0.17883840000000015</v>
      </c>
      <c r="H226" s="103">
        <f t="shared" si="15"/>
        <v>0.28366299236190168</v>
      </c>
      <c r="I226" s="88">
        <f t="shared" si="16"/>
        <v>0.4625013923619018</v>
      </c>
      <c r="J226" s="25"/>
      <c r="K226" s="38"/>
      <c r="L226" s="163"/>
      <c r="M226" s="115"/>
    </row>
    <row r="227" spans="1:13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6.85</v>
      </c>
      <c r="F227" s="104">
        <v>7.8470000000000004</v>
      </c>
      <c r="G227" s="72">
        <f t="shared" si="14"/>
        <v>0.85722060000000067</v>
      </c>
      <c r="H227" s="103">
        <f t="shared" si="15"/>
        <v>0.18453912142502896</v>
      </c>
      <c r="I227" s="88">
        <f t="shared" si="16"/>
        <v>1.0417597214250296</v>
      </c>
      <c r="J227" s="25"/>
      <c r="K227" s="38"/>
      <c r="L227" s="163"/>
      <c r="M227" s="115"/>
    </row>
    <row r="228" spans="1:13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0.42199999999999999</v>
      </c>
      <c r="F228" s="104">
        <v>0.42199999999999999</v>
      </c>
      <c r="G228" s="72">
        <f t="shared" si="14"/>
        <v>0</v>
      </c>
      <c r="H228" s="103">
        <f t="shared" si="15"/>
        <v>0.17926657509859956</v>
      </c>
      <c r="I228" s="88">
        <f t="shared" si="16"/>
        <v>0.17926657509859956</v>
      </c>
      <c r="K228" s="38"/>
      <c r="L228" s="163"/>
      <c r="M228" s="115"/>
    </row>
    <row r="229" spans="1:13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28.41</v>
      </c>
      <c r="F229" s="104">
        <v>32.279000000000003</v>
      </c>
      <c r="G229" s="72">
        <f t="shared" si="14"/>
        <v>3.3265662000000029</v>
      </c>
      <c r="H229" s="103">
        <f t="shared" si="15"/>
        <v>0.40036201772020569</v>
      </c>
      <c r="I229" s="88">
        <f t="shared" si="16"/>
        <v>3.7269282177202085</v>
      </c>
      <c r="J229" s="25"/>
      <c r="K229" s="38"/>
      <c r="L229" s="163"/>
      <c r="M229" s="115"/>
    </row>
    <row r="230" spans="1:13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10.132999999999999</v>
      </c>
      <c r="F230" s="104">
        <v>11.051</v>
      </c>
      <c r="G230" s="72">
        <f t="shared" si="14"/>
        <v>0.7892964000000009</v>
      </c>
      <c r="H230" s="103">
        <f t="shared" si="15"/>
        <v>0.37435078917648734</v>
      </c>
      <c r="I230" s="88">
        <f t="shared" si="16"/>
        <v>1.1636471891764884</v>
      </c>
      <c r="J230" s="25"/>
      <c r="K230" s="38"/>
      <c r="L230" s="163"/>
      <c r="M230" s="115"/>
    </row>
    <row r="231" spans="1:13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7.8109999999999999</v>
      </c>
      <c r="F231" s="104">
        <v>9.782</v>
      </c>
      <c r="G231" s="72">
        <f t="shared" si="14"/>
        <v>1.6946658000000001</v>
      </c>
      <c r="H231" s="103">
        <f t="shared" si="15"/>
        <v>0.3254918598849082</v>
      </c>
      <c r="I231" s="88">
        <f t="shared" si="16"/>
        <v>2.0201576598849083</v>
      </c>
      <c r="J231" s="25"/>
      <c r="K231" s="38"/>
      <c r="L231" s="163"/>
      <c r="M231" s="115"/>
    </row>
    <row r="232" spans="1:13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8.9420000000000002</v>
      </c>
      <c r="F232" s="104">
        <v>10.41</v>
      </c>
      <c r="G232" s="72">
        <f t="shared" si="14"/>
        <v>1.2621864</v>
      </c>
      <c r="H232" s="103">
        <f t="shared" si="15"/>
        <v>0.28612351398090208</v>
      </c>
      <c r="I232" s="88">
        <f t="shared" si="16"/>
        <v>1.5483099139809022</v>
      </c>
      <c r="J232" s="25"/>
      <c r="K232" s="38"/>
      <c r="L232" s="163"/>
      <c r="M232" s="115"/>
    </row>
    <row r="233" spans="1:13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7.5170000000000003</v>
      </c>
      <c r="F233" s="104">
        <v>8.4949999999999992</v>
      </c>
      <c r="G233" s="72">
        <f t="shared" si="14"/>
        <v>0.84088439999999909</v>
      </c>
      <c r="H233" s="103">
        <f t="shared" si="15"/>
        <v>0.18594513377874347</v>
      </c>
      <c r="I233" s="88">
        <f t="shared" si="16"/>
        <v>1.0268295337787425</v>
      </c>
      <c r="J233" s="25"/>
      <c r="K233" s="38"/>
      <c r="L233" s="163"/>
      <c r="M233" s="115"/>
    </row>
    <row r="234" spans="1:13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10.725</v>
      </c>
      <c r="F234" s="135">
        <v>11.925000000000001</v>
      </c>
      <c r="G234" s="86">
        <f t="shared" si="14"/>
        <v>1.0317600000000009</v>
      </c>
      <c r="H234" s="109">
        <f t="shared" si="15"/>
        <v>0.18067258745231407</v>
      </c>
      <c r="I234" s="73">
        <f t="shared" si="16"/>
        <v>1.212432587452315</v>
      </c>
      <c r="J234" s="25"/>
      <c r="K234" s="38"/>
      <c r="L234" s="163"/>
      <c r="M234" s="115"/>
    </row>
    <row r="235" spans="1:13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0.4042285516929206</v>
      </c>
      <c r="I235" s="73">
        <f t="shared" si="16"/>
        <v>0.4042285516929206</v>
      </c>
      <c r="J235" s="25"/>
      <c r="K235" s="38"/>
      <c r="L235" s="163"/>
      <c r="M235" s="115"/>
    </row>
    <row r="236" spans="1:13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13.743</v>
      </c>
      <c r="F236" s="135">
        <v>14.832000000000001</v>
      </c>
      <c r="G236" s="86">
        <f t="shared" si="14"/>
        <v>0.93632220000000033</v>
      </c>
      <c r="H236" s="109">
        <f t="shared" si="15"/>
        <v>0.3750537953533446</v>
      </c>
      <c r="I236" s="73">
        <f t="shared" si="16"/>
        <v>1.311375995353345</v>
      </c>
      <c r="J236" s="25"/>
      <c r="K236" s="38"/>
      <c r="L236" s="163"/>
      <c r="M236" s="115"/>
    </row>
    <row r="237" spans="1:13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8.0289999999999999</v>
      </c>
      <c r="F237" s="135">
        <v>8.3650000000000002</v>
      </c>
      <c r="G237" s="86">
        <f t="shared" si="14"/>
        <v>0.28889280000000028</v>
      </c>
      <c r="H237" s="109">
        <f t="shared" si="15"/>
        <v>0.324788853708051</v>
      </c>
      <c r="I237" s="73">
        <f t="shared" si="16"/>
        <v>0.61368165370805128</v>
      </c>
      <c r="J237" s="25"/>
      <c r="K237" s="38"/>
      <c r="L237" s="163"/>
      <c r="M237" s="115"/>
    </row>
    <row r="238" spans="1:13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9.4499999999999993</v>
      </c>
      <c r="F238" s="135">
        <v>10.597</v>
      </c>
      <c r="G238" s="86">
        <f t="shared" si="14"/>
        <v>0.98619060000000025</v>
      </c>
      <c r="H238" s="109">
        <f t="shared" si="15"/>
        <v>0.28542050780404482</v>
      </c>
      <c r="I238" s="73">
        <f t="shared" si="16"/>
        <v>1.2716111078040451</v>
      </c>
      <c r="J238" s="25"/>
      <c r="K238" s="38"/>
      <c r="L238" s="163"/>
      <c r="M238" s="115"/>
    </row>
    <row r="239" spans="1:13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3.5760000000000001</v>
      </c>
      <c r="F239" s="135">
        <v>4.2389999999999999</v>
      </c>
      <c r="G239" s="86">
        <f t="shared" si="14"/>
        <v>0.57004739999999987</v>
      </c>
      <c r="H239" s="109">
        <f t="shared" si="15"/>
        <v>0.18524212760188621</v>
      </c>
      <c r="I239" s="73">
        <f t="shared" si="16"/>
        <v>0.75528952760188606</v>
      </c>
      <c r="J239" s="25"/>
      <c r="K239" s="38"/>
      <c r="L239" s="163"/>
      <c r="M239" s="115"/>
    </row>
    <row r="240" spans="1:13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8.1180000000000003</v>
      </c>
      <c r="F240" s="135">
        <v>8.7629999999999999</v>
      </c>
      <c r="G240" s="86">
        <f t="shared" si="14"/>
        <v>0.55457099999999959</v>
      </c>
      <c r="H240" s="109">
        <f t="shared" si="15"/>
        <v>0.1810240905407427</v>
      </c>
      <c r="I240" s="73">
        <f t="shared" si="16"/>
        <v>0.73559509054074224</v>
      </c>
      <c r="J240" s="25"/>
      <c r="K240" s="38"/>
      <c r="L240" s="163"/>
      <c r="M240" s="115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28.141999999999999</v>
      </c>
      <c r="F241" s="135">
        <v>32.618000000000002</v>
      </c>
      <c r="G241" s="86">
        <f t="shared" si="14"/>
        <v>3.8484648000000021</v>
      </c>
      <c r="H241" s="109">
        <f t="shared" si="15"/>
        <v>0.39895600536649117</v>
      </c>
      <c r="I241" s="73">
        <f t="shared" si="16"/>
        <v>4.2474208053664935</v>
      </c>
      <c r="J241" s="25"/>
      <c r="K241" s="38"/>
      <c r="L241" s="163"/>
      <c r="M241" s="115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14.759</v>
      </c>
      <c r="F242" s="135">
        <v>16.297999999999998</v>
      </c>
      <c r="G242" s="86">
        <f t="shared" si="14"/>
        <v>1.3232321999999983</v>
      </c>
      <c r="H242" s="109">
        <f t="shared" si="15"/>
        <v>0.377514316972345</v>
      </c>
      <c r="I242" s="73">
        <f t="shared" si="16"/>
        <v>1.7007465169723432</v>
      </c>
      <c r="J242" s="25"/>
      <c r="K242" s="38"/>
      <c r="L242" s="163"/>
      <c r="M242" s="115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12.394</v>
      </c>
      <c r="F243" s="135">
        <v>14.215999999999999</v>
      </c>
      <c r="G243" s="86">
        <f t="shared" si="14"/>
        <v>1.5665555999999994</v>
      </c>
      <c r="H243" s="109">
        <f t="shared" si="15"/>
        <v>0.32689787223862271</v>
      </c>
      <c r="I243" s="73">
        <f t="shared" si="16"/>
        <v>1.893453472238622</v>
      </c>
      <c r="J243" s="25"/>
      <c r="K243" s="38"/>
      <c r="L243" s="163"/>
      <c r="M243" s="115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14.914999999999999</v>
      </c>
      <c r="F244" s="135">
        <v>17.242000000000001</v>
      </c>
      <c r="G244" s="86">
        <f t="shared" si="14"/>
        <v>2.0007546000000014</v>
      </c>
      <c r="H244" s="109">
        <f t="shared" si="15"/>
        <v>0.28436599853875894</v>
      </c>
      <c r="I244" s="73">
        <f t="shared" si="16"/>
        <v>2.2851205985387604</v>
      </c>
      <c r="J244" s="25"/>
      <c r="K244" s="38"/>
      <c r="L244" s="163"/>
      <c r="M244" s="115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10.144</v>
      </c>
      <c r="F245" s="135">
        <v>11.643000000000001</v>
      </c>
      <c r="G245" s="86">
        <f t="shared" si="14"/>
        <v>1.2888402000000005</v>
      </c>
      <c r="H245" s="109">
        <f t="shared" si="15"/>
        <v>0.18453912142502896</v>
      </c>
      <c r="I245" s="73">
        <f t="shared" si="16"/>
        <v>1.4733793214250295</v>
      </c>
      <c r="J245" s="25"/>
      <c r="K245" s="38"/>
      <c r="L245" s="163"/>
      <c r="M245" s="115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8.7669999999999995</v>
      </c>
      <c r="F246" s="104">
        <v>9.8480000000000008</v>
      </c>
      <c r="G246" s="72">
        <f t="shared" si="14"/>
        <v>0.92944380000000115</v>
      </c>
      <c r="H246" s="103">
        <f t="shared" si="15"/>
        <v>0.1782120658333137</v>
      </c>
      <c r="I246" s="88">
        <f t="shared" si="16"/>
        <v>1.1076558658333149</v>
      </c>
      <c r="J246" s="25"/>
      <c r="K246" s="38"/>
      <c r="L246" s="163"/>
      <c r="M246" s="115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10.234</v>
      </c>
      <c r="F247" s="104">
        <v>13.189</v>
      </c>
      <c r="G247" s="72">
        <f t="shared" si="14"/>
        <v>2.5407090000000001</v>
      </c>
      <c r="H247" s="103">
        <f t="shared" si="15"/>
        <v>0.40001051463177706</v>
      </c>
      <c r="I247" s="88">
        <f t="shared" si="16"/>
        <v>2.9407195146317773</v>
      </c>
      <c r="J247" s="25"/>
      <c r="K247" s="38"/>
      <c r="L247" s="163"/>
      <c r="M247" s="115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7.9980000000000002</v>
      </c>
      <c r="F248" s="104">
        <v>9.5340000000000007</v>
      </c>
      <c r="G248" s="72">
        <f t="shared" si="14"/>
        <v>1.3206528000000004</v>
      </c>
      <c r="H248" s="103">
        <f t="shared" si="15"/>
        <v>0.37399928608805871</v>
      </c>
      <c r="I248" s="88">
        <f t="shared" si="16"/>
        <v>1.6946520860880592</v>
      </c>
      <c r="J248" s="25"/>
      <c r="K248" s="38"/>
      <c r="L248" s="163"/>
      <c r="M248" s="115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11.722</v>
      </c>
      <c r="F249" s="104">
        <v>12.983000000000001</v>
      </c>
      <c r="G249" s="72">
        <f t="shared" si="14"/>
        <v>1.0842078000000008</v>
      </c>
      <c r="H249" s="103">
        <f t="shared" si="15"/>
        <v>0.32865538768076585</v>
      </c>
      <c r="I249" s="88">
        <f t="shared" si="16"/>
        <v>1.4128631876807667</v>
      </c>
      <c r="J249" s="25"/>
      <c r="K249" s="38"/>
      <c r="L249" s="163"/>
      <c r="M249" s="115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0.28225698000818716</v>
      </c>
      <c r="I250" s="88">
        <f t="shared" si="16"/>
        <v>0.28225698000818716</v>
      </c>
      <c r="J250" s="25"/>
      <c r="K250" s="38"/>
      <c r="L250" s="163"/>
      <c r="M250" s="115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3.32</v>
      </c>
      <c r="F251" s="104">
        <v>3.33</v>
      </c>
      <c r="G251" s="72">
        <f t="shared" si="14"/>
        <v>8.5980000000001992E-3</v>
      </c>
      <c r="H251" s="103">
        <f t="shared" si="15"/>
        <v>0.18418761833660033</v>
      </c>
      <c r="I251" s="88">
        <f t="shared" si="16"/>
        <v>0.19278561833660052</v>
      </c>
      <c r="J251" s="25"/>
      <c r="K251" s="38"/>
      <c r="L251" s="163"/>
      <c r="M251" s="115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6.7729999999999997</v>
      </c>
      <c r="F252" s="104">
        <v>8.5289999999999999</v>
      </c>
      <c r="G252" s="72">
        <f t="shared" si="14"/>
        <v>1.5098088000000003</v>
      </c>
      <c r="H252" s="103">
        <f t="shared" si="15"/>
        <v>0.17891507201017093</v>
      </c>
      <c r="I252" s="88">
        <f t="shared" si="16"/>
        <v>1.6887238720101712</v>
      </c>
      <c r="J252" s="25"/>
      <c r="K252" s="38"/>
      <c r="L252" s="163"/>
      <c r="M252" s="115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26.585999999999999</v>
      </c>
      <c r="F253" s="104">
        <v>29.170999999999999</v>
      </c>
      <c r="G253" s="72">
        <f t="shared" si="14"/>
        <v>2.2225830000000006</v>
      </c>
      <c r="H253" s="103">
        <f t="shared" si="15"/>
        <v>0.40247103625077746</v>
      </c>
      <c r="I253" s="88">
        <f t="shared" si="16"/>
        <v>2.6250540362507779</v>
      </c>
      <c r="J253" s="25"/>
      <c r="K253" s="38"/>
      <c r="L253" s="163"/>
      <c r="M253" s="115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7.7290000000000001</v>
      </c>
      <c r="F254" s="135">
        <v>8.4770000000000003</v>
      </c>
      <c r="G254" s="72">
        <f>(F254-E254)*0.8598</f>
        <v>0.64313040000000021</v>
      </c>
      <c r="H254" s="103">
        <f t="shared" si="15"/>
        <v>0.37435078917648734</v>
      </c>
      <c r="I254" s="88">
        <f t="shared" si="16"/>
        <v>1.0174811891764874</v>
      </c>
      <c r="J254" s="25" t="s">
        <v>404</v>
      </c>
      <c r="K254" s="38"/>
      <c r="L254" s="163"/>
      <c r="M254" s="115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15.154999999999999</v>
      </c>
      <c r="F255" s="135">
        <v>16.567</v>
      </c>
      <c r="G255" s="72">
        <f>(F255-E255)*0.8598</f>
        <v>1.2140376000000006</v>
      </c>
      <c r="H255" s="103">
        <f t="shared" si="15"/>
        <v>0.32865538768076585</v>
      </c>
      <c r="I255" s="88">
        <f t="shared" si="16"/>
        <v>1.5426929876807665</v>
      </c>
      <c r="J255" s="25"/>
      <c r="K255" s="38"/>
      <c r="L255" s="163"/>
      <c r="M255" s="115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5.53</v>
      </c>
      <c r="F256" s="135">
        <v>6.391</v>
      </c>
      <c r="G256" s="72">
        <f t="shared" si="14"/>
        <v>0.74028779999999983</v>
      </c>
      <c r="H256" s="103">
        <f t="shared" si="15"/>
        <v>0.28295998618504442</v>
      </c>
      <c r="I256" s="88">
        <f t="shared" si="16"/>
        <v>1.0232477861850442</v>
      </c>
      <c r="J256" s="25"/>
      <c r="K256" s="38"/>
      <c r="L256" s="163"/>
      <c r="M256" s="115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6.5810000000000004</v>
      </c>
      <c r="F257" s="135">
        <v>7.22</v>
      </c>
      <c r="G257" s="72">
        <f t="shared" si="14"/>
        <v>0.54941219999999946</v>
      </c>
      <c r="H257" s="103">
        <f t="shared" si="15"/>
        <v>0.18524212760188621</v>
      </c>
      <c r="I257" s="88">
        <f t="shared" si="16"/>
        <v>0.73465432760188565</v>
      </c>
      <c r="J257" s="25"/>
      <c r="K257" s="38"/>
      <c r="L257" s="163"/>
      <c r="M257" s="115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0.17680605347959916</v>
      </c>
      <c r="I258" s="88">
        <f t="shared" si="16"/>
        <v>0.17680605347959916</v>
      </c>
      <c r="J258" s="25"/>
      <c r="K258" s="38"/>
      <c r="L258" s="163"/>
      <c r="M258" s="115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17.640999999999998</v>
      </c>
      <c r="F259" s="135">
        <v>20.716000000000001</v>
      </c>
      <c r="G259" s="72">
        <f t="shared" si="14"/>
        <v>2.6438850000000023</v>
      </c>
      <c r="H259" s="103">
        <f t="shared" si="15"/>
        <v>0.40036201772020569</v>
      </c>
      <c r="I259" s="88">
        <f t="shared" si="16"/>
        <v>3.0442470177202079</v>
      </c>
      <c r="J259" s="25"/>
      <c r="K259" s="38"/>
      <c r="L259" s="163"/>
      <c r="M259" s="115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11.303000000000001</v>
      </c>
      <c r="F260" s="104">
        <v>13.391999999999999</v>
      </c>
      <c r="G260" s="72">
        <f t="shared" si="14"/>
        <v>1.7961221999999988</v>
      </c>
      <c r="H260" s="103">
        <f t="shared" si="15"/>
        <v>0.37364778299963003</v>
      </c>
      <c r="I260" s="88">
        <f t="shared" si="16"/>
        <v>2.1697699829996289</v>
      </c>
      <c r="J260" s="25"/>
      <c r="K260" s="40"/>
      <c r="L260" s="163"/>
      <c r="M260" s="115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13.577</v>
      </c>
      <c r="F261" s="104">
        <v>15.627000000000001</v>
      </c>
      <c r="G261" s="72">
        <f t="shared" si="14"/>
        <v>1.7625900000000005</v>
      </c>
      <c r="H261" s="103">
        <f t="shared" si="15"/>
        <v>0.32514035679647957</v>
      </c>
      <c r="I261" s="88">
        <f t="shared" si="16"/>
        <v>2.08773035679648</v>
      </c>
      <c r="J261" s="25"/>
      <c r="K261" s="38"/>
      <c r="L261" s="163"/>
      <c r="M261" s="115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7.8659999999999997</v>
      </c>
      <c r="F262" s="104">
        <v>9.0679999999999996</v>
      </c>
      <c r="G262" s="72">
        <f t="shared" si="14"/>
        <v>1.0334795999999999</v>
      </c>
      <c r="H262" s="103">
        <f t="shared" si="15"/>
        <v>0.29912912825276122</v>
      </c>
      <c r="I262" s="88">
        <f t="shared" si="16"/>
        <v>1.3326087282527612</v>
      </c>
      <c r="J262" s="25"/>
      <c r="K262" s="38"/>
      <c r="L262" s="163"/>
      <c r="M262" s="115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9.7929999999999993</v>
      </c>
      <c r="F263" s="104">
        <v>11.276</v>
      </c>
      <c r="G263" s="72">
        <f t="shared" si="14"/>
        <v>1.2750834000000004</v>
      </c>
      <c r="H263" s="103">
        <f t="shared" si="15"/>
        <v>0.18418761833660033</v>
      </c>
      <c r="I263" s="88">
        <f t="shared" si="16"/>
        <v>1.4592710183366007</v>
      </c>
      <c r="J263" s="25"/>
      <c r="K263" s="38"/>
      <c r="L263" s="163"/>
      <c r="M263" s="115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11.255000000000001</v>
      </c>
      <c r="F264" s="104">
        <v>12.897</v>
      </c>
      <c r="G264" s="72">
        <f t="shared" si="14"/>
        <v>1.4117915999999995</v>
      </c>
      <c r="H264" s="103">
        <f t="shared" si="15"/>
        <v>0.17891507201017093</v>
      </c>
      <c r="I264" s="88">
        <f t="shared" si="16"/>
        <v>1.5907066720101704</v>
      </c>
      <c r="J264" s="25"/>
      <c r="K264" s="38"/>
      <c r="L264" s="163"/>
      <c r="M264" s="115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20.523</v>
      </c>
      <c r="F265" s="104">
        <v>22.425000000000001</v>
      </c>
      <c r="G265" s="72">
        <f t="shared" si="14"/>
        <v>1.6353396000000009</v>
      </c>
      <c r="H265" s="103">
        <f t="shared" si="15"/>
        <v>0.40036201772020569</v>
      </c>
      <c r="I265" s="88">
        <f t="shared" si="16"/>
        <v>2.0357016177202065</v>
      </c>
      <c r="J265" s="25"/>
      <c r="K265" s="38"/>
      <c r="L265" s="163"/>
      <c r="M265" s="115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0.37540529844177317</v>
      </c>
      <c r="I266" s="88">
        <f t="shared" si="16"/>
        <v>0.37540529844177317</v>
      </c>
      <c r="J266" s="25"/>
      <c r="K266" s="38"/>
      <c r="L266" s="163"/>
      <c r="M266" s="115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9.6039999999999992</v>
      </c>
      <c r="F267" s="104">
        <v>10.631</v>
      </c>
      <c r="G267" s="72">
        <f t="shared" si="14"/>
        <v>0.88301460000000087</v>
      </c>
      <c r="H267" s="103">
        <f t="shared" si="15"/>
        <v>0.32514035679647957</v>
      </c>
      <c r="I267" s="88">
        <f t="shared" si="16"/>
        <v>1.2081549567964804</v>
      </c>
      <c r="J267" s="25"/>
      <c r="K267" s="38"/>
      <c r="L267" s="163"/>
      <c r="M267" s="115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10.917999999999999</v>
      </c>
      <c r="F268" s="104">
        <v>11.452</v>
      </c>
      <c r="G268" s="72">
        <f t="shared" si="14"/>
        <v>0.45913320000000063</v>
      </c>
      <c r="H268" s="103">
        <f t="shared" si="15"/>
        <v>0.28471750162718756</v>
      </c>
      <c r="I268" s="88">
        <f t="shared" si="16"/>
        <v>0.74385070162718825</v>
      </c>
      <c r="J268" s="25"/>
      <c r="K268" s="38"/>
      <c r="L268" s="163"/>
      <c r="M268" s="115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5.625</v>
      </c>
      <c r="F269" s="104">
        <v>6.6420000000000003</v>
      </c>
      <c r="G269" s="72">
        <f t="shared" si="14"/>
        <v>0.87441660000000032</v>
      </c>
      <c r="H269" s="103">
        <f t="shared" si="15"/>
        <v>0.1834846121597431</v>
      </c>
      <c r="I269" s="88">
        <f t="shared" si="16"/>
        <v>1.0579012121597433</v>
      </c>
      <c r="J269" s="25"/>
      <c r="K269" s="38"/>
      <c r="L269" s="163"/>
      <c r="M269" s="115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5.75</v>
      </c>
      <c r="F270" s="104">
        <v>6.3440000000000003</v>
      </c>
      <c r="G270" s="72">
        <f t="shared" si="14"/>
        <v>0.51072120000000032</v>
      </c>
      <c r="H270" s="103">
        <f t="shared" si="15"/>
        <v>0.1782120658333137</v>
      </c>
      <c r="I270" s="88">
        <f t="shared" si="16"/>
        <v>0.68893326583331405</v>
      </c>
      <c r="J270" s="25"/>
      <c r="K270" s="38"/>
      <c r="L270" s="163"/>
      <c r="M270" s="115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16.265000000000001</v>
      </c>
      <c r="F271" s="104">
        <v>18.888000000000002</v>
      </c>
      <c r="G271" s="72">
        <f t="shared" si="14"/>
        <v>2.2552554000000011</v>
      </c>
      <c r="H271" s="103">
        <f t="shared" si="15"/>
        <v>0.40036201772020569</v>
      </c>
      <c r="I271" s="88">
        <f t="shared" si="16"/>
        <v>2.6556174177202068</v>
      </c>
      <c r="J271" s="25"/>
      <c r="K271" s="38"/>
      <c r="L271" s="163"/>
      <c r="M271" s="115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10.62</v>
      </c>
      <c r="F272" s="104">
        <v>10.776</v>
      </c>
      <c r="G272" s="72">
        <f t="shared" si="14"/>
        <v>0.13412880000000049</v>
      </c>
      <c r="H272" s="103">
        <f t="shared" si="15"/>
        <v>0.37575680153020186</v>
      </c>
      <c r="I272" s="88">
        <f t="shared" si="16"/>
        <v>0.50988560153020235</v>
      </c>
      <c r="J272" s="25"/>
      <c r="K272" s="38"/>
      <c r="L272" s="163"/>
      <c r="M272" s="115"/>
    </row>
    <row r="273" spans="1:14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0.32514035679647957</v>
      </c>
      <c r="I273" s="88">
        <f t="shared" si="16"/>
        <v>0.32514035679647957</v>
      </c>
      <c r="J273" s="25"/>
      <c r="K273" s="38"/>
      <c r="L273" s="163"/>
      <c r="M273" s="115"/>
    </row>
    <row r="274" spans="1:14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11.962</v>
      </c>
      <c r="F274" s="104">
        <v>14.201000000000001</v>
      </c>
      <c r="G274" s="72">
        <f t="shared" ref="G274:G301" si="17">(F274-E274)*0.8598</f>
        <v>1.9250922000000006</v>
      </c>
      <c r="H274" s="103">
        <f t="shared" ref="H274:H301" si="18">$G$11/$C$303*C274</f>
        <v>0.28436599853875894</v>
      </c>
      <c r="I274" s="88">
        <f t="shared" si="16"/>
        <v>2.2094581985387594</v>
      </c>
      <c r="J274" s="25"/>
      <c r="K274" s="38"/>
      <c r="L274" s="163"/>
      <c r="M274" s="115"/>
    </row>
    <row r="275" spans="1:14" x14ac:dyDescent="0.25">
      <c r="A275" s="93">
        <v>262</v>
      </c>
      <c r="B275" s="78" t="s">
        <v>302</v>
      </c>
      <c r="C275" s="79">
        <v>52.1</v>
      </c>
      <c r="D275" s="80" t="s">
        <v>358</v>
      </c>
      <c r="E275" s="134">
        <v>2.0179999999999998</v>
      </c>
      <c r="F275" s="134">
        <v>2.0179999999999998</v>
      </c>
      <c r="G275" s="81">
        <f t="shared" si="17"/>
        <v>0</v>
      </c>
      <c r="H275" s="97">
        <f t="shared" si="18"/>
        <v>0.18313310907131447</v>
      </c>
      <c r="I275" s="92">
        <f t="shared" si="16"/>
        <v>0.18313310907131447</v>
      </c>
      <c r="J275" s="25" t="s">
        <v>455</v>
      </c>
      <c r="K275" s="38"/>
      <c r="L275" s="163"/>
      <c r="M275" s="115"/>
    </row>
    <row r="276" spans="1:14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1.9690000000000001</v>
      </c>
      <c r="F276" s="104">
        <v>2.2050000000000001</v>
      </c>
      <c r="G276" s="72">
        <f t="shared" si="17"/>
        <v>0.2029128</v>
      </c>
      <c r="H276" s="103">
        <f t="shared" si="18"/>
        <v>0.17786056274488507</v>
      </c>
      <c r="I276" s="88">
        <f t="shared" si="16"/>
        <v>0.38077336274488505</v>
      </c>
      <c r="J276" s="25"/>
      <c r="K276" s="38"/>
      <c r="L276" s="163"/>
      <c r="M276" s="115"/>
    </row>
    <row r="277" spans="1:14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13.803000000000001</v>
      </c>
      <c r="F277" s="104">
        <v>17.998000000000001</v>
      </c>
      <c r="G277" s="72">
        <f t="shared" si="17"/>
        <v>3.6068610000000003</v>
      </c>
      <c r="H277" s="103">
        <f t="shared" si="18"/>
        <v>0.4017680300739202</v>
      </c>
      <c r="I277" s="88">
        <f t="shared" si="16"/>
        <v>4.0086290300739202</v>
      </c>
      <c r="J277" s="25"/>
      <c r="K277" s="38"/>
      <c r="L277" s="163"/>
      <c r="M277" s="115"/>
    </row>
    <row r="278" spans="1:14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10.561</v>
      </c>
      <c r="F278" s="104">
        <v>12.648</v>
      </c>
      <c r="G278" s="72">
        <f t="shared" si="17"/>
        <v>1.7944025999999997</v>
      </c>
      <c r="H278" s="103">
        <f t="shared" si="18"/>
        <v>0.37610830461863043</v>
      </c>
      <c r="I278" s="88">
        <f t="shared" si="16"/>
        <v>2.1705109046186299</v>
      </c>
      <c r="J278" s="25"/>
      <c r="K278" s="38"/>
      <c r="L278" s="163"/>
      <c r="M278" s="115"/>
    </row>
    <row r="279" spans="1:14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9.0050000000000008</v>
      </c>
      <c r="F279" s="104">
        <v>12.148999999999999</v>
      </c>
      <c r="G279" s="72">
        <f t="shared" si="17"/>
        <v>2.7032111999999988</v>
      </c>
      <c r="H279" s="103">
        <f t="shared" si="18"/>
        <v>0.32619486606176545</v>
      </c>
      <c r="I279" s="88">
        <f t="shared" si="16"/>
        <v>3.0294060660617643</v>
      </c>
      <c r="J279" s="25"/>
      <c r="K279" s="38"/>
      <c r="L279" s="163"/>
      <c r="M279" s="115"/>
    </row>
    <row r="280" spans="1:14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10.715999999999999</v>
      </c>
      <c r="F280" s="104">
        <v>10.715999999999999</v>
      </c>
      <c r="G280" s="72">
        <f>(F280-E280)*0.8598</f>
        <v>0</v>
      </c>
      <c r="H280" s="103">
        <f t="shared" si="18"/>
        <v>0.28225698000818716</v>
      </c>
      <c r="I280" s="88">
        <f t="shared" si="16"/>
        <v>0.28225698000818716</v>
      </c>
      <c r="J280" s="25"/>
      <c r="K280" s="38"/>
      <c r="L280" s="163"/>
      <c r="M280" s="115"/>
    </row>
    <row r="281" spans="1:14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1.573</v>
      </c>
      <c r="F281" s="104">
        <v>2.4529999999999998</v>
      </c>
      <c r="G281" s="72">
        <f>(F281-E281)*0.8598</f>
        <v>0.75662399999999996</v>
      </c>
      <c r="H281" s="103">
        <f t="shared" si="18"/>
        <v>0.18278160598288581</v>
      </c>
      <c r="I281" s="88">
        <f>G281+H281</f>
        <v>0.93940560598288581</v>
      </c>
      <c r="K281" s="25"/>
      <c r="L281" s="163"/>
      <c r="M281" s="115"/>
    </row>
    <row r="282" spans="1:14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5.6740000000000004</v>
      </c>
      <c r="F282" s="104">
        <v>5.8339999999999996</v>
      </c>
      <c r="G282" s="72">
        <f t="shared" si="17"/>
        <v>0.13756799999999936</v>
      </c>
      <c r="H282" s="103">
        <f t="shared" si="18"/>
        <v>0.17715755656802779</v>
      </c>
      <c r="I282" s="88">
        <f t="shared" ref="I282:I301" si="19">G282+H282</f>
        <v>0.31472555656802714</v>
      </c>
      <c r="J282" s="25"/>
      <c r="K282" s="38"/>
      <c r="L282" s="163"/>
      <c r="M282" s="115"/>
    </row>
    <row r="283" spans="1:14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10.567</v>
      </c>
      <c r="F283" s="104">
        <v>12.324</v>
      </c>
      <c r="G283" s="72">
        <f t="shared" si="17"/>
        <v>1.5106685999999998</v>
      </c>
      <c r="H283" s="103">
        <f t="shared" si="18"/>
        <v>0.39860450227806254</v>
      </c>
      <c r="I283" s="88">
        <f t="shared" si="19"/>
        <v>1.9092731022780622</v>
      </c>
      <c r="J283" s="25"/>
      <c r="K283" s="38"/>
      <c r="L283" s="163"/>
      <c r="M283" s="115"/>
    </row>
    <row r="284" spans="1:14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9.532</v>
      </c>
      <c r="F284" s="104">
        <v>10.358000000000001</v>
      </c>
      <c r="G284" s="72">
        <f t="shared" si="17"/>
        <v>0.71019480000000046</v>
      </c>
      <c r="H284" s="103">
        <f t="shared" si="18"/>
        <v>0.37329627991120146</v>
      </c>
      <c r="I284" s="88">
        <f t="shared" si="19"/>
        <v>1.0834910799112019</v>
      </c>
      <c r="J284" s="25"/>
      <c r="K284" s="38"/>
      <c r="L284" s="163"/>
      <c r="M284" s="115"/>
      <c r="N284" s="163"/>
    </row>
    <row r="285" spans="1:14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9.0660000000000007</v>
      </c>
      <c r="F285" s="104">
        <v>10.135</v>
      </c>
      <c r="G285" s="72">
        <f t="shared" si="17"/>
        <v>0.91912619999999923</v>
      </c>
      <c r="H285" s="103">
        <f t="shared" si="18"/>
        <v>0.32584336297333688</v>
      </c>
      <c r="I285" s="88">
        <f t="shared" si="19"/>
        <v>1.2449695629733362</v>
      </c>
      <c r="J285" s="25"/>
      <c r="K285" s="38"/>
      <c r="L285" s="163"/>
      <c r="M285" s="115"/>
    </row>
    <row r="286" spans="1:14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12.744</v>
      </c>
      <c r="F286" s="104">
        <v>14.007999999999999</v>
      </c>
      <c r="G286" s="72">
        <f t="shared" si="17"/>
        <v>1.0867871999999994</v>
      </c>
      <c r="H286" s="103">
        <f t="shared" si="18"/>
        <v>0.28647501706933065</v>
      </c>
      <c r="I286" s="88">
        <f t="shared" si="19"/>
        <v>1.37326221706933</v>
      </c>
      <c r="J286" s="25"/>
      <c r="K286" s="38"/>
      <c r="L286" s="163"/>
      <c r="M286" s="115"/>
    </row>
    <row r="287" spans="1:14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9.7070000000000007</v>
      </c>
      <c r="F287" s="104">
        <v>11.468999999999999</v>
      </c>
      <c r="G287" s="72">
        <f t="shared" si="17"/>
        <v>1.514967599999999</v>
      </c>
      <c r="H287" s="103">
        <f t="shared" si="18"/>
        <v>0.18278160598288581</v>
      </c>
      <c r="I287" s="88">
        <f t="shared" si="19"/>
        <v>1.6977492059828847</v>
      </c>
      <c r="J287" s="25"/>
      <c r="K287" s="38"/>
      <c r="L287" s="163"/>
      <c r="M287" s="115"/>
    </row>
    <row r="288" spans="1:14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6.7770000000000001</v>
      </c>
      <c r="F288" s="104">
        <v>8.1839999999999993</v>
      </c>
      <c r="G288" s="72">
        <f t="shared" si="17"/>
        <v>1.2097385999999992</v>
      </c>
      <c r="H288" s="103">
        <f t="shared" si="18"/>
        <v>0.17610304730274193</v>
      </c>
      <c r="I288" s="88">
        <f t="shared" si="19"/>
        <v>1.3858416473027411</v>
      </c>
      <c r="J288" s="25"/>
      <c r="K288" s="38"/>
      <c r="L288" s="163"/>
      <c r="M288" s="115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21.288</v>
      </c>
      <c r="F289" s="104">
        <v>24.428000000000001</v>
      </c>
      <c r="G289" s="72">
        <f t="shared" si="17"/>
        <v>2.6997720000000007</v>
      </c>
      <c r="H289" s="103">
        <f t="shared" si="18"/>
        <v>0.40036201772020569</v>
      </c>
      <c r="I289" s="88">
        <f t="shared" si="19"/>
        <v>3.1001340177202064</v>
      </c>
      <c r="J289" s="25"/>
      <c r="K289" s="38"/>
      <c r="L289" s="163"/>
      <c r="M289" s="115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21.206</v>
      </c>
      <c r="F290" s="134">
        <v>24.222999999999999</v>
      </c>
      <c r="G290" s="81">
        <f t="shared" si="17"/>
        <v>2.5940165999999998</v>
      </c>
      <c r="H290" s="97">
        <f t="shared" si="18"/>
        <v>0.377514316972345</v>
      </c>
      <c r="I290" s="92">
        <f t="shared" si="19"/>
        <v>2.9715309169723447</v>
      </c>
      <c r="J290" s="25" t="s">
        <v>372</v>
      </c>
      <c r="K290" s="38"/>
      <c r="L290" s="163"/>
      <c r="M290" s="115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6.4240000000000004</v>
      </c>
      <c r="F291" s="104">
        <v>6.6029999999999998</v>
      </c>
      <c r="G291" s="72">
        <f t="shared" si="17"/>
        <v>0.15390419999999946</v>
      </c>
      <c r="H291" s="103">
        <f t="shared" si="18"/>
        <v>0.3254918598849082</v>
      </c>
      <c r="I291" s="88">
        <f t="shared" si="19"/>
        <v>0.47939605988490763</v>
      </c>
      <c r="J291" s="25"/>
      <c r="K291" s="38"/>
      <c r="L291" s="163"/>
      <c r="M291" s="115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9.5259999999999998</v>
      </c>
      <c r="F292" s="104">
        <v>10.666</v>
      </c>
      <c r="G292" s="72">
        <f t="shared" si="17"/>
        <v>0.98017200000000049</v>
      </c>
      <c r="H292" s="103">
        <f t="shared" si="18"/>
        <v>0.28295998618504442</v>
      </c>
      <c r="I292" s="88">
        <f t="shared" si="19"/>
        <v>1.263131986185045</v>
      </c>
      <c r="J292" s="25"/>
      <c r="K292" s="38"/>
      <c r="L292" s="163"/>
      <c r="M292" s="115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6.6609999999999996</v>
      </c>
      <c r="F293" s="104">
        <v>7.3159999999999998</v>
      </c>
      <c r="G293" s="72">
        <f t="shared" si="17"/>
        <v>0.56316900000000025</v>
      </c>
      <c r="H293" s="103">
        <f t="shared" si="18"/>
        <v>0.18278160598288581</v>
      </c>
      <c r="I293" s="88">
        <f t="shared" si="19"/>
        <v>0.74595060598288609</v>
      </c>
      <c r="J293" s="25"/>
      <c r="K293" s="38"/>
      <c r="L293" s="163"/>
      <c r="M293" s="115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9.31</v>
      </c>
      <c r="F294" s="104">
        <v>10.443</v>
      </c>
      <c r="G294" s="72">
        <f t="shared" si="17"/>
        <v>0.97415339999999928</v>
      </c>
      <c r="H294" s="103">
        <f t="shared" si="18"/>
        <v>0.17715755656802779</v>
      </c>
      <c r="I294" s="88">
        <f t="shared" si="19"/>
        <v>1.1513109565680271</v>
      </c>
      <c r="J294" s="25"/>
      <c r="K294" s="38"/>
      <c r="L294" s="163"/>
      <c r="M294" s="115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22.166</v>
      </c>
      <c r="F295" s="104">
        <v>26.061</v>
      </c>
      <c r="G295" s="72">
        <f t="shared" si="17"/>
        <v>3.3489209999999998</v>
      </c>
      <c r="H295" s="103">
        <f>$G$11/$C$303*C295</f>
        <v>0.39965901154334843</v>
      </c>
      <c r="I295" s="88">
        <f t="shared" si="19"/>
        <v>3.7485800115433481</v>
      </c>
      <c r="J295" s="25"/>
      <c r="K295" s="38"/>
      <c r="L295" s="163"/>
      <c r="M295" s="115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7.0490000000000004</v>
      </c>
      <c r="F296" s="104">
        <v>7.62</v>
      </c>
      <c r="G296" s="72">
        <f t="shared" si="17"/>
        <v>0.49094579999999977</v>
      </c>
      <c r="H296" s="103">
        <f t="shared" si="18"/>
        <v>0.37329627991120146</v>
      </c>
      <c r="I296" s="88">
        <f t="shared" si="19"/>
        <v>0.86424207991120117</v>
      </c>
      <c r="J296" s="25"/>
      <c r="K296" s="38"/>
      <c r="L296" s="163"/>
      <c r="M296" s="115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5.9359999999999999</v>
      </c>
      <c r="F297" s="104">
        <v>7.226</v>
      </c>
      <c r="G297" s="72">
        <f t="shared" si="17"/>
        <v>1.1091420000000001</v>
      </c>
      <c r="H297" s="103">
        <f t="shared" si="18"/>
        <v>0.32338284135433648</v>
      </c>
      <c r="I297" s="88">
        <f t="shared" si="19"/>
        <v>1.4325248413543366</v>
      </c>
      <c r="J297" s="25"/>
      <c r="K297" s="38"/>
      <c r="L297" s="163"/>
      <c r="M297" s="115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9.0190000000000001</v>
      </c>
      <c r="F298" s="104">
        <v>10.452999999999999</v>
      </c>
      <c r="G298" s="72">
        <f t="shared" si="17"/>
        <v>1.2329531999999994</v>
      </c>
      <c r="H298" s="103">
        <f>$G$11/$C$303*C298</f>
        <v>0.28014796147761539</v>
      </c>
      <c r="I298" s="88">
        <f t="shared" si="19"/>
        <v>1.5131011614776149</v>
      </c>
      <c r="J298" s="25"/>
      <c r="K298" s="38"/>
      <c r="L298" s="163"/>
      <c r="M298" s="115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5.3869999999999996</v>
      </c>
      <c r="F299" s="104">
        <v>6.0359999999999996</v>
      </c>
      <c r="G299" s="72">
        <f t="shared" si="17"/>
        <v>0.55801020000000001</v>
      </c>
      <c r="H299" s="103">
        <f t="shared" si="18"/>
        <v>0.18067258745231407</v>
      </c>
      <c r="I299" s="88">
        <f>G299+H299</f>
        <v>0.73868278745231408</v>
      </c>
      <c r="J299" s="25"/>
      <c r="K299" s="38"/>
      <c r="L299" s="163"/>
      <c r="M299" s="115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5.8410000000000002</v>
      </c>
      <c r="F300" s="104">
        <v>6.7679999999999998</v>
      </c>
      <c r="G300" s="72">
        <f t="shared" si="17"/>
        <v>0.7970345999999997</v>
      </c>
      <c r="H300" s="103">
        <f t="shared" si="18"/>
        <v>0.17680605347959916</v>
      </c>
      <c r="I300" s="88">
        <f t="shared" si="19"/>
        <v>0.97384065347959892</v>
      </c>
      <c r="J300" s="25"/>
      <c r="K300" s="38"/>
      <c r="L300" s="163"/>
      <c r="M300" s="115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21.94</v>
      </c>
      <c r="F301" s="104">
        <v>24.638999999999999</v>
      </c>
      <c r="G301" s="72">
        <f t="shared" si="17"/>
        <v>2.3206001999999986</v>
      </c>
      <c r="H301" s="103">
        <f t="shared" si="18"/>
        <v>0.40352554551606329</v>
      </c>
      <c r="I301" s="88">
        <f t="shared" si="19"/>
        <v>2.7241257455160617</v>
      </c>
      <c r="J301" s="25"/>
      <c r="K301" s="38"/>
      <c r="L301" s="163"/>
      <c r="M301" s="115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30.04</v>
      </c>
      <c r="F302" s="135">
        <v>34.896999999999998</v>
      </c>
      <c r="G302" s="72">
        <f>(F302-E302)*0.8598</f>
        <v>4.1760485999999997</v>
      </c>
      <c r="H302" s="103">
        <f>$G$11/$C$303*C302</f>
        <v>1.0434369180003782</v>
      </c>
      <c r="I302" s="88">
        <f>G302+H302</f>
        <v>5.2194855180003774</v>
      </c>
      <c r="J302" s="25" t="s">
        <v>387</v>
      </c>
      <c r="K302" s="38"/>
      <c r="L302" s="163"/>
      <c r="M302" s="115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287.0670386428572</v>
      </c>
      <c r="H303" s="73">
        <f>SUM(H17:H302)</f>
        <v>71.941961357142816</v>
      </c>
      <c r="I303" s="73">
        <f>SUM(I17:I302)</f>
        <v>359.0089999999999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24.01.18</v>
      </c>
      <c r="F305" s="22" t="str">
        <f>F16</f>
        <v>Показания  на 24.02.18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165" t="s">
        <v>29</v>
      </c>
      <c r="B306" s="56" t="s">
        <v>338</v>
      </c>
      <c r="C306" s="51">
        <v>58</v>
      </c>
      <c r="D306" s="66" t="s">
        <v>358</v>
      </c>
      <c r="E306" s="134">
        <v>12.318</v>
      </c>
      <c r="F306" s="177">
        <v>12.318</v>
      </c>
      <c r="G306" s="104">
        <f>F306-E306</f>
        <v>0</v>
      </c>
      <c r="H306" s="88"/>
      <c r="I306" s="104">
        <f>G306+H306</f>
        <v>0</v>
      </c>
      <c r="J306" s="30" t="s">
        <v>382</v>
      </c>
      <c r="K306" s="38"/>
      <c r="M306" s="38"/>
      <c r="O306" s="94"/>
    </row>
    <row r="307" spans="1:16" x14ac:dyDescent="0.25">
      <c r="A307" s="165" t="s">
        <v>33</v>
      </c>
      <c r="B307" s="56" t="s">
        <v>342</v>
      </c>
      <c r="C307" s="51">
        <v>105.9</v>
      </c>
      <c r="D307" s="66" t="s">
        <v>358</v>
      </c>
      <c r="E307" s="134">
        <f>21.5+1.5</f>
        <v>23</v>
      </c>
      <c r="F307" s="177">
        <f>21.5+1.5</f>
        <v>23</v>
      </c>
      <c r="G307" s="104">
        <f>F307-E307</f>
        <v>0</v>
      </c>
      <c r="H307" s="88"/>
      <c r="I307" s="104">
        <f>G307+H307</f>
        <v>0</v>
      </c>
      <c r="J307" s="30" t="s">
        <v>381</v>
      </c>
      <c r="K307" s="38"/>
      <c r="M307" s="38"/>
      <c r="O307" s="94"/>
    </row>
    <row r="308" spans="1:16" x14ac:dyDescent="0.25">
      <c r="A308" s="165" t="s">
        <v>35</v>
      </c>
      <c r="B308" s="56" t="s">
        <v>344</v>
      </c>
      <c r="C308" s="51">
        <v>56.3</v>
      </c>
      <c r="D308" s="66" t="s">
        <v>358</v>
      </c>
      <c r="E308" s="135">
        <v>11.606</v>
      </c>
      <c r="F308" s="178">
        <v>11.606</v>
      </c>
      <c r="G308" s="104">
        <f>F308-E308</f>
        <v>0</v>
      </c>
      <c r="H308" s="88"/>
      <c r="I308" s="104">
        <f>G308+H308</f>
        <v>0</v>
      </c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658" t="s">
        <v>22</v>
      </c>
      <c r="B309" s="658"/>
      <c r="C309" s="44">
        <f>SUM(C306:C308)</f>
        <v>220.2</v>
      </c>
      <c r="D309" s="14"/>
      <c r="E309" s="26">
        <f>SUM(E306:E308)</f>
        <v>46.923999999999999</v>
      </c>
      <c r="F309" s="26">
        <f>SUM(F306:F308)</f>
        <v>46.923999999999999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K98:M98"/>
    <mergeCell ref="A9:D9"/>
    <mergeCell ref="E9:F9"/>
    <mergeCell ref="A10:D11"/>
    <mergeCell ref="E10:F10"/>
    <mergeCell ref="E11:F11"/>
    <mergeCell ref="A12:D12"/>
    <mergeCell ref="E12:F12"/>
    <mergeCell ref="M61:U61"/>
    <mergeCell ref="A13:D13"/>
    <mergeCell ref="E13:F13"/>
    <mergeCell ref="A14:D14"/>
    <mergeCell ref="E14:F14"/>
    <mergeCell ref="O17:P17"/>
    <mergeCell ref="L196:O196"/>
    <mergeCell ref="Q132:V133"/>
    <mergeCell ref="A309:B309"/>
    <mergeCell ref="A315:B315"/>
    <mergeCell ref="A316:B316"/>
    <mergeCell ref="A303:B303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9"/>
  <sheetViews>
    <sheetView tabSelected="1" workbookViewId="0">
      <selection activeCell="N10" sqref="N10"/>
    </sheetView>
  </sheetViews>
  <sheetFormatPr defaultRowHeight="15" x14ac:dyDescent="0.25"/>
  <cols>
    <col min="1" max="1" width="7.85546875" style="433" customWidth="1"/>
    <col min="2" max="2" width="15.42578125" style="433" customWidth="1"/>
    <col min="3" max="3" width="11.28515625" style="433" customWidth="1"/>
    <col min="4" max="5" width="9.140625" style="433"/>
    <col min="6" max="6" width="13" style="433" customWidth="1"/>
    <col min="7" max="7" width="12.28515625" style="433" customWidth="1"/>
    <col min="8" max="8" width="11.28515625" style="433" customWidth="1"/>
    <col min="9" max="9" width="10.7109375" style="433" customWidth="1"/>
    <col min="10" max="10" width="12" style="433" customWidth="1"/>
    <col min="11" max="11" width="11.5703125" style="433" customWidth="1"/>
    <col min="12" max="12" width="13.140625" style="433" customWidth="1"/>
    <col min="13" max="16384" width="9.140625" style="433"/>
  </cols>
  <sheetData>
    <row r="1" spans="1:14" ht="20.25" x14ac:dyDescent="0.25">
      <c r="A1" s="807" t="s">
        <v>10</v>
      </c>
      <c r="B1" s="807"/>
      <c r="C1" s="807"/>
      <c r="D1" s="807"/>
      <c r="E1" s="807"/>
      <c r="F1" s="807"/>
      <c r="G1" s="807"/>
      <c r="H1" s="807"/>
      <c r="I1" s="807"/>
      <c r="J1" s="807"/>
      <c r="K1" s="808"/>
      <c r="L1" s="803" t="s">
        <v>15</v>
      </c>
      <c r="M1" s="804"/>
      <c r="N1" s="549"/>
    </row>
    <row r="2" spans="1:14" ht="41.25" customHeight="1" thickBot="1" x14ac:dyDescent="0.3">
      <c r="A2" s="687" t="s">
        <v>596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803"/>
      <c r="M2" s="804"/>
      <c r="N2" s="549"/>
    </row>
    <row r="3" spans="1:14" ht="53.25" customHeight="1" thickBot="1" x14ac:dyDescent="0.3">
      <c r="A3" s="796" t="s">
        <v>4</v>
      </c>
      <c r="B3" s="797"/>
      <c r="C3" s="797"/>
      <c r="D3" s="797"/>
      <c r="E3" s="798"/>
      <c r="F3" s="799" t="s">
        <v>5</v>
      </c>
      <c r="G3" s="798"/>
      <c r="H3" s="612" t="s">
        <v>597</v>
      </c>
      <c r="I3" s="610"/>
      <c r="J3" s="610"/>
      <c r="K3" s="610"/>
      <c r="L3" s="803"/>
      <c r="M3" s="804"/>
      <c r="N3" s="549"/>
    </row>
    <row r="4" spans="1:14" ht="18.75" x14ac:dyDescent="0.25">
      <c r="A4" s="787" t="s">
        <v>39</v>
      </c>
      <c r="B4" s="730"/>
      <c r="C4" s="730"/>
      <c r="D4" s="730"/>
      <c r="E4" s="730"/>
      <c r="F4" s="800" t="s">
        <v>551</v>
      </c>
      <c r="G4" s="800"/>
      <c r="H4" s="495">
        <v>261.93400000000003</v>
      </c>
      <c r="I4" s="412"/>
      <c r="J4" s="497"/>
      <c r="K4" s="611"/>
      <c r="L4" s="805"/>
      <c r="M4" s="806"/>
      <c r="N4" s="549"/>
    </row>
    <row r="5" spans="1:14" ht="20.25" customHeight="1" x14ac:dyDescent="0.25">
      <c r="A5" s="735" t="s">
        <v>7</v>
      </c>
      <c r="B5" s="703"/>
      <c r="C5" s="703"/>
      <c r="D5" s="703"/>
      <c r="E5" s="704"/>
      <c r="F5" s="712" t="s">
        <v>552</v>
      </c>
      <c r="G5" s="712"/>
      <c r="H5" s="508">
        <f>H299</f>
        <v>109.94608079999995</v>
      </c>
      <c r="I5" s="492"/>
      <c r="J5" s="557"/>
      <c r="K5" s="611"/>
      <c r="L5" s="613" t="s">
        <v>363</v>
      </c>
      <c r="M5" s="441"/>
      <c r="N5" s="549"/>
    </row>
    <row r="6" spans="1:14" ht="27.75" customHeight="1" x14ac:dyDescent="0.25">
      <c r="A6" s="736"/>
      <c r="B6" s="737"/>
      <c r="C6" s="737"/>
      <c r="D6" s="737"/>
      <c r="E6" s="738"/>
      <c r="F6" s="801" t="s">
        <v>578</v>
      </c>
      <c r="G6" s="802"/>
      <c r="H6" s="508">
        <f>J299</f>
        <v>93.527368929999994</v>
      </c>
      <c r="I6" s="492"/>
      <c r="J6" s="557"/>
      <c r="K6" s="611"/>
      <c r="L6" s="442"/>
      <c r="M6" s="441"/>
      <c r="N6" s="549"/>
    </row>
    <row r="7" spans="1:14" ht="44.25" customHeight="1" x14ac:dyDescent="0.25">
      <c r="A7" s="736"/>
      <c r="B7" s="737"/>
      <c r="C7" s="737"/>
      <c r="D7" s="737"/>
      <c r="E7" s="738"/>
      <c r="F7" s="801" t="s">
        <v>599</v>
      </c>
      <c r="G7" s="802"/>
      <c r="H7" s="508">
        <f>I299</f>
        <v>30.605142857142862</v>
      </c>
      <c r="I7" s="492"/>
      <c r="J7" s="557"/>
      <c r="K7" s="611"/>
      <c r="L7" s="442" t="s">
        <v>362</v>
      </c>
      <c r="M7" s="441"/>
      <c r="N7" s="549"/>
    </row>
    <row r="8" spans="1:14" ht="15.75" thickBot="1" x14ac:dyDescent="0.3">
      <c r="A8" s="739"/>
      <c r="B8" s="740"/>
      <c r="C8" s="740"/>
      <c r="D8" s="740"/>
      <c r="E8" s="741"/>
      <c r="F8" s="772" t="s">
        <v>13</v>
      </c>
      <c r="G8" s="772"/>
      <c r="H8" s="509">
        <f>H4-H5-H7-H6</f>
        <v>27.855407412857218</v>
      </c>
      <c r="I8" s="492"/>
      <c r="J8" s="557"/>
      <c r="K8" s="611"/>
      <c r="L8" s="442" t="s">
        <v>548</v>
      </c>
      <c r="M8" s="442"/>
      <c r="N8" s="550"/>
    </row>
    <row r="9" spans="1:14" ht="22.5" customHeight="1" x14ac:dyDescent="0.25">
      <c r="A9" s="526"/>
      <c r="B9" s="526"/>
      <c r="C9" s="526"/>
      <c r="D9" s="787" t="s">
        <v>554</v>
      </c>
      <c r="E9" s="730"/>
      <c r="F9" s="527">
        <f>D299</f>
        <v>20466.450000000008</v>
      </c>
      <c r="G9" s="502"/>
      <c r="H9" s="497"/>
      <c r="I9" s="497"/>
      <c r="J9" s="497"/>
      <c r="K9" s="611"/>
      <c r="L9" s="442"/>
      <c r="M9" s="442"/>
      <c r="N9" s="550"/>
    </row>
    <row r="10" spans="1:14" ht="21.75" customHeight="1" x14ac:dyDescent="0.25">
      <c r="A10" s="526"/>
      <c r="B10" s="526"/>
      <c r="C10" s="526"/>
      <c r="D10" s="756" t="s">
        <v>555</v>
      </c>
      <c r="E10" s="698"/>
      <c r="F10" s="528">
        <v>5167.8</v>
      </c>
      <c r="G10" s="502"/>
      <c r="H10" s="497"/>
      <c r="I10" s="497"/>
      <c r="J10" s="497"/>
      <c r="K10" s="611"/>
      <c r="L10" s="442"/>
      <c r="M10" s="442"/>
      <c r="N10" s="550"/>
    </row>
    <row r="11" spans="1:14" ht="16.5" hidden="1" thickBot="1" x14ac:dyDescent="0.3">
      <c r="A11" s="446"/>
      <c r="B11" s="25"/>
      <c r="C11" s="25"/>
      <c r="D11" s="782" t="s">
        <v>556</v>
      </c>
      <c r="E11" s="783"/>
      <c r="F11" s="529">
        <f>D14+D15+D16+D23+D25+D26+D29+D32+D34+D36+D38+D39+D40+D42+D43+D53+D55+D66+D69+D71+D72+D77+D78+D79+D80+D83+D88+D89+D93+D94+D95+D96+D98+D101+D102+D103+D104+D108+D110+D123+D125+D126+D131+D132+D141+D142+D143+D146+D148+D152+D154+D158+D159+D161+D164+D166+D167+D169+D172+D174+D178+D180+D181+D187+D193+D194+D196+D200+D203+D204+D206+D207+D208+D212+D213+D214+D215+D216+D218+D219+D220+D223+D225+D227+D234+D235+D236+D240+D242+D248+D249+D253+D254+D255+D257+D258+D259+D260+D263+D266+D268+D269+D270+D275+D277+D283+D287+D290+D291+D292+D293+D294+D297+D73+D74+D75+D76+D100+D91+D137+D97+D105+D120</f>
        <v>8666.4999999999982</v>
      </c>
      <c r="G11" s="25"/>
      <c r="H11" s="415"/>
      <c r="I11" s="415"/>
      <c r="J11" s="415"/>
      <c r="K11" s="25"/>
      <c r="L11" s="25"/>
      <c r="M11" s="443"/>
      <c r="N11" s="545"/>
    </row>
    <row r="12" spans="1:14" ht="48" x14ac:dyDescent="0.25">
      <c r="A12" s="118" t="s">
        <v>0</v>
      </c>
      <c r="B12" s="119" t="s">
        <v>1</v>
      </c>
      <c r="C12" s="119" t="s">
        <v>579</v>
      </c>
      <c r="D12" s="530" t="s">
        <v>2</v>
      </c>
      <c r="E12" s="530" t="s">
        <v>357</v>
      </c>
      <c r="F12" s="499" t="s">
        <v>594</v>
      </c>
      <c r="G12" s="22" t="s">
        <v>598</v>
      </c>
      <c r="H12" s="71" t="s">
        <v>23</v>
      </c>
      <c r="I12" s="500" t="s">
        <v>589</v>
      </c>
      <c r="J12" s="500" t="s">
        <v>581</v>
      </c>
      <c r="K12" s="417" t="s">
        <v>9</v>
      </c>
      <c r="L12" s="418" t="s">
        <v>26</v>
      </c>
      <c r="M12" s="25"/>
      <c r="N12" s="525"/>
    </row>
    <row r="13" spans="1:14" x14ac:dyDescent="0.25">
      <c r="A13" s="120">
        <v>1</v>
      </c>
      <c r="B13" s="56" t="s">
        <v>44</v>
      </c>
      <c r="C13" s="58">
        <v>45898</v>
      </c>
      <c r="D13" s="51">
        <v>64.3</v>
      </c>
      <c r="E13" s="65" t="s">
        <v>358</v>
      </c>
      <c r="F13" s="104">
        <v>33.979999999999997</v>
      </c>
      <c r="G13" s="104">
        <v>35.817999999999998</v>
      </c>
      <c r="H13" s="88">
        <f>(G13-F13)*0.8598</f>
        <v>1.5803124000000008</v>
      </c>
      <c r="I13" s="103"/>
      <c r="J13" s="103"/>
      <c r="K13" s="103">
        <v>8.7514087526010545E-2</v>
      </c>
      <c r="L13" s="88">
        <v>1.6678264875260114</v>
      </c>
      <c r="M13" s="25" t="s">
        <v>563</v>
      </c>
      <c r="N13" s="525"/>
    </row>
    <row r="14" spans="1:14" x14ac:dyDescent="0.25">
      <c r="A14" s="120">
        <v>2</v>
      </c>
      <c r="B14" s="56" t="s">
        <v>45</v>
      </c>
      <c r="C14" s="56"/>
      <c r="D14" s="57">
        <v>43.1</v>
      </c>
      <c r="E14" s="65" t="s">
        <v>358</v>
      </c>
      <c r="F14" s="104">
        <v>49.835000000000001</v>
      </c>
      <c r="G14" s="104">
        <v>50.96</v>
      </c>
      <c r="H14" s="88">
        <v>0</v>
      </c>
      <c r="I14" s="103"/>
      <c r="J14" s="103">
        <v>1.3710992666666666</v>
      </c>
      <c r="K14" s="103">
        <v>5.8660298170622932E-2</v>
      </c>
      <c r="L14" s="88">
        <v>1.4297595648372896</v>
      </c>
      <c r="M14" s="25" t="s">
        <v>563</v>
      </c>
      <c r="N14" s="525"/>
    </row>
    <row r="15" spans="1:14" x14ac:dyDescent="0.25">
      <c r="A15" s="120">
        <v>3</v>
      </c>
      <c r="B15" s="56" t="s">
        <v>46</v>
      </c>
      <c r="C15" s="56"/>
      <c r="D15" s="57">
        <v>45.1</v>
      </c>
      <c r="E15" s="65" t="s">
        <v>358</v>
      </c>
      <c r="F15" s="104">
        <v>40.770000000000003</v>
      </c>
      <c r="G15" s="104">
        <v>41.756</v>
      </c>
      <c r="H15" s="88">
        <v>0</v>
      </c>
      <c r="I15" s="103"/>
      <c r="J15" s="103">
        <v>1.2229253999999996</v>
      </c>
      <c r="K15" s="103">
        <v>6.1382353770187803E-2</v>
      </c>
      <c r="L15" s="88">
        <v>1.2843077537701875</v>
      </c>
      <c r="M15" s="25" t="s">
        <v>563</v>
      </c>
      <c r="N15" s="525"/>
    </row>
    <row r="16" spans="1:14" x14ac:dyDescent="0.25">
      <c r="A16" s="120">
        <v>4</v>
      </c>
      <c r="B16" s="56" t="s">
        <v>47</v>
      </c>
      <c r="C16" s="56"/>
      <c r="D16" s="57">
        <v>69.900000000000006</v>
      </c>
      <c r="E16" s="65" t="s">
        <v>358</v>
      </c>
      <c r="F16" s="104">
        <v>89.228999999999999</v>
      </c>
      <c r="G16" s="104">
        <v>91.272000000000006</v>
      </c>
      <c r="H16" s="88">
        <v>0</v>
      </c>
      <c r="I16" s="103"/>
      <c r="J16" s="103">
        <v>2.0327047666666656</v>
      </c>
      <c r="K16" s="103">
        <v>9.5135843204792181E-2</v>
      </c>
      <c r="L16" s="88">
        <v>2.1278406098714577</v>
      </c>
      <c r="M16" s="25" t="s">
        <v>563</v>
      </c>
      <c r="N16" s="525"/>
    </row>
    <row r="17" spans="1:14" x14ac:dyDescent="0.25">
      <c r="A17" s="120">
        <v>5</v>
      </c>
      <c r="B17" s="56" t="s">
        <v>48</v>
      </c>
      <c r="C17" s="58">
        <v>45923</v>
      </c>
      <c r="D17" s="51">
        <v>64.400000000000006</v>
      </c>
      <c r="E17" s="65" t="s">
        <v>358</v>
      </c>
      <c r="F17" s="104">
        <v>39.500999999999998</v>
      </c>
      <c r="G17" s="104">
        <v>39.500999999999998</v>
      </c>
      <c r="H17" s="88">
        <f t="shared" ref="H17:H25" si="0">(G17-F17)*0.8598</f>
        <v>0</v>
      </c>
      <c r="I17" s="103"/>
      <c r="J17" s="103">
        <v>0.85636076666666694</v>
      </c>
      <c r="K17" s="103">
        <v>8.7650190305988793E-2</v>
      </c>
      <c r="L17" s="88">
        <v>0.94401095697265569</v>
      </c>
      <c r="M17" s="25" t="s">
        <v>563</v>
      </c>
      <c r="N17" s="525"/>
    </row>
    <row r="18" spans="1:14" x14ac:dyDescent="0.25">
      <c r="A18" s="120">
        <v>6</v>
      </c>
      <c r="B18" s="56" t="s">
        <v>49</v>
      </c>
      <c r="C18" s="58">
        <v>45923</v>
      </c>
      <c r="D18" s="51">
        <v>42.9</v>
      </c>
      <c r="E18" s="65" t="s">
        <v>358</v>
      </c>
      <c r="F18" s="104">
        <v>15.247999999999999</v>
      </c>
      <c r="G18" s="104">
        <v>15.247999999999999</v>
      </c>
      <c r="H18" s="88">
        <f t="shared" si="0"/>
        <v>0</v>
      </c>
      <c r="I18" s="103"/>
      <c r="J18" s="103">
        <v>0.32499886666666672</v>
      </c>
      <c r="K18" s="103">
        <v>5.8388092610666444E-2</v>
      </c>
      <c r="L18" s="88">
        <v>0.38338695927733318</v>
      </c>
      <c r="M18" s="25" t="s">
        <v>563</v>
      </c>
      <c r="N18" s="525"/>
    </row>
    <row r="19" spans="1:14" x14ac:dyDescent="0.25">
      <c r="A19" s="120">
        <v>7</v>
      </c>
      <c r="B19" s="56" t="s">
        <v>50</v>
      </c>
      <c r="C19" s="58">
        <v>45809</v>
      </c>
      <c r="D19" s="51">
        <v>44.6</v>
      </c>
      <c r="E19" s="65" t="s">
        <v>358</v>
      </c>
      <c r="F19" s="104">
        <v>24.739000000000001</v>
      </c>
      <c r="G19" s="104">
        <v>24.739000000000001</v>
      </c>
      <c r="H19" s="88">
        <f t="shared" si="0"/>
        <v>0</v>
      </c>
      <c r="I19" s="103"/>
      <c r="J19" s="103">
        <v>0.56216353333333291</v>
      </c>
      <c r="K19" s="103">
        <v>6.0701839870296585E-2</v>
      </c>
      <c r="L19" s="88">
        <v>0.62286537320362945</v>
      </c>
      <c r="M19" s="25" t="s">
        <v>563</v>
      </c>
      <c r="N19" s="525"/>
    </row>
    <row r="20" spans="1:14" x14ac:dyDescent="0.25">
      <c r="A20" s="120">
        <v>8</v>
      </c>
      <c r="B20" s="56" t="s">
        <v>51</v>
      </c>
      <c r="C20" s="58">
        <v>45914</v>
      </c>
      <c r="D20" s="51">
        <v>69.900000000000006</v>
      </c>
      <c r="E20" s="65" t="s">
        <v>358</v>
      </c>
      <c r="F20" s="104">
        <v>22.609000000000002</v>
      </c>
      <c r="G20" s="104">
        <v>22.609000000000002</v>
      </c>
      <c r="H20" s="88">
        <f t="shared" si="0"/>
        <v>0</v>
      </c>
      <c r="I20" s="103"/>
      <c r="J20" s="103">
        <v>0.57649143333333319</v>
      </c>
      <c r="K20" s="103">
        <v>9.5135843204792181E-2</v>
      </c>
      <c r="L20" s="88">
        <v>0.67162727653812537</v>
      </c>
      <c r="M20" s="25" t="s">
        <v>563</v>
      </c>
      <c r="N20" s="525"/>
    </row>
    <row r="21" spans="1:14" x14ac:dyDescent="0.25">
      <c r="A21" s="120">
        <v>9</v>
      </c>
      <c r="B21" s="56">
        <v>2115518219</v>
      </c>
      <c r="C21" s="58">
        <v>45894</v>
      </c>
      <c r="D21" s="51">
        <v>64.2</v>
      </c>
      <c r="E21" s="65" t="s">
        <v>569</v>
      </c>
      <c r="F21" s="104">
        <v>2.9</v>
      </c>
      <c r="G21" s="104">
        <v>4.41</v>
      </c>
      <c r="H21" s="88">
        <f>G21-F21</f>
        <v>1.5100000000000002</v>
      </c>
      <c r="I21" s="103"/>
      <c r="J21" s="103"/>
      <c r="K21" s="103">
        <v>8.7377984746032311E-2</v>
      </c>
      <c r="L21" s="88">
        <v>1.5973779847460325</v>
      </c>
      <c r="M21" s="25" t="s">
        <v>563</v>
      </c>
      <c r="N21" s="525"/>
    </row>
    <row r="22" spans="1:14" x14ac:dyDescent="0.25">
      <c r="A22" s="120">
        <v>10</v>
      </c>
      <c r="B22" s="56" t="s">
        <v>53</v>
      </c>
      <c r="C22" s="58">
        <v>45934</v>
      </c>
      <c r="D22" s="51">
        <v>42.6</v>
      </c>
      <c r="E22" s="65" t="s">
        <v>358</v>
      </c>
      <c r="F22" s="104">
        <v>24.76</v>
      </c>
      <c r="G22" s="104">
        <v>25.603000000000002</v>
      </c>
      <c r="H22" s="88">
        <f t="shared" si="0"/>
        <v>0.72481139999999999</v>
      </c>
      <c r="I22" s="103"/>
      <c r="J22" s="103"/>
      <c r="K22" s="103">
        <v>5.7979784270731714E-2</v>
      </c>
      <c r="L22" s="88">
        <v>0.78279118427073169</v>
      </c>
      <c r="M22" s="25" t="s">
        <v>563</v>
      </c>
      <c r="N22" s="525"/>
    </row>
    <row r="23" spans="1:14" x14ac:dyDescent="0.25">
      <c r="A23" s="120">
        <v>11</v>
      </c>
      <c r="B23" s="56" t="s">
        <v>54</v>
      </c>
      <c r="C23" s="56"/>
      <c r="D23" s="51">
        <v>44.6</v>
      </c>
      <c r="E23" s="65" t="s">
        <v>358</v>
      </c>
      <c r="F23" s="104">
        <v>35.787999999999997</v>
      </c>
      <c r="G23" s="104">
        <v>35.787999999999997</v>
      </c>
      <c r="H23" s="88">
        <v>0</v>
      </c>
      <c r="I23" s="103"/>
      <c r="J23" s="103">
        <v>1.099542433333333</v>
      </c>
      <c r="K23" s="103">
        <v>6.0701839870296585E-2</v>
      </c>
      <c r="L23" s="88">
        <v>1.1602442732036296</v>
      </c>
      <c r="M23" s="25" t="s">
        <v>563</v>
      </c>
      <c r="N23" s="525"/>
    </row>
    <row r="24" spans="1:14" x14ac:dyDescent="0.25">
      <c r="A24" s="120">
        <v>12</v>
      </c>
      <c r="B24" s="56" t="s">
        <v>55</v>
      </c>
      <c r="C24" s="58">
        <v>45894</v>
      </c>
      <c r="D24" s="51">
        <v>69.900000000000006</v>
      </c>
      <c r="E24" s="65" t="s">
        <v>358</v>
      </c>
      <c r="F24" s="104">
        <v>46.320999999999998</v>
      </c>
      <c r="G24" s="104">
        <v>47.716000000000001</v>
      </c>
      <c r="H24" s="88">
        <f t="shared" si="0"/>
        <v>1.1994210000000027</v>
      </c>
      <c r="I24" s="103"/>
      <c r="J24" s="103"/>
      <c r="K24" s="103">
        <v>9.5135843204792181E-2</v>
      </c>
      <c r="L24" s="88">
        <v>1.2945568432047949</v>
      </c>
      <c r="M24" s="25" t="s">
        <v>563</v>
      </c>
      <c r="N24" s="525"/>
    </row>
    <row r="25" spans="1:14" x14ac:dyDescent="0.25">
      <c r="A25" s="120">
        <v>13</v>
      </c>
      <c r="B25" s="56" t="s">
        <v>56</v>
      </c>
      <c r="C25" s="56"/>
      <c r="D25" s="51">
        <v>64.3</v>
      </c>
      <c r="E25" s="65" t="s">
        <v>358</v>
      </c>
      <c r="F25" s="104">
        <v>37.064999999999998</v>
      </c>
      <c r="G25" s="104">
        <v>37.811</v>
      </c>
      <c r="H25" s="88">
        <v>0</v>
      </c>
      <c r="I25" s="103"/>
      <c r="J25" s="103">
        <v>0.67953363333333394</v>
      </c>
      <c r="K25" s="103">
        <v>8.7514087526010545E-2</v>
      </c>
      <c r="L25" s="88">
        <v>0.76704772085934447</v>
      </c>
      <c r="M25" s="25" t="s">
        <v>563</v>
      </c>
      <c r="N25" s="525"/>
    </row>
    <row r="26" spans="1:14" x14ac:dyDescent="0.25">
      <c r="A26" s="120">
        <v>14</v>
      </c>
      <c r="B26" s="56" t="s">
        <v>57</v>
      </c>
      <c r="C26" s="56"/>
      <c r="D26" s="51">
        <v>42.4</v>
      </c>
      <c r="E26" s="65" t="s">
        <v>358</v>
      </c>
      <c r="F26" s="104">
        <v>17.459</v>
      </c>
      <c r="G26" s="104">
        <v>17.847000000000001</v>
      </c>
      <c r="H26" s="88">
        <v>0</v>
      </c>
      <c r="I26" s="103"/>
      <c r="J26" s="103">
        <v>0.50356286666666705</v>
      </c>
      <c r="K26" s="103">
        <v>5.7707578710775226E-2</v>
      </c>
      <c r="L26" s="88">
        <v>0.56127044537744231</v>
      </c>
      <c r="M26" s="25" t="s">
        <v>563</v>
      </c>
    </row>
    <row r="27" spans="1:14" x14ac:dyDescent="0.25">
      <c r="A27" s="120">
        <v>15</v>
      </c>
      <c r="B27" s="56" t="s">
        <v>58</v>
      </c>
      <c r="C27" s="58">
        <v>45895</v>
      </c>
      <c r="D27" s="51">
        <v>45</v>
      </c>
      <c r="E27" s="65" t="s">
        <v>358</v>
      </c>
      <c r="F27" s="104">
        <v>14.846</v>
      </c>
      <c r="G27" s="104">
        <v>15.409000000000001</v>
      </c>
      <c r="H27" s="88">
        <f t="shared" ref="H27:H78" si="1">(G27-F27)*0.8598</f>
        <v>0.48406740000000054</v>
      </c>
      <c r="I27" s="103"/>
      <c r="J27" s="103"/>
      <c r="K27" s="103">
        <v>6.1246250990209555E-2</v>
      </c>
      <c r="L27" s="88">
        <v>0.54531365099021012</v>
      </c>
      <c r="M27" s="25" t="s">
        <v>563</v>
      </c>
    </row>
    <row r="28" spans="1:14" x14ac:dyDescent="0.25">
      <c r="A28" s="120">
        <v>16</v>
      </c>
      <c r="B28" s="56" t="s">
        <v>59</v>
      </c>
      <c r="C28" s="58">
        <v>45824</v>
      </c>
      <c r="D28" s="51">
        <v>70</v>
      </c>
      <c r="E28" s="65" t="s">
        <v>358</v>
      </c>
      <c r="F28" s="104">
        <v>44.287999999999997</v>
      </c>
      <c r="G28" s="104">
        <v>46.134999999999998</v>
      </c>
      <c r="H28" s="88">
        <f t="shared" si="1"/>
        <v>1.5880506000000012</v>
      </c>
      <c r="I28" s="103"/>
      <c r="J28" s="103"/>
      <c r="K28" s="103">
        <v>9.5271945984770429E-2</v>
      </c>
      <c r="L28" s="88">
        <v>1.6833225459847716</v>
      </c>
      <c r="M28" s="25" t="s">
        <v>563</v>
      </c>
    </row>
    <row r="29" spans="1:14" x14ac:dyDescent="0.25">
      <c r="A29" s="120">
        <v>17</v>
      </c>
      <c r="B29" s="56" t="s">
        <v>60</v>
      </c>
      <c r="C29" s="56"/>
      <c r="D29" s="51">
        <v>64.599999999999994</v>
      </c>
      <c r="E29" s="65" t="s">
        <v>358</v>
      </c>
      <c r="F29" s="104">
        <v>42.311999999999998</v>
      </c>
      <c r="G29" s="104">
        <v>43.972000000000001</v>
      </c>
      <c r="H29" s="88">
        <v>0</v>
      </c>
      <c r="I29" s="103"/>
      <c r="J29" s="103">
        <v>1.1476952666666662</v>
      </c>
      <c r="K29" s="103">
        <v>8.7922395865945274E-2</v>
      </c>
      <c r="L29" s="88">
        <v>1.2356176625326114</v>
      </c>
      <c r="M29" s="25" t="s">
        <v>563</v>
      </c>
    </row>
    <row r="30" spans="1:14" x14ac:dyDescent="0.25">
      <c r="A30" s="120">
        <v>18</v>
      </c>
      <c r="B30" s="56" t="s">
        <v>61</v>
      </c>
      <c r="C30" s="58">
        <v>45898</v>
      </c>
      <c r="D30" s="51">
        <v>42.5</v>
      </c>
      <c r="E30" s="65" t="s">
        <v>358</v>
      </c>
      <c r="F30" s="104">
        <v>29.759</v>
      </c>
      <c r="G30" s="104">
        <v>31.055</v>
      </c>
      <c r="H30" s="88">
        <f t="shared" si="1"/>
        <v>1.1143007999999994</v>
      </c>
      <c r="I30" s="103"/>
      <c r="J30" s="103"/>
      <c r="K30" s="103">
        <v>5.7843681490753474E-2</v>
      </c>
      <c r="L30" s="88">
        <v>1.1721444814907529</v>
      </c>
      <c r="M30" s="25" t="s">
        <v>563</v>
      </c>
    </row>
    <row r="31" spans="1:14" x14ac:dyDescent="0.25">
      <c r="A31" s="120">
        <v>19</v>
      </c>
      <c r="B31" s="56">
        <v>40757418</v>
      </c>
      <c r="C31" s="58">
        <v>45912</v>
      </c>
      <c r="D31" s="51">
        <v>44.6</v>
      </c>
      <c r="E31" s="65" t="s">
        <v>569</v>
      </c>
      <c r="F31" s="88">
        <v>1.1000000000000001E-3</v>
      </c>
      <c r="G31" s="88">
        <v>0.03</v>
      </c>
      <c r="H31" s="88">
        <f>(G31-F31)</f>
        <v>2.8899999999999999E-2</v>
      </c>
      <c r="I31" s="103"/>
      <c r="J31" s="103"/>
      <c r="K31" s="103">
        <v>6.0701839870296585E-2</v>
      </c>
      <c r="L31" s="88">
        <v>8.9601839870296587E-2</v>
      </c>
      <c r="M31" s="25" t="s">
        <v>563</v>
      </c>
    </row>
    <row r="32" spans="1:14" x14ac:dyDescent="0.25">
      <c r="A32" s="120">
        <v>20</v>
      </c>
      <c r="B32" s="56" t="s">
        <v>63</v>
      </c>
      <c r="C32" s="56"/>
      <c r="D32" s="51">
        <v>69.7</v>
      </c>
      <c r="E32" s="65" t="s">
        <v>358</v>
      </c>
      <c r="F32" s="104">
        <v>27.803000000000001</v>
      </c>
      <c r="G32" s="104">
        <v>28.707000000000001</v>
      </c>
      <c r="H32" s="88">
        <v>0</v>
      </c>
      <c r="I32" s="103"/>
      <c r="J32" s="103">
        <v>0.61618396666666653</v>
      </c>
      <c r="K32" s="103">
        <v>9.4863637644835699E-2</v>
      </c>
      <c r="L32" s="88">
        <v>0.71104760431150227</v>
      </c>
      <c r="M32" s="25" t="s">
        <v>563</v>
      </c>
    </row>
    <row r="33" spans="1:13" x14ac:dyDescent="0.25">
      <c r="A33" s="120">
        <v>21</v>
      </c>
      <c r="B33" s="56">
        <v>20001638</v>
      </c>
      <c r="C33" s="58">
        <v>45769</v>
      </c>
      <c r="D33" s="51">
        <v>64.2</v>
      </c>
      <c r="E33" s="65" t="s">
        <v>569</v>
      </c>
      <c r="F33" s="104">
        <v>1.0660000000000001</v>
      </c>
      <c r="G33" s="104">
        <v>1.956</v>
      </c>
      <c r="H33" s="88">
        <f>(G33-F33)</f>
        <v>0.8899999999999999</v>
      </c>
      <c r="I33" s="103"/>
      <c r="J33" s="103"/>
      <c r="K33" s="103">
        <v>8.7377984746032311E-2</v>
      </c>
      <c r="L33" s="88">
        <v>0.97737798474603221</v>
      </c>
      <c r="M33" s="25" t="s">
        <v>563</v>
      </c>
    </row>
    <row r="34" spans="1:13" x14ac:dyDescent="0.25">
      <c r="A34" s="120">
        <v>22</v>
      </c>
      <c r="B34" s="56" t="s">
        <v>65</v>
      </c>
      <c r="C34" s="56"/>
      <c r="D34" s="51">
        <v>42.3</v>
      </c>
      <c r="E34" s="65" t="s">
        <v>358</v>
      </c>
      <c r="F34" s="104">
        <v>20.012</v>
      </c>
      <c r="G34" s="104">
        <v>20.012</v>
      </c>
      <c r="H34" s="88">
        <v>0</v>
      </c>
      <c r="I34" s="103"/>
      <c r="J34" s="103">
        <v>0.39882063333333323</v>
      </c>
      <c r="K34" s="103">
        <v>5.7571475930796978E-2</v>
      </c>
      <c r="L34" s="88">
        <v>0.45639210926413021</v>
      </c>
      <c r="M34" s="25" t="s">
        <v>563</v>
      </c>
    </row>
    <row r="35" spans="1:13" x14ac:dyDescent="0.25">
      <c r="A35" s="120">
        <v>23</v>
      </c>
      <c r="B35" s="56" t="s">
        <v>66</v>
      </c>
      <c r="C35" s="58">
        <v>45809</v>
      </c>
      <c r="D35" s="51">
        <v>44.5</v>
      </c>
      <c r="E35" s="65" t="s">
        <v>358</v>
      </c>
      <c r="F35" s="104">
        <v>17.77</v>
      </c>
      <c r="G35" s="104">
        <v>18.032</v>
      </c>
      <c r="H35" s="88">
        <f t="shared" si="1"/>
        <v>0.2252676000000004</v>
      </c>
      <c r="I35" s="103"/>
      <c r="J35" s="103"/>
      <c r="K35" s="103">
        <v>6.0565737090318338E-2</v>
      </c>
      <c r="L35" s="88">
        <v>0.28583333709031872</v>
      </c>
      <c r="M35" s="443" t="s">
        <v>563</v>
      </c>
    </row>
    <row r="36" spans="1:13" x14ac:dyDescent="0.25">
      <c r="A36" s="120">
        <v>24</v>
      </c>
      <c r="B36" s="56" t="s">
        <v>67</v>
      </c>
      <c r="C36" s="56"/>
      <c r="D36" s="51">
        <v>69.400000000000006</v>
      </c>
      <c r="E36" s="65" t="s">
        <v>358</v>
      </c>
      <c r="F36" s="104">
        <v>40.726999999999997</v>
      </c>
      <c r="G36" s="104">
        <v>40.726999999999997</v>
      </c>
      <c r="H36" s="88">
        <v>0</v>
      </c>
      <c r="I36" s="103"/>
      <c r="J36" s="103">
        <v>0.95901576666666644</v>
      </c>
      <c r="K36" s="103">
        <v>9.445532930490097E-2</v>
      </c>
      <c r="L36" s="88">
        <v>1.0534710959715674</v>
      </c>
      <c r="M36" s="25" t="s">
        <v>563</v>
      </c>
    </row>
    <row r="37" spans="1:13" x14ac:dyDescent="0.25">
      <c r="A37" s="120">
        <v>25</v>
      </c>
      <c r="B37" s="56" t="s">
        <v>68</v>
      </c>
      <c r="C37" s="58">
        <v>45900</v>
      </c>
      <c r="D37" s="51">
        <v>64.3</v>
      </c>
      <c r="E37" s="65" t="s">
        <v>358</v>
      </c>
      <c r="F37" s="104">
        <v>4.2279999999999998</v>
      </c>
      <c r="G37" s="104">
        <v>4.2629999999999999</v>
      </c>
      <c r="H37" s="88">
        <f t="shared" si="1"/>
        <v>3.0093000000000123E-2</v>
      </c>
      <c r="I37" s="103"/>
      <c r="J37" s="103"/>
      <c r="K37" s="103">
        <v>8.7514087526010545E-2</v>
      </c>
      <c r="L37" s="88">
        <v>0.11760708752601066</v>
      </c>
      <c r="M37" s="25" t="s">
        <v>563</v>
      </c>
    </row>
    <row r="38" spans="1:13" x14ac:dyDescent="0.25">
      <c r="A38" s="120">
        <v>26</v>
      </c>
      <c r="B38" s="56" t="s">
        <v>69</v>
      </c>
      <c r="C38" s="56"/>
      <c r="D38" s="51">
        <v>42.8</v>
      </c>
      <c r="E38" s="65" t="s">
        <v>358</v>
      </c>
      <c r="F38" s="104">
        <v>24.154</v>
      </c>
      <c r="G38" s="104">
        <v>25.437999999999999</v>
      </c>
      <c r="H38" s="88">
        <v>0</v>
      </c>
      <c r="I38" s="103"/>
      <c r="J38" s="103">
        <v>0.75218056666666688</v>
      </c>
      <c r="K38" s="103">
        <v>5.8251989830688196E-2</v>
      </c>
      <c r="L38" s="88">
        <v>0.81043255649735513</v>
      </c>
      <c r="M38" s="25" t="s">
        <v>563</v>
      </c>
    </row>
    <row r="39" spans="1:13" x14ac:dyDescent="0.25">
      <c r="A39" s="120">
        <v>27</v>
      </c>
      <c r="B39" s="56" t="s">
        <v>70</v>
      </c>
      <c r="C39" s="56"/>
      <c r="D39" s="51">
        <v>45.3</v>
      </c>
      <c r="E39" s="65" t="s">
        <v>358</v>
      </c>
      <c r="F39" s="104">
        <v>21.036999999999999</v>
      </c>
      <c r="G39" s="104">
        <v>22.015999999999998</v>
      </c>
      <c r="H39" s="88">
        <v>0</v>
      </c>
      <c r="I39" s="103"/>
      <c r="J39" s="103">
        <v>0.75389586666666675</v>
      </c>
      <c r="K39" s="103">
        <v>6.1654559330144285E-2</v>
      </c>
      <c r="L39" s="88">
        <v>0.81555042599681105</v>
      </c>
      <c r="M39" s="25" t="s">
        <v>563</v>
      </c>
    </row>
    <row r="40" spans="1:13" x14ac:dyDescent="0.25">
      <c r="A40" s="120">
        <v>28</v>
      </c>
      <c r="B40" s="56" t="s">
        <v>71</v>
      </c>
      <c r="C40" s="56"/>
      <c r="D40" s="51">
        <v>69.599999999999994</v>
      </c>
      <c r="E40" s="65" t="s">
        <v>358</v>
      </c>
      <c r="F40" s="104">
        <v>44.779000000000003</v>
      </c>
      <c r="G40" s="104">
        <v>46.06</v>
      </c>
      <c r="H40" s="88">
        <v>0</v>
      </c>
      <c r="I40" s="103"/>
      <c r="J40" s="103">
        <v>1.1676011333333343</v>
      </c>
      <c r="K40" s="103">
        <v>9.4727534864857438E-2</v>
      </c>
      <c r="L40" s="88">
        <v>1.2623286681981918</v>
      </c>
      <c r="M40" s="25" t="s">
        <v>563</v>
      </c>
    </row>
    <row r="41" spans="1:13" x14ac:dyDescent="0.25">
      <c r="A41" s="120">
        <v>29</v>
      </c>
      <c r="B41" s="56" t="s">
        <v>72</v>
      </c>
      <c r="C41" s="58">
        <v>45900</v>
      </c>
      <c r="D41" s="51">
        <v>63.3</v>
      </c>
      <c r="E41" s="65" t="s">
        <v>358</v>
      </c>
      <c r="F41" s="104">
        <v>18.920999999999999</v>
      </c>
      <c r="G41" s="104">
        <v>19.989999999999998</v>
      </c>
      <c r="H41" s="88">
        <f t="shared" si="1"/>
        <v>0.91912619999999923</v>
      </c>
      <c r="I41" s="103"/>
      <c r="J41" s="103"/>
      <c r="K41" s="103">
        <v>8.6153059726228109E-2</v>
      </c>
      <c r="L41" s="88">
        <v>1.0052792597262274</v>
      </c>
      <c r="M41" s="25" t="s">
        <v>563</v>
      </c>
    </row>
    <row r="42" spans="1:13" x14ac:dyDescent="0.25">
      <c r="A42" s="120">
        <v>30</v>
      </c>
      <c r="B42" s="56" t="s">
        <v>73</v>
      </c>
      <c r="C42" s="56"/>
      <c r="D42" s="51">
        <v>42.5</v>
      </c>
      <c r="E42" s="65" t="s">
        <v>358</v>
      </c>
      <c r="F42" s="104">
        <v>12.606999999999999</v>
      </c>
      <c r="G42" s="104">
        <v>13.266</v>
      </c>
      <c r="H42" s="88">
        <v>0</v>
      </c>
      <c r="I42" s="103"/>
      <c r="J42" s="103">
        <v>0.35624026666666686</v>
      </c>
      <c r="K42" s="103">
        <v>5.7843681490753474E-2</v>
      </c>
      <c r="L42" s="88">
        <v>0.41408394815742033</v>
      </c>
      <c r="M42" s="25" t="s">
        <v>563</v>
      </c>
    </row>
    <row r="43" spans="1:13" x14ac:dyDescent="0.25">
      <c r="A43" s="120">
        <v>31</v>
      </c>
      <c r="B43" s="56" t="s">
        <v>74</v>
      </c>
      <c r="C43" s="56"/>
      <c r="D43" s="51">
        <v>44.5</v>
      </c>
      <c r="E43" s="65" t="s">
        <v>358</v>
      </c>
      <c r="F43" s="104">
        <v>22.478999999999999</v>
      </c>
      <c r="G43" s="104">
        <v>23.693999999999999</v>
      </c>
      <c r="H43" s="88">
        <v>0</v>
      </c>
      <c r="I43" s="103"/>
      <c r="J43" s="103">
        <v>0.49553086666666674</v>
      </c>
      <c r="K43" s="103">
        <v>6.0565737090318338E-2</v>
      </c>
      <c r="L43" s="88">
        <v>0.55609660375698511</v>
      </c>
      <c r="M43" s="25" t="s">
        <v>563</v>
      </c>
    </row>
    <row r="44" spans="1:13" x14ac:dyDescent="0.25">
      <c r="A44" s="120">
        <v>32</v>
      </c>
      <c r="B44" s="56" t="s">
        <v>75</v>
      </c>
      <c r="C44" s="58">
        <v>45811</v>
      </c>
      <c r="D44" s="51">
        <v>69.900000000000006</v>
      </c>
      <c r="E44" s="65" t="s">
        <v>358</v>
      </c>
      <c r="F44" s="104">
        <v>7.4470000000000001</v>
      </c>
      <c r="G44" s="104">
        <v>8.1059999999999999</v>
      </c>
      <c r="H44" s="88">
        <f t="shared" si="1"/>
        <v>0.5666081999999999</v>
      </c>
      <c r="I44" s="103"/>
      <c r="J44" s="103"/>
      <c r="K44" s="103">
        <v>9.5135843204792181E-2</v>
      </c>
      <c r="L44" s="88">
        <v>0.66174404320479208</v>
      </c>
      <c r="M44" s="25" t="s">
        <v>563</v>
      </c>
    </row>
    <row r="45" spans="1:13" x14ac:dyDescent="0.25">
      <c r="A45" s="120">
        <v>33</v>
      </c>
      <c r="B45" s="56" t="s">
        <v>76</v>
      </c>
      <c r="C45" s="58">
        <v>45922</v>
      </c>
      <c r="D45" s="51">
        <v>64.8</v>
      </c>
      <c r="E45" s="65" t="s">
        <v>358</v>
      </c>
      <c r="F45" s="104">
        <v>41.552999999999997</v>
      </c>
      <c r="G45" s="104">
        <v>42.965000000000003</v>
      </c>
      <c r="H45" s="88">
        <f t="shared" si="1"/>
        <v>1.2140376000000053</v>
      </c>
      <c r="I45" s="103"/>
      <c r="J45" s="103"/>
      <c r="K45" s="103">
        <v>8.8194601425901756E-2</v>
      </c>
      <c r="L45" s="88">
        <v>1.3022322014259071</v>
      </c>
      <c r="M45" s="25" t="s">
        <v>563</v>
      </c>
    </row>
    <row r="46" spans="1:13" x14ac:dyDescent="0.25">
      <c r="A46" s="120">
        <v>34</v>
      </c>
      <c r="B46" s="56" t="s">
        <v>367</v>
      </c>
      <c r="C46" s="58">
        <v>45843</v>
      </c>
      <c r="D46" s="51">
        <v>42.7</v>
      </c>
      <c r="E46" s="65" t="s">
        <v>358</v>
      </c>
      <c r="F46" s="104">
        <v>8.7460000000000004</v>
      </c>
      <c r="G46" s="104">
        <v>8.9529999999999994</v>
      </c>
      <c r="H46" s="88">
        <f t="shared" si="1"/>
        <v>0.1779785999999991</v>
      </c>
      <c r="I46" s="103"/>
      <c r="J46" s="103"/>
      <c r="K46" s="103">
        <v>5.8115887050709962E-2</v>
      </c>
      <c r="L46" s="88">
        <v>0.23609448705070907</v>
      </c>
      <c r="M46" s="25" t="s">
        <v>563</v>
      </c>
    </row>
    <row r="47" spans="1:13" x14ac:dyDescent="0.25">
      <c r="A47" s="120">
        <v>35</v>
      </c>
      <c r="B47" s="56" t="s">
        <v>78</v>
      </c>
      <c r="C47" s="58">
        <v>45915</v>
      </c>
      <c r="D47" s="51">
        <v>44.4</v>
      </c>
      <c r="E47" s="65" t="s">
        <v>358</v>
      </c>
      <c r="F47" s="104">
        <v>25.204000000000001</v>
      </c>
      <c r="G47" s="104">
        <v>25.646000000000001</v>
      </c>
      <c r="H47" s="88">
        <f t="shared" si="1"/>
        <v>0.38003160000000014</v>
      </c>
      <c r="I47" s="103"/>
      <c r="J47" s="103"/>
      <c r="K47" s="103">
        <v>6.0429634310340097E-2</v>
      </c>
      <c r="L47" s="88">
        <v>0.44046123431034023</v>
      </c>
      <c r="M47" s="25" t="s">
        <v>563</v>
      </c>
    </row>
    <row r="48" spans="1:13" x14ac:dyDescent="0.25">
      <c r="A48" s="120">
        <v>36</v>
      </c>
      <c r="B48" s="56" t="s">
        <v>79</v>
      </c>
      <c r="C48" s="58">
        <v>45915</v>
      </c>
      <c r="D48" s="51">
        <v>69</v>
      </c>
      <c r="E48" s="65" t="s">
        <v>358</v>
      </c>
      <c r="F48" s="104">
        <v>21.771000000000001</v>
      </c>
      <c r="G48" s="104">
        <v>22.346</v>
      </c>
      <c r="H48" s="88">
        <f t="shared" si="1"/>
        <v>0.49438499999999941</v>
      </c>
      <c r="I48" s="103"/>
      <c r="J48" s="103"/>
      <c r="K48" s="103">
        <v>9.3910918184987993E-2</v>
      </c>
      <c r="L48" s="88">
        <v>0.58829591818498739</v>
      </c>
      <c r="M48" s="25" t="s">
        <v>563</v>
      </c>
    </row>
    <row r="49" spans="1:13" x14ac:dyDescent="0.25">
      <c r="A49" s="120">
        <v>37</v>
      </c>
      <c r="B49" s="66" t="s">
        <v>582</v>
      </c>
      <c r="C49" s="58">
        <v>45884</v>
      </c>
      <c r="D49" s="51">
        <v>64.5</v>
      </c>
      <c r="E49" s="65" t="s">
        <v>569</v>
      </c>
      <c r="F49" s="104">
        <v>1.6299999999999999E-2</v>
      </c>
      <c r="G49" s="104">
        <v>2.9000000000000001E-2</v>
      </c>
      <c r="H49" s="88">
        <f>(G49-F49)</f>
        <v>1.2700000000000003E-2</v>
      </c>
      <c r="I49" s="103"/>
      <c r="J49" s="103"/>
      <c r="K49" s="103">
        <v>8.7786293085967027E-2</v>
      </c>
      <c r="L49" s="88">
        <v>0.10048629308596703</v>
      </c>
      <c r="M49" s="25" t="s">
        <v>563</v>
      </c>
    </row>
    <row r="50" spans="1:13" x14ac:dyDescent="0.25">
      <c r="A50" s="120">
        <v>38</v>
      </c>
      <c r="B50" s="56" t="s">
        <v>81</v>
      </c>
      <c r="C50" s="58">
        <v>45887</v>
      </c>
      <c r="D50" s="51">
        <v>42</v>
      </c>
      <c r="E50" s="65" t="s">
        <v>358</v>
      </c>
      <c r="F50" s="104">
        <v>36.484000000000002</v>
      </c>
      <c r="G50" s="104">
        <v>37.843000000000004</v>
      </c>
      <c r="H50" s="88">
        <f t="shared" si="1"/>
        <v>1.1684682000000015</v>
      </c>
      <c r="I50" s="103"/>
      <c r="J50" s="103"/>
      <c r="K50" s="103">
        <v>5.7163167590862256E-2</v>
      </c>
      <c r="L50" s="88">
        <v>1.2256313675908637</v>
      </c>
      <c r="M50" s="25" t="s">
        <v>563</v>
      </c>
    </row>
    <row r="51" spans="1:13" x14ac:dyDescent="0.25">
      <c r="A51" s="120">
        <v>39</v>
      </c>
      <c r="B51" s="56" t="s">
        <v>82</v>
      </c>
      <c r="C51" s="58">
        <v>45879</v>
      </c>
      <c r="D51" s="51">
        <v>44.4</v>
      </c>
      <c r="E51" s="65" t="s">
        <v>358</v>
      </c>
      <c r="F51" s="104">
        <v>6.8879999999999999</v>
      </c>
      <c r="G51" s="104">
        <v>7.08</v>
      </c>
      <c r="H51" s="88">
        <f t="shared" si="1"/>
        <v>0.16508160000000016</v>
      </c>
      <c r="I51" s="103"/>
      <c r="J51" s="103"/>
      <c r="K51" s="103">
        <v>6.0429634310340097E-2</v>
      </c>
      <c r="L51" s="88">
        <v>0.22551123431034026</v>
      </c>
      <c r="M51" s="25" t="s">
        <v>563</v>
      </c>
    </row>
    <row r="52" spans="1:13" x14ac:dyDescent="0.25">
      <c r="A52" s="120">
        <v>40</v>
      </c>
      <c r="B52" s="56" t="s">
        <v>83</v>
      </c>
      <c r="C52" s="58">
        <v>45879</v>
      </c>
      <c r="D52" s="51">
        <v>69.2</v>
      </c>
      <c r="E52" s="65" t="s">
        <v>358</v>
      </c>
      <c r="F52" s="104">
        <v>44.186999999999998</v>
      </c>
      <c r="G52" s="104">
        <v>45.588999999999999</v>
      </c>
      <c r="H52" s="88">
        <f t="shared" si="1"/>
        <v>1.2054396000000009</v>
      </c>
      <c r="I52" s="103"/>
      <c r="J52" s="103"/>
      <c r="K52" s="103">
        <v>9.4183123744944475E-2</v>
      </c>
      <c r="L52" s="88">
        <v>1.2996227237449454</v>
      </c>
      <c r="M52" s="25" t="s">
        <v>563</v>
      </c>
    </row>
    <row r="53" spans="1:13" x14ac:dyDescent="0.25">
      <c r="A53" s="120">
        <v>41</v>
      </c>
      <c r="B53" s="56" t="s">
        <v>84</v>
      </c>
      <c r="C53" s="61"/>
      <c r="D53" s="51">
        <v>64.7</v>
      </c>
      <c r="E53" s="65" t="s">
        <v>358</v>
      </c>
      <c r="F53" s="104">
        <v>40.258000000000003</v>
      </c>
      <c r="G53" s="104">
        <v>41.738</v>
      </c>
      <c r="H53" s="88">
        <v>0</v>
      </c>
      <c r="I53" s="103"/>
      <c r="J53" s="103">
        <v>1.2138935666666661</v>
      </c>
      <c r="K53" s="103">
        <v>8.8058498645923522E-2</v>
      </c>
      <c r="L53" s="88">
        <v>1.3019520653125896</v>
      </c>
      <c r="M53" s="25" t="s">
        <v>563</v>
      </c>
    </row>
    <row r="54" spans="1:13" x14ac:dyDescent="0.25">
      <c r="A54" s="120">
        <v>42</v>
      </c>
      <c r="B54" s="56" t="s">
        <v>85</v>
      </c>
      <c r="C54" s="58">
        <v>45846</v>
      </c>
      <c r="D54" s="51">
        <v>42.5</v>
      </c>
      <c r="E54" s="65" t="s">
        <v>358</v>
      </c>
      <c r="F54" s="104">
        <v>5.37</v>
      </c>
      <c r="G54" s="104">
        <v>5.7270000000000003</v>
      </c>
      <c r="H54" s="88">
        <f t="shared" si="1"/>
        <v>0.30694860000000018</v>
      </c>
      <c r="I54" s="103"/>
      <c r="J54" s="103"/>
      <c r="K54" s="103">
        <v>5.7843681490753474E-2</v>
      </c>
      <c r="L54" s="88">
        <v>0.36479228149075366</v>
      </c>
      <c r="M54" s="25" t="s">
        <v>563</v>
      </c>
    </row>
    <row r="55" spans="1:13" x14ac:dyDescent="0.25">
      <c r="A55" s="120">
        <v>43</v>
      </c>
      <c r="B55" s="56" t="s">
        <v>86</v>
      </c>
      <c r="C55" s="56"/>
      <c r="D55" s="51">
        <v>44.5</v>
      </c>
      <c r="E55" s="65" t="s">
        <v>358</v>
      </c>
      <c r="F55" s="104">
        <v>34.216000000000001</v>
      </c>
      <c r="G55" s="104">
        <v>35.024000000000001</v>
      </c>
      <c r="H55" s="88">
        <v>0</v>
      </c>
      <c r="I55" s="103"/>
      <c r="J55" s="103">
        <v>1.1290663333333335</v>
      </c>
      <c r="K55" s="103">
        <v>6.0565737090318338E-2</v>
      </c>
      <c r="L55" s="88">
        <v>1.1896320704236518</v>
      </c>
      <c r="M55" s="25" t="s">
        <v>563</v>
      </c>
    </row>
    <row r="56" spans="1:13" x14ac:dyDescent="0.25">
      <c r="A56" s="120">
        <v>44</v>
      </c>
      <c r="B56" s="56">
        <v>10041120</v>
      </c>
      <c r="C56" s="58">
        <v>46617</v>
      </c>
      <c r="D56" s="51">
        <v>69.599999999999994</v>
      </c>
      <c r="E56" s="65" t="s">
        <v>569</v>
      </c>
      <c r="F56" s="104">
        <v>0.53200000000000003</v>
      </c>
      <c r="G56" s="104">
        <v>1.0269999999999999</v>
      </c>
      <c r="H56" s="88">
        <f>(G56-F56)</f>
        <v>0.49499999999999988</v>
      </c>
      <c r="I56" s="103"/>
      <c r="J56" s="103"/>
      <c r="K56" s="103">
        <v>9.4727534864857438E-2</v>
      </c>
      <c r="L56" s="88">
        <v>0.58972753486485729</v>
      </c>
      <c r="M56" s="25" t="s">
        <v>563</v>
      </c>
    </row>
    <row r="57" spans="1:13" x14ac:dyDescent="0.25">
      <c r="A57" s="120">
        <v>45</v>
      </c>
      <c r="B57" s="56" t="s">
        <v>88</v>
      </c>
      <c r="C57" s="58">
        <v>45935</v>
      </c>
      <c r="D57" s="51">
        <v>64.8</v>
      </c>
      <c r="E57" s="65" t="s">
        <v>358</v>
      </c>
      <c r="F57" s="104">
        <v>33.518000000000001</v>
      </c>
      <c r="G57" s="104">
        <v>34.180999999999997</v>
      </c>
      <c r="H57" s="88">
        <f t="shared" si="1"/>
        <v>0.57004739999999721</v>
      </c>
      <c r="I57" s="103"/>
      <c r="J57" s="103"/>
      <c r="K57" s="103">
        <v>8.8194601425901756E-2</v>
      </c>
      <c r="L57" s="88">
        <v>0.65824200142589895</v>
      </c>
      <c r="M57" s="25" t="s">
        <v>563</v>
      </c>
    </row>
    <row r="58" spans="1:13" x14ac:dyDescent="0.25">
      <c r="A58" s="120">
        <v>46</v>
      </c>
      <c r="B58" s="56" t="s">
        <v>89</v>
      </c>
      <c r="C58" s="58">
        <v>45936</v>
      </c>
      <c r="D58" s="51">
        <v>42.6</v>
      </c>
      <c r="E58" s="65" t="s">
        <v>358</v>
      </c>
      <c r="F58" s="104">
        <v>12.036</v>
      </c>
      <c r="G58" s="104">
        <v>12.387</v>
      </c>
      <c r="H58" s="88">
        <f t="shared" si="1"/>
        <v>0.30178980000000077</v>
      </c>
      <c r="I58" s="103"/>
      <c r="J58" s="103"/>
      <c r="K58" s="103">
        <v>5.7979784270731714E-2</v>
      </c>
      <c r="L58" s="88">
        <v>0.35976958427073247</v>
      </c>
      <c r="M58" s="25" t="s">
        <v>563</v>
      </c>
    </row>
    <row r="59" spans="1:13" x14ac:dyDescent="0.25">
      <c r="A59" s="120">
        <v>47</v>
      </c>
      <c r="B59" s="56" t="s">
        <v>90</v>
      </c>
      <c r="C59" s="58">
        <v>45935</v>
      </c>
      <c r="D59" s="51">
        <v>44.2</v>
      </c>
      <c r="E59" s="65" t="s">
        <v>358</v>
      </c>
      <c r="F59" s="104">
        <v>17.829000000000001</v>
      </c>
      <c r="G59" s="104">
        <v>18.084</v>
      </c>
      <c r="H59" s="88">
        <f t="shared" si="1"/>
        <v>0.21924899999999914</v>
      </c>
      <c r="I59" s="103"/>
      <c r="J59" s="103"/>
      <c r="K59" s="103">
        <v>6.0157428750383615E-2</v>
      </c>
      <c r="L59" s="88">
        <v>0.27940642875038274</v>
      </c>
      <c r="M59" s="25" t="s">
        <v>563</v>
      </c>
    </row>
    <row r="60" spans="1:13" x14ac:dyDescent="0.25">
      <c r="A60" s="120">
        <v>48</v>
      </c>
      <c r="B60" s="56" t="s">
        <v>91</v>
      </c>
      <c r="C60" s="58">
        <v>45872</v>
      </c>
      <c r="D60" s="51">
        <v>69.2</v>
      </c>
      <c r="E60" s="65" t="s">
        <v>358</v>
      </c>
      <c r="F60" s="104">
        <v>42.366</v>
      </c>
      <c r="G60" s="104">
        <v>43.756999999999998</v>
      </c>
      <c r="H60" s="88">
        <f t="shared" si="1"/>
        <v>1.1959817999999984</v>
      </c>
      <c r="I60" s="103"/>
      <c r="J60" s="103"/>
      <c r="K60" s="103">
        <v>9.4183123744944475E-2</v>
      </c>
      <c r="L60" s="88">
        <v>1.2901649237449428</v>
      </c>
      <c r="M60" s="25" t="s">
        <v>563</v>
      </c>
    </row>
    <row r="61" spans="1:13" x14ac:dyDescent="0.25">
      <c r="A61" s="120">
        <v>49</v>
      </c>
      <c r="B61" s="56" t="s">
        <v>92</v>
      </c>
      <c r="C61" s="58">
        <v>45937</v>
      </c>
      <c r="D61" s="51">
        <v>64.3</v>
      </c>
      <c r="E61" s="65" t="s">
        <v>358</v>
      </c>
      <c r="F61" s="104">
        <v>20.225999999999999</v>
      </c>
      <c r="G61" s="104">
        <v>21.829000000000001</v>
      </c>
      <c r="H61" s="88">
        <f t="shared" si="1"/>
        <v>1.3782594000000012</v>
      </c>
      <c r="I61" s="103"/>
      <c r="J61" s="103"/>
      <c r="K61" s="103">
        <v>8.7514087526010545E-2</v>
      </c>
      <c r="L61" s="88">
        <v>1.4657734875260118</v>
      </c>
      <c r="M61" s="25" t="s">
        <v>563</v>
      </c>
    </row>
    <row r="62" spans="1:13" x14ac:dyDescent="0.25">
      <c r="A62" s="120">
        <v>50</v>
      </c>
      <c r="B62" s="56" t="s">
        <v>93</v>
      </c>
      <c r="C62" s="58">
        <v>45837</v>
      </c>
      <c r="D62" s="51">
        <v>42.5</v>
      </c>
      <c r="E62" s="65" t="s">
        <v>358</v>
      </c>
      <c r="F62" s="104">
        <v>19.454000000000001</v>
      </c>
      <c r="G62" s="104">
        <v>20.244</v>
      </c>
      <c r="H62" s="88">
        <f t="shared" si="1"/>
        <v>0.67924199999999924</v>
      </c>
      <c r="I62" s="103"/>
      <c r="J62" s="103"/>
      <c r="K62" s="103">
        <v>5.7843681490753474E-2</v>
      </c>
      <c r="L62" s="88">
        <v>0.73708568149075271</v>
      </c>
      <c r="M62" s="25" t="s">
        <v>563</v>
      </c>
    </row>
    <row r="63" spans="1:13" x14ac:dyDescent="0.25">
      <c r="A63" s="120">
        <v>51</v>
      </c>
      <c r="B63" s="56" t="s">
        <v>94</v>
      </c>
      <c r="C63" s="58">
        <v>45818</v>
      </c>
      <c r="D63" s="51">
        <v>43.8</v>
      </c>
      <c r="E63" s="65" t="s">
        <v>358</v>
      </c>
      <c r="F63" s="104">
        <v>8.952</v>
      </c>
      <c r="G63" s="104">
        <v>9.8580000000000005</v>
      </c>
      <c r="H63" s="88">
        <f t="shared" si="1"/>
        <v>0.77897880000000053</v>
      </c>
      <c r="I63" s="103"/>
      <c r="J63" s="103"/>
      <c r="K63" s="103">
        <v>5.9613017630470631E-2</v>
      </c>
      <c r="L63" s="88">
        <v>0.83859181763047119</v>
      </c>
      <c r="M63" s="25" t="s">
        <v>563</v>
      </c>
    </row>
    <row r="64" spans="1:13" x14ac:dyDescent="0.25">
      <c r="A64" s="120">
        <v>52</v>
      </c>
      <c r="B64" s="56" t="s">
        <v>95</v>
      </c>
      <c r="C64" s="58">
        <v>45851</v>
      </c>
      <c r="D64" s="51">
        <v>69.3</v>
      </c>
      <c r="E64" s="65" t="s">
        <v>358</v>
      </c>
      <c r="F64" s="104">
        <v>33.375999999999998</v>
      </c>
      <c r="G64" s="104">
        <v>33.472000000000001</v>
      </c>
      <c r="H64" s="88">
        <f t="shared" si="1"/>
        <v>8.2540800000003134E-2</v>
      </c>
      <c r="I64" s="103"/>
      <c r="J64" s="103"/>
      <c r="K64" s="103">
        <v>9.4319226524922709E-2</v>
      </c>
      <c r="L64" s="88">
        <v>0.17686002652492583</v>
      </c>
      <c r="M64" s="25" t="s">
        <v>563</v>
      </c>
    </row>
    <row r="65" spans="1:13" x14ac:dyDescent="0.25">
      <c r="A65" s="120">
        <v>53</v>
      </c>
      <c r="B65" s="56" t="s">
        <v>96</v>
      </c>
      <c r="C65" s="58">
        <v>45870</v>
      </c>
      <c r="D65" s="51">
        <v>63.7</v>
      </c>
      <c r="E65" s="65" t="s">
        <v>358</v>
      </c>
      <c r="F65" s="104">
        <v>34.673999999999999</v>
      </c>
      <c r="G65" s="104">
        <v>35.094999999999999</v>
      </c>
      <c r="H65" s="88">
        <f t="shared" si="1"/>
        <v>0.36197579999999946</v>
      </c>
      <c r="I65" s="103"/>
      <c r="J65" s="103"/>
      <c r="K65" s="103">
        <v>8.6697470846141086E-2</v>
      </c>
      <c r="L65" s="88">
        <v>0.44867327084614056</v>
      </c>
      <c r="M65" s="25" t="s">
        <v>563</v>
      </c>
    </row>
    <row r="66" spans="1:13" x14ac:dyDescent="0.25">
      <c r="A66" s="120">
        <v>54</v>
      </c>
      <c r="B66" s="56" t="s">
        <v>97</v>
      </c>
      <c r="C66" s="56"/>
      <c r="D66" s="51">
        <v>42.4</v>
      </c>
      <c r="E66" s="65" t="s">
        <v>358</v>
      </c>
      <c r="F66" s="104">
        <v>32.42</v>
      </c>
      <c r="G66" s="104">
        <v>32.956000000000003</v>
      </c>
      <c r="H66" s="88">
        <v>0</v>
      </c>
      <c r="I66" s="103"/>
      <c r="J66" s="103">
        <v>1.0058298999999999</v>
      </c>
      <c r="K66" s="103">
        <v>5.7707578710775226E-2</v>
      </c>
      <c r="L66" s="88">
        <v>1.0635374787107752</v>
      </c>
      <c r="M66" s="25" t="s">
        <v>563</v>
      </c>
    </row>
    <row r="67" spans="1:13" x14ac:dyDescent="0.25">
      <c r="A67" s="120">
        <v>55</v>
      </c>
      <c r="B67" s="56" t="s">
        <v>98</v>
      </c>
      <c r="C67" s="58">
        <v>45828</v>
      </c>
      <c r="D67" s="51">
        <v>44</v>
      </c>
      <c r="E67" s="65" t="s">
        <v>358</v>
      </c>
      <c r="F67" s="104">
        <v>32.543999999999997</v>
      </c>
      <c r="G67" s="104">
        <v>33.140999999999998</v>
      </c>
      <c r="H67" s="88">
        <f t="shared" si="1"/>
        <v>0.51330060000000111</v>
      </c>
      <c r="I67" s="103"/>
      <c r="J67" s="103"/>
      <c r="K67" s="103">
        <v>5.988522319042712E-2</v>
      </c>
      <c r="L67" s="88">
        <v>0.57318582319042821</v>
      </c>
      <c r="M67" s="25" t="s">
        <v>563</v>
      </c>
    </row>
    <row r="68" spans="1:13" x14ac:dyDescent="0.25">
      <c r="A68" s="120">
        <v>56</v>
      </c>
      <c r="B68" s="56" t="s">
        <v>99</v>
      </c>
      <c r="C68" s="58">
        <v>45937</v>
      </c>
      <c r="D68" s="51">
        <v>69.5</v>
      </c>
      <c r="E68" s="65" t="s">
        <v>358</v>
      </c>
      <c r="F68" s="104">
        <v>24.684999999999999</v>
      </c>
      <c r="G68" s="104">
        <v>25.382000000000001</v>
      </c>
      <c r="H68" s="88">
        <f t="shared" si="1"/>
        <v>0.59928060000000238</v>
      </c>
      <c r="I68" s="103"/>
      <c r="J68" s="103"/>
      <c r="K68" s="103">
        <v>9.4591432084879204E-2</v>
      </c>
      <c r="L68" s="88">
        <v>0.69387203208488157</v>
      </c>
      <c r="M68" s="25" t="s">
        <v>563</v>
      </c>
    </row>
    <row r="69" spans="1:13" x14ac:dyDescent="0.25">
      <c r="A69" s="120">
        <v>57</v>
      </c>
      <c r="B69" s="56" t="s">
        <v>100</v>
      </c>
      <c r="C69" s="56"/>
      <c r="D69" s="51">
        <v>63.6</v>
      </c>
      <c r="E69" s="65" t="s">
        <v>358</v>
      </c>
      <c r="F69" s="104">
        <v>16.818000000000001</v>
      </c>
      <c r="G69" s="104">
        <v>17.638000000000002</v>
      </c>
      <c r="H69" s="88">
        <v>0</v>
      </c>
      <c r="I69" s="103"/>
      <c r="J69" s="103">
        <v>0.74545463333333339</v>
      </c>
      <c r="K69" s="103">
        <v>8.6561368066162839E-2</v>
      </c>
      <c r="L69" s="88">
        <v>0.83201600139949627</v>
      </c>
      <c r="M69" s="25" t="s">
        <v>563</v>
      </c>
    </row>
    <row r="70" spans="1:13" x14ac:dyDescent="0.25">
      <c r="A70" s="120">
        <v>58</v>
      </c>
      <c r="B70" s="56">
        <v>2100728</v>
      </c>
      <c r="C70" s="58">
        <v>46651</v>
      </c>
      <c r="D70" s="51">
        <v>42.6</v>
      </c>
      <c r="E70" s="65" t="s">
        <v>569</v>
      </c>
      <c r="F70" s="104">
        <v>0.17299999999999999</v>
      </c>
      <c r="G70" s="104">
        <v>0.82899999999999996</v>
      </c>
      <c r="H70" s="88">
        <f>(G70-F70)</f>
        <v>0.65599999999999992</v>
      </c>
      <c r="I70" s="103"/>
      <c r="J70" s="103"/>
      <c r="K70" s="103">
        <v>5.7979784270731714E-2</v>
      </c>
      <c r="L70" s="88">
        <v>0.71397978427073161</v>
      </c>
      <c r="M70" s="25" t="s">
        <v>563</v>
      </c>
    </row>
    <row r="71" spans="1:13" x14ac:dyDescent="0.25">
      <c r="A71" s="120">
        <v>59</v>
      </c>
      <c r="B71" s="56">
        <v>10011662</v>
      </c>
      <c r="C71" s="58">
        <v>46267</v>
      </c>
      <c r="D71" s="51">
        <v>43.9</v>
      </c>
      <c r="E71" s="65" t="s">
        <v>569</v>
      </c>
      <c r="F71" s="104">
        <v>0</v>
      </c>
      <c r="G71" s="104">
        <v>0.56299999999999994</v>
      </c>
      <c r="H71" s="88">
        <f>(G71-F71)</f>
        <v>0.56299999999999994</v>
      </c>
      <c r="I71" s="103"/>
      <c r="J71" s="103"/>
      <c r="K71" s="103">
        <v>5.9749120410448879E-2</v>
      </c>
      <c r="L71" s="88">
        <v>0.62274912041044883</v>
      </c>
      <c r="M71" s="25" t="s">
        <v>563</v>
      </c>
    </row>
    <row r="72" spans="1:13" x14ac:dyDescent="0.25">
      <c r="A72" s="120">
        <v>60</v>
      </c>
      <c r="B72" s="56" t="s">
        <v>103</v>
      </c>
      <c r="C72" s="56"/>
      <c r="D72" s="51">
        <v>68.900000000000006</v>
      </c>
      <c r="E72" s="65" t="s">
        <v>358</v>
      </c>
      <c r="F72" s="104">
        <v>9.2639999999999993</v>
      </c>
      <c r="G72" s="104">
        <v>9.9149999999999991</v>
      </c>
      <c r="H72" s="88">
        <v>0</v>
      </c>
      <c r="I72" s="103"/>
      <c r="J72" s="103">
        <v>0.64154783333333332</v>
      </c>
      <c r="K72" s="103">
        <v>9.3774815405009759E-2</v>
      </c>
      <c r="L72" s="88">
        <v>0.73532264873834308</v>
      </c>
      <c r="M72" s="25" t="s">
        <v>563</v>
      </c>
    </row>
    <row r="73" spans="1:13" x14ac:dyDescent="0.25">
      <c r="A73" s="120">
        <v>61</v>
      </c>
      <c r="B73" s="56">
        <v>20200930</v>
      </c>
      <c r="C73" s="58">
        <v>45939</v>
      </c>
      <c r="D73" s="51">
        <v>63.7</v>
      </c>
      <c r="E73" s="65" t="s">
        <v>569</v>
      </c>
      <c r="F73" s="104">
        <v>0</v>
      </c>
      <c r="G73" s="104">
        <v>2.5640000000000001</v>
      </c>
      <c r="H73" s="88">
        <f>(G73-F73)-1.3492-1.0492</f>
        <v>0.16560000000000019</v>
      </c>
      <c r="I73" s="103"/>
      <c r="J73" s="103"/>
      <c r="K73" s="103">
        <v>8.6697470846141086E-2</v>
      </c>
      <c r="L73" s="88">
        <v>0.25229747084614129</v>
      </c>
      <c r="M73" s="25" t="s">
        <v>563</v>
      </c>
    </row>
    <row r="74" spans="1:13" x14ac:dyDescent="0.25">
      <c r="A74" s="120">
        <v>62</v>
      </c>
      <c r="B74" s="56" t="s">
        <v>105</v>
      </c>
      <c r="C74" s="58">
        <v>45936</v>
      </c>
      <c r="D74" s="51">
        <v>42.8</v>
      </c>
      <c r="E74" s="65" t="s">
        <v>358</v>
      </c>
      <c r="F74" s="104">
        <v>37.39</v>
      </c>
      <c r="G74" s="104">
        <v>38.953000000000003</v>
      </c>
      <c r="H74" s="88">
        <f>(G74-F74)*0.8598-0.7988-0.0988</f>
        <v>0.4462674000000022</v>
      </c>
      <c r="I74" s="103"/>
      <c r="J74" s="103"/>
      <c r="K74" s="103">
        <v>5.8251989830688196E-2</v>
      </c>
      <c r="L74" s="88">
        <v>0.50451938983069045</v>
      </c>
      <c r="M74" s="25" t="s">
        <v>563</v>
      </c>
    </row>
    <row r="75" spans="1:13" x14ac:dyDescent="0.25">
      <c r="A75" s="120">
        <v>63</v>
      </c>
      <c r="B75" s="56" t="s">
        <v>106</v>
      </c>
      <c r="C75" s="58">
        <v>45933</v>
      </c>
      <c r="D75" s="51">
        <v>44.3</v>
      </c>
      <c r="E75" s="65" t="s">
        <v>358</v>
      </c>
      <c r="F75" s="104">
        <v>27.222000000000001</v>
      </c>
      <c r="G75" s="104">
        <v>28.587</v>
      </c>
      <c r="H75" s="88">
        <f>(G75-F75)*0.8598-0.6588-0.0588</f>
        <v>0.45602699999999857</v>
      </c>
      <c r="I75" s="103"/>
      <c r="J75" s="103"/>
      <c r="K75" s="103">
        <v>6.0293531530361849E-2</v>
      </c>
      <c r="L75" s="88">
        <v>0.51632053153036039</v>
      </c>
      <c r="M75" s="25" t="s">
        <v>563</v>
      </c>
    </row>
    <row r="76" spans="1:13" x14ac:dyDescent="0.25">
      <c r="A76" s="120">
        <v>64</v>
      </c>
      <c r="B76" s="56" t="s">
        <v>107</v>
      </c>
      <c r="C76" s="58">
        <v>45936</v>
      </c>
      <c r="D76" s="51">
        <v>69</v>
      </c>
      <c r="E76" s="65" t="s">
        <v>358</v>
      </c>
      <c r="F76" s="104">
        <v>33.622999999999998</v>
      </c>
      <c r="G76" s="104">
        <v>34.546999999999997</v>
      </c>
      <c r="H76" s="88">
        <f>(G76-F76)*0.8598-0.7872</f>
        <v>7.2551999999995731E-3</v>
      </c>
      <c r="I76" s="103"/>
      <c r="J76" s="103"/>
      <c r="K76" s="103">
        <v>9.3910918184987993E-2</v>
      </c>
      <c r="L76" s="88">
        <v>0.10116611818498757</v>
      </c>
      <c r="M76" s="25" t="s">
        <v>563</v>
      </c>
    </row>
    <row r="77" spans="1:13" x14ac:dyDescent="0.25">
      <c r="A77" s="120">
        <v>65</v>
      </c>
      <c r="B77" s="56" t="s">
        <v>109</v>
      </c>
      <c r="C77" s="56"/>
      <c r="D77" s="51">
        <v>78</v>
      </c>
      <c r="E77" s="65" t="s">
        <v>358</v>
      </c>
      <c r="F77" s="104">
        <v>30.172000000000001</v>
      </c>
      <c r="G77" s="104">
        <v>31.027000000000001</v>
      </c>
      <c r="H77" s="88">
        <v>0</v>
      </c>
      <c r="I77" s="103"/>
      <c r="J77" s="103">
        <v>0.74243633333333336</v>
      </c>
      <c r="K77" s="103">
        <v>0.1061601683830299</v>
      </c>
      <c r="L77" s="88">
        <v>0.84859650171636325</v>
      </c>
      <c r="M77" s="25" t="s">
        <v>563</v>
      </c>
    </row>
    <row r="78" spans="1:13" x14ac:dyDescent="0.25">
      <c r="A78" s="120">
        <v>66</v>
      </c>
      <c r="B78" s="56" t="s">
        <v>108</v>
      </c>
      <c r="C78" s="56"/>
      <c r="D78" s="51">
        <v>45.4</v>
      </c>
      <c r="E78" s="65" t="s">
        <v>358</v>
      </c>
      <c r="F78" s="104">
        <v>22.263999999999999</v>
      </c>
      <c r="G78" s="104">
        <v>22.263999999999999</v>
      </c>
      <c r="H78" s="88">
        <f t="shared" ref="H78:H140" si="2">(G78-F78)*0.8598</f>
        <v>0</v>
      </c>
      <c r="I78" s="103"/>
      <c r="J78" s="103">
        <v>0.82218374999999988</v>
      </c>
      <c r="K78" s="103">
        <v>6.1790662110122532E-2</v>
      </c>
      <c r="L78" s="88">
        <v>0.8839744121101224</v>
      </c>
      <c r="M78" s="25" t="s">
        <v>563</v>
      </c>
    </row>
    <row r="79" spans="1:13" x14ac:dyDescent="0.25">
      <c r="A79" s="120">
        <v>67</v>
      </c>
      <c r="B79" s="56" t="s">
        <v>110</v>
      </c>
      <c r="C79" s="56"/>
      <c r="D79" s="51">
        <v>73.599999999999994</v>
      </c>
      <c r="E79" s="65" t="s">
        <v>358</v>
      </c>
      <c r="F79" s="104">
        <v>36.235999999999997</v>
      </c>
      <c r="G79" s="104">
        <v>36.235999999999997</v>
      </c>
      <c r="H79" s="88">
        <f t="shared" si="2"/>
        <v>0</v>
      </c>
      <c r="I79" s="103"/>
      <c r="J79" s="103">
        <v>1.1750649333333334</v>
      </c>
      <c r="K79" s="103">
        <v>0.10017164606398718</v>
      </c>
      <c r="L79" s="88">
        <v>1.2752365793973206</v>
      </c>
      <c r="M79" s="25" t="s">
        <v>563</v>
      </c>
    </row>
    <row r="80" spans="1:13" x14ac:dyDescent="0.25">
      <c r="A80" s="120">
        <v>68</v>
      </c>
      <c r="B80" s="56" t="s">
        <v>111</v>
      </c>
      <c r="C80" s="56"/>
      <c r="D80" s="51">
        <v>49.5</v>
      </c>
      <c r="E80" s="65" t="s">
        <v>358</v>
      </c>
      <c r="F80" s="104">
        <v>8.859</v>
      </c>
      <c r="G80" s="104">
        <v>8.859</v>
      </c>
      <c r="H80" s="88">
        <f t="shared" si="2"/>
        <v>0</v>
      </c>
      <c r="I80" s="103">
        <v>1.2728571428571429</v>
      </c>
      <c r="J80" s="103">
        <v>0</v>
      </c>
      <c r="K80" s="103">
        <v>6.7370876089230508E-2</v>
      </c>
      <c r="L80" s="88">
        <v>1.3402280189463733</v>
      </c>
      <c r="M80" s="25" t="s">
        <v>564</v>
      </c>
    </row>
    <row r="81" spans="1:13" x14ac:dyDescent="0.25">
      <c r="A81" s="120">
        <v>69</v>
      </c>
      <c r="B81" s="56" t="s">
        <v>112</v>
      </c>
      <c r="C81" s="58">
        <v>45893</v>
      </c>
      <c r="D81" s="51">
        <v>96.3</v>
      </c>
      <c r="E81" s="65" t="s">
        <v>358</v>
      </c>
      <c r="F81" s="104">
        <v>66.385000000000005</v>
      </c>
      <c r="G81" s="104">
        <v>66.397999999999996</v>
      </c>
      <c r="H81" s="88">
        <f t="shared" si="2"/>
        <v>1.1177399999992278E-2</v>
      </c>
      <c r="I81" s="103"/>
      <c r="J81" s="103"/>
      <c r="K81" s="103">
        <v>0.13106697711904844</v>
      </c>
      <c r="L81" s="88">
        <v>0.14224437711904073</v>
      </c>
      <c r="M81" s="25" t="s">
        <v>563</v>
      </c>
    </row>
    <row r="82" spans="1:13" x14ac:dyDescent="0.25">
      <c r="A82" s="120">
        <v>70</v>
      </c>
      <c r="B82" s="56" t="s">
        <v>113</v>
      </c>
      <c r="C82" s="58">
        <v>45843</v>
      </c>
      <c r="D82" s="51">
        <v>77.900000000000006</v>
      </c>
      <c r="E82" s="65" t="s">
        <v>358</v>
      </c>
      <c r="F82" s="104">
        <v>15.314</v>
      </c>
      <c r="G82" s="104">
        <v>16.044</v>
      </c>
      <c r="H82" s="88">
        <f t="shared" si="2"/>
        <v>0.62765400000000038</v>
      </c>
      <c r="I82" s="103"/>
      <c r="J82" s="103"/>
      <c r="K82" s="103">
        <v>0.10602406560305166</v>
      </c>
      <c r="L82" s="88">
        <v>0.73367806560305204</v>
      </c>
      <c r="M82" s="25" t="s">
        <v>563</v>
      </c>
    </row>
    <row r="83" spans="1:13" x14ac:dyDescent="0.25">
      <c r="A83" s="120">
        <v>71</v>
      </c>
      <c r="B83" s="56" t="s">
        <v>114</v>
      </c>
      <c r="C83" s="56"/>
      <c r="D83" s="51">
        <v>44.7</v>
      </c>
      <c r="E83" s="65" t="s">
        <v>358</v>
      </c>
      <c r="F83" s="104">
        <v>21.875</v>
      </c>
      <c r="G83" s="104">
        <v>22.701000000000001</v>
      </c>
      <c r="H83" s="88">
        <v>0</v>
      </c>
      <c r="I83" s="103"/>
      <c r="J83" s="103">
        <v>0.73914793333333328</v>
      </c>
      <c r="K83" s="103">
        <v>6.0837942650274833E-2</v>
      </c>
      <c r="L83" s="88">
        <v>0.79998587598360815</v>
      </c>
      <c r="M83" s="25" t="s">
        <v>563</v>
      </c>
    </row>
    <row r="84" spans="1:13" x14ac:dyDescent="0.25">
      <c r="A84" s="120">
        <v>72</v>
      </c>
      <c r="B84" s="56" t="s">
        <v>115</v>
      </c>
      <c r="C84" s="58">
        <v>45922</v>
      </c>
      <c r="D84" s="51">
        <v>73.599999999999994</v>
      </c>
      <c r="E84" s="65" t="s">
        <v>358</v>
      </c>
      <c r="F84" s="104">
        <v>8.1959999999999997</v>
      </c>
      <c r="G84" s="104">
        <v>8.1959999999999997</v>
      </c>
      <c r="H84" s="88">
        <f t="shared" si="2"/>
        <v>0</v>
      </c>
      <c r="I84" s="103"/>
      <c r="J84" s="103">
        <v>-3.3333333336373522E-7</v>
      </c>
      <c r="K84" s="103">
        <v>0.10017164606398718</v>
      </c>
      <c r="L84" s="88">
        <v>0.10017131273065381</v>
      </c>
      <c r="M84" s="25" t="s">
        <v>563</v>
      </c>
    </row>
    <row r="85" spans="1:13" x14ac:dyDescent="0.25">
      <c r="A85" s="120">
        <v>73</v>
      </c>
      <c r="B85" s="56">
        <v>2115517248</v>
      </c>
      <c r="C85" s="58">
        <v>45893</v>
      </c>
      <c r="D85" s="51">
        <v>49.4</v>
      </c>
      <c r="E85" s="65" t="s">
        <v>569</v>
      </c>
      <c r="F85" s="104">
        <v>0.45400000000000001</v>
      </c>
      <c r="G85" s="104">
        <v>0.92400000000000004</v>
      </c>
      <c r="H85" s="88">
        <f>(G85-F85)</f>
        <v>0.47000000000000003</v>
      </c>
      <c r="I85" s="103"/>
      <c r="J85" s="103"/>
      <c r="K85" s="103">
        <v>6.7234773309252274E-2</v>
      </c>
      <c r="L85" s="88">
        <v>0.53723477330925229</v>
      </c>
      <c r="M85" s="25" t="s">
        <v>563</v>
      </c>
    </row>
    <row r="86" spans="1:13" x14ac:dyDescent="0.25">
      <c r="A86" s="120">
        <v>74</v>
      </c>
      <c r="B86" s="56">
        <v>2115518220</v>
      </c>
      <c r="C86" s="58">
        <v>45901</v>
      </c>
      <c r="D86" s="51">
        <v>96.1</v>
      </c>
      <c r="E86" s="65" t="s">
        <v>569</v>
      </c>
      <c r="F86" s="104">
        <v>0.88</v>
      </c>
      <c r="G86" s="104">
        <v>1.7170000000000001</v>
      </c>
      <c r="H86" s="88">
        <f t="shared" ref="H86:H87" si="3">(G86-F86)</f>
        <v>0.83700000000000008</v>
      </c>
      <c r="I86" s="103"/>
      <c r="J86" s="103"/>
      <c r="K86" s="103">
        <v>0.13079477155909197</v>
      </c>
      <c r="L86" s="88">
        <v>0.96779477155909199</v>
      </c>
      <c r="M86" s="25" t="s">
        <v>563</v>
      </c>
    </row>
    <row r="87" spans="1:13" x14ac:dyDescent="0.25">
      <c r="A87" s="120">
        <v>75</v>
      </c>
      <c r="B87" s="56">
        <v>40749518</v>
      </c>
      <c r="C87" s="58">
        <v>45912</v>
      </c>
      <c r="D87" s="51">
        <v>77.3</v>
      </c>
      <c r="E87" s="65" t="s">
        <v>569</v>
      </c>
      <c r="F87" s="88">
        <v>0.3332</v>
      </c>
      <c r="G87" s="88">
        <v>1.0840000000000001</v>
      </c>
      <c r="H87" s="88">
        <f t="shared" si="3"/>
        <v>0.75080000000000013</v>
      </c>
      <c r="I87" s="103"/>
      <c r="J87" s="103"/>
      <c r="K87" s="103">
        <v>0.10520744892318219</v>
      </c>
      <c r="L87" s="88">
        <v>0.85600744892318237</v>
      </c>
      <c r="M87" s="25" t="s">
        <v>563</v>
      </c>
    </row>
    <row r="88" spans="1:13" x14ac:dyDescent="0.25">
      <c r="A88" s="120">
        <v>76</v>
      </c>
      <c r="B88" s="56" t="s">
        <v>119</v>
      </c>
      <c r="C88" s="56"/>
      <c r="D88" s="51">
        <v>45.1</v>
      </c>
      <c r="E88" s="65" t="s">
        <v>358</v>
      </c>
      <c r="F88" s="104">
        <v>13.622</v>
      </c>
      <c r="G88" s="104">
        <v>13.622</v>
      </c>
      <c r="H88" s="88">
        <f t="shared" si="2"/>
        <v>0</v>
      </c>
      <c r="I88" s="103">
        <v>1.1597142857142857</v>
      </c>
      <c r="J88" s="103">
        <v>0</v>
      </c>
      <c r="K88" s="103">
        <v>6.1382353770187803E-2</v>
      </c>
      <c r="L88" s="88">
        <v>1.2210966394844736</v>
      </c>
      <c r="M88" s="25" t="s">
        <v>564</v>
      </c>
    </row>
    <row r="89" spans="1:13" x14ac:dyDescent="0.25">
      <c r="A89" s="120">
        <v>77</v>
      </c>
      <c r="B89" s="56" t="s">
        <v>120</v>
      </c>
      <c r="C89" s="56"/>
      <c r="D89" s="51">
        <v>72.900000000000006</v>
      </c>
      <c r="E89" s="65" t="s">
        <v>358</v>
      </c>
      <c r="F89" s="104">
        <v>24.574999999999999</v>
      </c>
      <c r="G89" s="104">
        <v>24.574999999999999</v>
      </c>
      <c r="H89" s="88">
        <f t="shared" si="2"/>
        <v>0</v>
      </c>
      <c r="I89" s="103"/>
      <c r="J89" s="103">
        <v>0.93264190000000013</v>
      </c>
      <c r="K89" s="103">
        <v>9.9218926604139487E-2</v>
      </c>
      <c r="L89" s="88">
        <v>1.0318608266041396</v>
      </c>
      <c r="M89" s="25" t="s">
        <v>563</v>
      </c>
    </row>
    <row r="90" spans="1:13" x14ac:dyDescent="0.25">
      <c r="A90" s="120">
        <v>78</v>
      </c>
      <c r="B90" s="56" t="s">
        <v>121</v>
      </c>
      <c r="C90" s="58">
        <v>45870</v>
      </c>
      <c r="D90" s="51">
        <v>48.6</v>
      </c>
      <c r="E90" s="65" t="s">
        <v>358</v>
      </c>
      <c r="F90" s="104">
        <v>5.0549999999999997</v>
      </c>
      <c r="G90" s="104">
        <v>5.3140000000000001</v>
      </c>
      <c r="H90" s="88">
        <f t="shared" si="2"/>
        <v>0.22268820000000031</v>
      </c>
      <c r="I90" s="103"/>
      <c r="J90" s="103"/>
      <c r="K90" s="103">
        <v>6.614595106942632E-2</v>
      </c>
      <c r="L90" s="88">
        <v>0.28883415106942661</v>
      </c>
      <c r="M90" s="25" t="s">
        <v>563</v>
      </c>
    </row>
    <row r="91" spans="1:13" x14ac:dyDescent="0.25">
      <c r="A91" s="120">
        <v>79</v>
      </c>
      <c r="B91" s="56" t="s">
        <v>122</v>
      </c>
      <c r="C91" s="58">
        <v>45934</v>
      </c>
      <c r="D91" s="51">
        <v>96.9</v>
      </c>
      <c r="E91" s="65" t="s">
        <v>358</v>
      </c>
      <c r="F91" s="104">
        <v>30.780999999999999</v>
      </c>
      <c r="G91" s="104">
        <v>30.780999999999999</v>
      </c>
      <c r="H91" s="88">
        <f t="shared" si="2"/>
        <v>0</v>
      </c>
      <c r="I91" s="103"/>
      <c r="J91" s="103"/>
      <c r="K91" s="103">
        <v>0.13188359379891793</v>
      </c>
      <c r="L91" s="88">
        <v>0.13188359379891793</v>
      </c>
      <c r="M91" s="25" t="s">
        <v>563</v>
      </c>
    </row>
    <row r="92" spans="1:13" x14ac:dyDescent="0.25">
      <c r="A92" s="120">
        <v>80</v>
      </c>
      <c r="B92" s="56" t="s">
        <v>123</v>
      </c>
      <c r="C92" s="58">
        <v>45929</v>
      </c>
      <c r="D92" s="51">
        <v>77.8</v>
      </c>
      <c r="E92" s="65" t="s">
        <v>358</v>
      </c>
      <c r="F92" s="104">
        <v>33.86</v>
      </c>
      <c r="G92" s="104">
        <v>33.86</v>
      </c>
      <c r="H92" s="88">
        <f t="shared" si="2"/>
        <v>0</v>
      </c>
      <c r="I92" s="103"/>
      <c r="J92" s="103"/>
      <c r="K92" s="103">
        <v>0.1058879628230734</v>
      </c>
      <c r="L92" s="88">
        <v>0.1058879628230734</v>
      </c>
      <c r="M92" s="25" t="s">
        <v>563</v>
      </c>
    </row>
    <row r="93" spans="1:13" x14ac:dyDescent="0.25">
      <c r="A93" s="120">
        <v>81</v>
      </c>
      <c r="B93" s="56" t="s">
        <v>124</v>
      </c>
      <c r="C93" s="56"/>
      <c r="D93" s="51">
        <v>44.9</v>
      </c>
      <c r="E93" s="65" t="s">
        <v>358</v>
      </c>
      <c r="F93" s="104">
        <v>18.998999999999999</v>
      </c>
      <c r="G93" s="104">
        <v>19.960999999999999</v>
      </c>
      <c r="H93" s="88">
        <v>0</v>
      </c>
      <c r="I93" s="103"/>
      <c r="J93" s="103">
        <v>0.60629559999999982</v>
      </c>
      <c r="K93" s="103">
        <v>6.1110148210231315E-2</v>
      </c>
      <c r="L93" s="88">
        <v>0.66740574821023113</v>
      </c>
      <c r="M93" s="25" t="s">
        <v>563</v>
      </c>
    </row>
    <row r="94" spans="1:13" x14ac:dyDescent="0.25">
      <c r="A94" s="120">
        <v>82</v>
      </c>
      <c r="B94" s="56" t="s">
        <v>125</v>
      </c>
      <c r="C94" s="56"/>
      <c r="D94" s="51">
        <v>73.2</v>
      </c>
      <c r="E94" s="65" t="s">
        <v>358</v>
      </c>
      <c r="F94" s="104">
        <v>38.273000000000003</v>
      </c>
      <c r="G94" s="104">
        <v>39.302</v>
      </c>
      <c r="H94" s="88">
        <v>0</v>
      </c>
      <c r="I94" s="103"/>
      <c r="J94" s="103">
        <v>0.9515144999999996</v>
      </c>
      <c r="K94" s="103">
        <v>9.9627234944074217E-2</v>
      </c>
      <c r="L94" s="88">
        <v>1.0511417349440739</v>
      </c>
      <c r="M94" s="25" t="s">
        <v>563</v>
      </c>
    </row>
    <row r="95" spans="1:13" x14ac:dyDescent="0.25">
      <c r="A95" s="120">
        <v>83</v>
      </c>
      <c r="B95" s="56" t="s">
        <v>126</v>
      </c>
      <c r="C95" s="56"/>
      <c r="D95" s="51">
        <v>49.1</v>
      </c>
      <c r="E95" s="65" t="s">
        <v>358</v>
      </c>
      <c r="F95" s="104">
        <v>30.1</v>
      </c>
      <c r="G95" s="104">
        <v>31.181000000000001</v>
      </c>
      <c r="H95" s="88">
        <v>0</v>
      </c>
      <c r="I95" s="103"/>
      <c r="J95" s="103">
        <v>0.9747226333333332</v>
      </c>
      <c r="K95" s="103">
        <v>6.6826464969317545E-2</v>
      </c>
      <c r="L95" s="88">
        <v>1.0415490983026507</v>
      </c>
      <c r="M95" s="25" t="s">
        <v>563</v>
      </c>
    </row>
    <row r="96" spans="1:13" x14ac:dyDescent="0.25">
      <c r="A96" s="120">
        <v>84</v>
      </c>
      <c r="B96" s="56" t="s">
        <v>595</v>
      </c>
      <c r="C96" s="58">
        <v>46621</v>
      </c>
      <c r="D96" s="51">
        <v>97.4</v>
      </c>
      <c r="E96" s="65" t="s">
        <v>569</v>
      </c>
      <c r="F96" s="104">
        <v>0.14499999999999999</v>
      </c>
      <c r="G96" s="104">
        <v>1.0469999999999999</v>
      </c>
      <c r="H96" s="88">
        <f>G96-F96</f>
        <v>0.90199999999999991</v>
      </c>
      <c r="I96" s="103"/>
      <c r="J96" s="103"/>
      <c r="K96" s="103">
        <v>0.13256410769880914</v>
      </c>
      <c r="L96" s="88">
        <v>1.034564107698809</v>
      </c>
      <c r="M96" s="25" t="s">
        <v>563</v>
      </c>
    </row>
    <row r="97" spans="1:13" x14ac:dyDescent="0.25">
      <c r="A97" s="120">
        <v>85</v>
      </c>
      <c r="B97" s="57" t="s">
        <v>128</v>
      </c>
      <c r="C97" s="57"/>
      <c r="D97" s="51">
        <v>77.5</v>
      </c>
      <c r="E97" s="65" t="s">
        <v>358</v>
      </c>
      <c r="F97" s="104">
        <v>11.824999999999999</v>
      </c>
      <c r="G97" s="104">
        <v>12.032</v>
      </c>
      <c r="H97" s="88">
        <v>0</v>
      </c>
      <c r="I97" s="103"/>
      <c r="J97" s="103">
        <v>0.4230155599999999</v>
      </c>
      <c r="K97" s="103">
        <v>0.10547965448313869</v>
      </c>
      <c r="L97" s="88">
        <v>0.52849521448313863</v>
      </c>
      <c r="M97" s="25" t="s">
        <v>563</v>
      </c>
    </row>
    <row r="98" spans="1:13" x14ac:dyDescent="0.25">
      <c r="A98" s="120">
        <v>86</v>
      </c>
      <c r="B98" s="56" t="s">
        <v>129</v>
      </c>
      <c r="C98" s="56"/>
      <c r="D98" s="51">
        <v>45.7</v>
      </c>
      <c r="E98" s="65" t="s">
        <v>358</v>
      </c>
      <c r="F98" s="104">
        <v>31.213000000000001</v>
      </c>
      <c r="G98" s="104">
        <v>31.931000000000001</v>
      </c>
      <c r="H98" s="88">
        <v>0</v>
      </c>
      <c r="I98" s="103"/>
      <c r="J98" s="103">
        <v>0.89319030000000021</v>
      </c>
      <c r="K98" s="103">
        <v>6.2198970450057268E-2</v>
      </c>
      <c r="L98" s="88">
        <v>0.9553892704500575</v>
      </c>
      <c r="M98" s="25" t="s">
        <v>563</v>
      </c>
    </row>
    <row r="99" spans="1:13" x14ac:dyDescent="0.25">
      <c r="A99" s="120">
        <v>87</v>
      </c>
      <c r="B99" s="56" t="s">
        <v>130</v>
      </c>
      <c r="C99" s="58">
        <v>45878</v>
      </c>
      <c r="D99" s="51">
        <v>74</v>
      </c>
      <c r="E99" s="65" t="s">
        <v>358</v>
      </c>
      <c r="F99" s="104">
        <v>28.797999999999998</v>
      </c>
      <c r="G99" s="104">
        <v>29.823</v>
      </c>
      <c r="H99" s="88">
        <f t="shared" si="2"/>
        <v>0.88129500000000183</v>
      </c>
      <c r="I99" s="103"/>
      <c r="J99" s="103"/>
      <c r="K99" s="103">
        <v>0.10071605718390016</v>
      </c>
      <c r="L99" s="88">
        <v>0.98201105718390203</v>
      </c>
      <c r="M99" s="25" t="s">
        <v>563</v>
      </c>
    </row>
    <row r="100" spans="1:13" x14ac:dyDescent="0.25">
      <c r="A100" s="120">
        <v>88</v>
      </c>
      <c r="B100" s="56">
        <v>91504346</v>
      </c>
      <c r="C100" s="58">
        <v>45170</v>
      </c>
      <c r="D100" s="51">
        <v>48.1</v>
      </c>
      <c r="E100" s="65" t="s">
        <v>569</v>
      </c>
      <c r="F100" s="104">
        <v>0.79300000000000004</v>
      </c>
      <c r="G100" s="104">
        <v>0.79300000000000004</v>
      </c>
      <c r="H100" s="88">
        <f>(G100-F100)</f>
        <v>0</v>
      </c>
      <c r="I100" s="103">
        <v>1.2368571428571431</v>
      </c>
      <c r="J100" s="103">
        <v>0</v>
      </c>
      <c r="K100" s="103">
        <v>6.5465437169535109E-2</v>
      </c>
      <c r="L100" s="88">
        <v>1.3023225800266782</v>
      </c>
      <c r="M100" s="25" t="s">
        <v>564</v>
      </c>
    </row>
    <row r="101" spans="1:13" x14ac:dyDescent="0.25">
      <c r="A101" s="120">
        <v>89</v>
      </c>
      <c r="B101" s="56">
        <v>19032973</v>
      </c>
      <c r="C101" s="58">
        <v>46566</v>
      </c>
      <c r="D101" s="51">
        <v>96.9</v>
      </c>
      <c r="E101" s="65" t="s">
        <v>569</v>
      </c>
      <c r="F101" s="104">
        <v>0.151</v>
      </c>
      <c r="G101" s="104">
        <v>0.151</v>
      </c>
      <c r="H101" s="88">
        <f>(G101-F101)</f>
        <v>0</v>
      </c>
      <c r="I101" s="103"/>
      <c r="J101" s="103">
        <v>1.6281748666666678</v>
      </c>
      <c r="K101" s="103">
        <v>0.13188359379891793</v>
      </c>
      <c r="L101" s="88">
        <v>1.7600584604655858</v>
      </c>
      <c r="M101" s="25" t="s">
        <v>563</v>
      </c>
    </row>
    <row r="102" spans="1:13" x14ac:dyDescent="0.25">
      <c r="A102" s="120">
        <v>90</v>
      </c>
      <c r="B102" s="56" t="s">
        <v>133</v>
      </c>
      <c r="C102" s="56"/>
      <c r="D102" s="51">
        <v>76.8</v>
      </c>
      <c r="E102" s="65" t="s">
        <v>358</v>
      </c>
      <c r="F102" s="104">
        <v>30.59</v>
      </c>
      <c r="G102" s="104">
        <v>31.213000000000001</v>
      </c>
      <c r="H102" s="88">
        <v>0</v>
      </c>
      <c r="I102" s="103">
        <v>1.9748571428571426</v>
      </c>
      <c r="J102" s="103"/>
      <c r="K102" s="103">
        <v>0.10452693502329098</v>
      </c>
      <c r="L102" s="88">
        <v>2.0793840778804338</v>
      </c>
      <c r="M102" s="25" t="s">
        <v>564</v>
      </c>
    </row>
    <row r="103" spans="1:13" x14ac:dyDescent="0.25">
      <c r="A103" s="120">
        <v>91</v>
      </c>
      <c r="B103" s="56" t="s">
        <v>134</v>
      </c>
      <c r="C103" s="56"/>
      <c r="D103" s="51">
        <v>45.3</v>
      </c>
      <c r="E103" s="65" t="s">
        <v>358</v>
      </c>
      <c r="F103" s="104">
        <v>23.780999999999999</v>
      </c>
      <c r="G103" s="104">
        <v>24.71</v>
      </c>
      <c r="H103" s="88">
        <v>0</v>
      </c>
      <c r="I103" s="103"/>
      <c r="J103" s="103">
        <v>0.7974570333333334</v>
      </c>
      <c r="K103" s="103">
        <v>6.1654559330144285E-2</v>
      </c>
      <c r="L103" s="88">
        <v>0.8591115926634777</v>
      </c>
      <c r="M103" s="25" t="s">
        <v>563</v>
      </c>
    </row>
    <row r="104" spans="1:13" x14ac:dyDescent="0.25">
      <c r="A104" s="120">
        <v>92</v>
      </c>
      <c r="B104" s="56" t="s">
        <v>135</v>
      </c>
      <c r="C104" s="56"/>
      <c r="D104" s="51">
        <v>73.099999999999994</v>
      </c>
      <c r="E104" s="65" t="s">
        <v>358</v>
      </c>
      <c r="F104" s="104">
        <v>39.323</v>
      </c>
      <c r="G104" s="104">
        <v>39.473999999999997</v>
      </c>
      <c r="H104" s="88">
        <v>0</v>
      </c>
      <c r="I104" s="103"/>
      <c r="J104" s="103">
        <v>1.2912829333333331</v>
      </c>
      <c r="K104" s="103">
        <v>9.9491132164095969E-2</v>
      </c>
      <c r="L104" s="88">
        <v>1.390774065497429</v>
      </c>
      <c r="M104" s="25" t="s">
        <v>563</v>
      </c>
    </row>
    <row r="105" spans="1:13" x14ac:dyDescent="0.25">
      <c r="A105" s="120">
        <v>93</v>
      </c>
      <c r="B105" s="56" t="s">
        <v>136</v>
      </c>
      <c r="C105" s="56"/>
      <c r="D105" s="51">
        <v>49.2</v>
      </c>
      <c r="E105" s="65" t="s">
        <v>358</v>
      </c>
      <c r="F105" s="104">
        <v>11.94</v>
      </c>
      <c r="G105" s="104">
        <v>11.94</v>
      </c>
      <c r="H105" s="88">
        <f t="shared" si="2"/>
        <v>0</v>
      </c>
      <c r="I105" s="103"/>
      <c r="J105" s="103">
        <v>0.27065795999999986</v>
      </c>
      <c r="K105" s="103">
        <v>6.6962567749295793E-2</v>
      </c>
      <c r="L105" s="88">
        <v>0.33762052774929563</v>
      </c>
      <c r="M105" s="25" t="s">
        <v>563</v>
      </c>
    </row>
    <row r="106" spans="1:13" x14ac:dyDescent="0.25">
      <c r="A106" s="120">
        <v>94</v>
      </c>
      <c r="B106" s="56" t="s">
        <v>137</v>
      </c>
      <c r="C106" s="58">
        <v>45929</v>
      </c>
      <c r="D106" s="51">
        <v>97.2</v>
      </c>
      <c r="E106" s="65" t="s">
        <v>358</v>
      </c>
      <c r="F106" s="104">
        <v>40.975000000000001</v>
      </c>
      <c r="G106" s="104">
        <v>42.32</v>
      </c>
      <c r="H106" s="88">
        <f t="shared" si="2"/>
        <v>1.1564309999999991</v>
      </c>
      <c r="I106" s="103"/>
      <c r="J106" s="103"/>
      <c r="K106" s="103">
        <v>0.13229190213885264</v>
      </c>
      <c r="L106" s="88">
        <v>1.2887229021388518</v>
      </c>
      <c r="M106" s="25" t="s">
        <v>563</v>
      </c>
    </row>
    <row r="107" spans="1:13" x14ac:dyDescent="0.25">
      <c r="A107" s="120">
        <v>95</v>
      </c>
      <c r="B107" s="56" t="s">
        <v>138</v>
      </c>
      <c r="C107" s="58">
        <v>45879</v>
      </c>
      <c r="D107" s="51">
        <v>76.099999999999994</v>
      </c>
      <c r="E107" s="65" t="s">
        <v>358</v>
      </c>
      <c r="F107" s="104">
        <v>20.803999999999998</v>
      </c>
      <c r="G107" s="104">
        <v>21.667999999999999</v>
      </c>
      <c r="H107" s="88">
        <f t="shared" si="2"/>
        <v>0.74286720000000062</v>
      </c>
      <c r="I107" s="103"/>
      <c r="J107" s="103"/>
      <c r="K107" s="103">
        <v>0.10357421556344326</v>
      </c>
      <c r="L107" s="88">
        <v>0.84644141556344388</v>
      </c>
      <c r="M107" s="25" t="s">
        <v>563</v>
      </c>
    </row>
    <row r="108" spans="1:13" x14ac:dyDescent="0.25">
      <c r="A108" s="120">
        <v>96</v>
      </c>
      <c r="B108" s="56" t="s">
        <v>139</v>
      </c>
      <c r="C108" s="56"/>
      <c r="D108" s="51">
        <v>45.1</v>
      </c>
      <c r="E108" s="65" t="s">
        <v>358</v>
      </c>
      <c r="F108" s="104">
        <v>5.4610000000000003</v>
      </c>
      <c r="G108" s="104">
        <v>5.4610000000000003</v>
      </c>
      <c r="H108" s="88">
        <v>0</v>
      </c>
      <c r="I108" s="103">
        <v>1.1597142857142857</v>
      </c>
      <c r="J108" s="103"/>
      <c r="K108" s="103">
        <v>6.1382353770187803E-2</v>
      </c>
      <c r="L108" s="88">
        <v>1.2210966394844736</v>
      </c>
      <c r="M108" s="25" t="s">
        <v>564</v>
      </c>
    </row>
    <row r="109" spans="1:13" x14ac:dyDescent="0.25">
      <c r="A109" s="120">
        <v>97</v>
      </c>
      <c r="B109" s="56" t="s">
        <v>140</v>
      </c>
      <c r="C109" s="58">
        <v>45803</v>
      </c>
      <c r="D109" s="51">
        <v>73.099999999999994</v>
      </c>
      <c r="E109" s="65" t="s">
        <v>358</v>
      </c>
      <c r="F109" s="104">
        <v>21.622</v>
      </c>
      <c r="G109" s="104">
        <v>22.260999999999999</v>
      </c>
      <c r="H109" s="88">
        <f t="shared" si="2"/>
        <v>0.54941219999999946</v>
      </c>
      <c r="I109" s="103"/>
      <c r="J109" s="103"/>
      <c r="K109" s="103">
        <v>9.9491132164095969E-2</v>
      </c>
      <c r="L109" s="88">
        <v>0.64890333216409546</v>
      </c>
      <c r="M109" s="25" t="s">
        <v>563</v>
      </c>
    </row>
    <row r="110" spans="1:13" x14ac:dyDescent="0.25">
      <c r="A110" s="120">
        <v>98</v>
      </c>
      <c r="B110" s="56" t="s">
        <v>141</v>
      </c>
      <c r="C110" s="58">
        <v>45870</v>
      </c>
      <c r="D110" s="51">
        <v>49.1</v>
      </c>
      <c r="E110" s="65" t="s">
        <v>358</v>
      </c>
      <c r="F110" s="104">
        <v>9.3780000000000001</v>
      </c>
      <c r="G110" s="104">
        <v>9.9730000000000008</v>
      </c>
      <c r="H110" s="88">
        <f>(G110-F110)*0.8598</f>
        <v>0.51158100000000051</v>
      </c>
      <c r="I110" s="103"/>
      <c r="J110" s="103"/>
      <c r="K110" s="103">
        <v>6.6826464969317545E-2</v>
      </c>
      <c r="L110" s="88">
        <v>0.57840746496931805</v>
      </c>
      <c r="M110" s="25" t="s">
        <v>563</v>
      </c>
    </row>
    <row r="111" spans="1:13" x14ac:dyDescent="0.25">
      <c r="A111" s="120">
        <v>99</v>
      </c>
      <c r="B111" s="56">
        <v>20008635</v>
      </c>
      <c r="C111" s="58">
        <v>45924</v>
      </c>
      <c r="D111" s="51">
        <v>97.3</v>
      </c>
      <c r="E111" s="65" t="s">
        <v>569</v>
      </c>
      <c r="F111" s="104">
        <v>0.79100000000000004</v>
      </c>
      <c r="G111" s="104">
        <v>2.012</v>
      </c>
      <c r="H111" s="88">
        <f>(G111-F111)</f>
        <v>1.2210000000000001</v>
      </c>
      <c r="I111" s="103"/>
      <c r="J111" s="103"/>
      <c r="K111" s="103">
        <v>0.13242800491883089</v>
      </c>
      <c r="L111" s="88">
        <v>1.353428004918831</v>
      </c>
      <c r="M111" s="25" t="s">
        <v>563</v>
      </c>
    </row>
    <row r="112" spans="1:13" x14ac:dyDescent="0.25">
      <c r="A112" s="120">
        <v>100</v>
      </c>
      <c r="B112" s="56" t="s">
        <v>143</v>
      </c>
      <c r="C112" s="58">
        <v>45885</v>
      </c>
      <c r="D112" s="51">
        <v>76.3</v>
      </c>
      <c r="E112" s="65" t="s">
        <v>358</v>
      </c>
      <c r="F112" s="104">
        <v>25.277999999999999</v>
      </c>
      <c r="G112" s="104">
        <v>25.728999999999999</v>
      </c>
      <c r="H112" s="88">
        <f t="shared" si="2"/>
        <v>0.38776980000000044</v>
      </c>
      <c r="I112" s="103"/>
      <c r="J112" s="103"/>
      <c r="K112" s="103">
        <v>0.10384642112339976</v>
      </c>
      <c r="L112" s="88">
        <v>0.4916162211234002</v>
      </c>
      <c r="M112" s="25" t="s">
        <v>563</v>
      </c>
    </row>
    <row r="113" spans="1:13" x14ac:dyDescent="0.25">
      <c r="A113" s="120">
        <v>101</v>
      </c>
      <c r="B113" s="56" t="s">
        <v>144</v>
      </c>
      <c r="C113" s="58">
        <v>45936</v>
      </c>
      <c r="D113" s="51">
        <v>44.6</v>
      </c>
      <c r="E113" s="65" t="s">
        <v>358</v>
      </c>
      <c r="F113" s="104">
        <v>31.861999999999998</v>
      </c>
      <c r="G113" s="104">
        <v>31.925000000000001</v>
      </c>
      <c r="H113" s="88">
        <f t="shared" si="2"/>
        <v>5.4167400000002051E-2</v>
      </c>
      <c r="I113" s="103"/>
      <c r="J113" s="103"/>
      <c r="K113" s="103">
        <v>6.0701839870296585E-2</v>
      </c>
      <c r="L113" s="88">
        <v>0.11486923987029864</v>
      </c>
      <c r="M113" s="25" t="s">
        <v>563</v>
      </c>
    </row>
    <row r="114" spans="1:13" x14ac:dyDescent="0.25">
      <c r="A114" s="120">
        <v>102</v>
      </c>
      <c r="B114" s="56" t="s">
        <v>145</v>
      </c>
      <c r="C114" s="58">
        <v>45913</v>
      </c>
      <c r="D114" s="51">
        <v>73.099999999999994</v>
      </c>
      <c r="E114" s="65" t="s">
        <v>358</v>
      </c>
      <c r="F114" s="104">
        <v>30.744</v>
      </c>
      <c r="G114" s="104">
        <v>31.361999999999998</v>
      </c>
      <c r="H114" s="88">
        <f t="shared" si="2"/>
        <v>0.53135639999999873</v>
      </c>
      <c r="I114" s="103"/>
      <c r="J114" s="103"/>
      <c r="K114" s="103">
        <v>9.9491132164095969E-2</v>
      </c>
      <c r="L114" s="88">
        <v>0.63084753216409473</v>
      </c>
      <c r="M114" s="25" t="s">
        <v>563</v>
      </c>
    </row>
    <row r="115" spans="1:13" x14ac:dyDescent="0.25">
      <c r="A115" s="120">
        <v>103</v>
      </c>
      <c r="B115" s="56" t="s">
        <v>146</v>
      </c>
      <c r="C115" s="58">
        <v>45937</v>
      </c>
      <c r="D115" s="51">
        <v>49.5</v>
      </c>
      <c r="E115" s="65" t="s">
        <v>358</v>
      </c>
      <c r="F115" s="104">
        <v>5.0149999999999997</v>
      </c>
      <c r="G115" s="104">
        <v>5.0149999999999997</v>
      </c>
      <c r="H115" s="88">
        <f t="shared" si="2"/>
        <v>0</v>
      </c>
      <c r="I115" s="103"/>
      <c r="J115" s="103"/>
      <c r="K115" s="103">
        <v>6.7370876089230508E-2</v>
      </c>
      <c r="L115" s="88">
        <v>6.7370876089230508E-2</v>
      </c>
      <c r="M115" s="25" t="s">
        <v>563</v>
      </c>
    </row>
    <row r="116" spans="1:13" x14ac:dyDescent="0.25">
      <c r="A116" s="120">
        <v>104</v>
      </c>
      <c r="B116" s="56" t="s">
        <v>147</v>
      </c>
      <c r="C116" s="58">
        <v>45925</v>
      </c>
      <c r="D116" s="51">
        <v>97.7</v>
      </c>
      <c r="E116" s="65" t="s">
        <v>358</v>
      </c>
      <c r="F116" s="104">
        <v>26.53</v>
      </c>
      <c r="G116" s="104">
        <v>27.117999999999999</v>
      </c>
      <c r="H116" s="88">
        <f t="shared" si="2"/>
        <v>0.50556239999999775</v>
      </c>
      <c r="I116" s="103"/>
      <c r="J116" s="103"/>
      <c r="K116" s="103">
        <v>0.13297241603874388</v>
      </c>
      <c r="L116" s="88">
        <v>0.63853481603874163</v>
      </c>
      <c r="M116" s="25" t="s">
        <v>563</v>
      </c>
    </row>
    <row r="117" spans="1:13" x14ac:dyDescent="0.25">
      <c r="A117" s="120">
        <v>105</v>
      </c>
      <c r="B117" s="56" t="s">
        <v>148</v>
      </c>
      <c r="C117" s="58">
        <v>45871</v>
      </c>
      <c r="D117" s="51">
        <v>76.400000000000006</v>
      </c>
      <c r="E117" s="65" t="s">
        <v>358</v>
      </c>
      <c r="F117" s="104">
        <v>25.12</v>
      </c>
      <c r="G117" s="104">
        <v>25.832999999999998</v>
      </c>
      <c r="H117" s="88">
        <f t="shared" si="2"/>
        <v>0.61303739999999773</v>
      </c>
      <c r="I117" s="103"/>
      <c r="J117" s="103"/>
      <c r="K117" s="103">
        <v>0.10398252390337802</v>
      </c>
      <c r="L117" s="88">
        <v>0.71701992390337577</v>
      </c>
      <c r="M117" s="25" t="s">
        <v>563</v>
      </c>
    </row>
    <row r="118" spans="1:13" x14ac:dyDescent="0.25">
      <c r="A118" s="120">
        <v>106</v>
      </c>
      <c r="B118" s="56" t="s">
        <v>149</v>
      </c>
      <c r="C118" s="58">
        <v>45914</v>
      </c>
      <c r="D118" s="51">
        <v>44.7</v>
      </c>
      <c r="E118" s="65" t="s">
        <v>358</v>
      </c>
      <c r="F118" s="104">
        <v>3.91</v>
      </c>
      <c r="G118" s="104">
        <v>4.5119999999999996</v>
      </c>
      <c r="H118" s="88">
        <f t="shared" si="2"/>
        <v>0.51759959999999949</v>
      </c>
      <c r="I118" s="103"/>
      <c r="J118" s="103"/>
      <c r="K118" s="103">
        <v>6.0837942650274833E-2</v>
      </c>
      <c r="L118" s="88">
        <v>0.57843754265027436</v>
      </c>
      <c r="M118" s="25" t="s">
        <v>563</v>
      </c>
    </row>
    <row r="119" spans="1:13" x14ac:dyDescent="0.25">
      <c r="A119" s="120">
        <v>107</v>
      </c>
      <c r="B119" s="56" t="s">
        <v>150</v>
      </c>
      <c r="C119" s="58">
        <v>45843</v>
      </c>
      <c r="D119" s="51">
        <v>72.8</v>
      </c>
      <c r="E119" s="65" t="s">
        <v>358</v>
      </c>
      <c r="F119" s="104">
        <v>20.850999999999999</v>
      </c>
      <c r="G119" s="104">
        <v>21.611999999999998</v>
      </c>
      <c r="H119" s="88">
        <f t="shared" si="2"/>
        <v>0.65430779999999933</v>
      </c>
      <c r="I119" s="103"/>
      <c r="J119" s="103"/>
      <c r="K119" s="103">
        <v>9.908282382416124E-2</v>
      </c>
      <c r="L119" s="88">
        <v>0.75339062382416055</v>
      </c>
      <c r="M119" s="25" t="s">
        <v>563</v>
      </c>
    </row>
    <row r="120" spans="1:13" x14ac:dyDescent="0.25">
      <c r="A120" s="120">
        <v>108</v>
      </c>
      <c r="B120" s="56" t="s">
        <v>151</v>
      </c>
      <c r="C120" s="56"/>
      <c r="D120" s="51">
        <v>49.4</v>
      </c>
      <c r="E120" s="65" t="s">
        <v>569</v>
      </c>
      <c r="F120" s="104">
        <v>5.141</v>
      </c>
      <c r="G120" s="104">
        <v>5.5279999999999996</v>
      </c>
      <c r="H120" s="88">
        <v>0</v>
      </c>
      <c r="I120" s="103"/>
      <c r="J120" s="103">
        <v>0.35151020000000005</v>
      </c>
      <c r="K120" s="103">
        <v>6.7234773309252274E-2</v>
      </c>
      <c r="L120" s="88">
        <v>0.41874497330925231</v>
      </c>
      <c r="M120" s="25" t="s">
        <v>563</v>
      </c>
    </row>
    <row r="121" spans="1:13" x14ac:dyDescent="0.25">
      <c r="A121" s="120">
        <v>109</v>
      </c>
      <c r="B121" s="56" t="s">
        <v>152</v>
      </c>
      <c r="C121" s="58">
        <v>45908</v>
      </c>
      <c r="D121" s="51">
        <v>97.4</v>
      </c>
      <c r="E121" s="65" t="s">
        <v>358</v>
      </c>
      <c r="F121" s="104">
        <v>35.429000000000002</v>
      </c>
      <c r="G121" s="104">
        <v>36.683999999999997</v>
      </c>
      <c r="H121" s="88">
        <f t="shared" si="2"/>
        <v>1.0790489999999962</v>
      </c>
      <c r="I121" s="103"/>
      <c r="J121" s="103"/>
      <c r="K121" s="103">
        <v>0.13256410769880914</v>
      </c>
      <c r="L121" s="88">
        <v>1.2116131076988053</v>
      </c>
      <c r="M121" s="25" t="s">
        <v>563</v>
      </c>
    </row>
    <row r="122" spans="1:13" x14ac:dyDescent="0.25">
      <c r="A122" s="120">
        <v>110</v>
      </c>
      <c r="B122" s="56" t="s">
        <v>153</v>
      </c>
      <c r="C122" s="58">
        <v>45914</v>
      </c>
      <c r="D122" s="51">
        <v>77.400000000000006</v>
      </c>
      <c r="E122" s="65" t="s">
        <v>358</v>
      </c>
      <c r="F122" s="104">
        <v>21.516999999999999</v>
      </c>
      <c r="G122" s="104">
        <v>22.227</v>
      </c>
      <c r="H122" s="88">
        <f t="shared" si="2"/>
        <v>0.61045800000000072</v>
      </c>
      <c r="I122" s="103"/>
      <c r="J122" s="103"/>
      <c r="K122" s="103">
        <v>0.10534355170316045</v>
      </c>
      <c r="L122" s="88">
        <v>0.71580155170316118</v>
      </c>
      <c r="M122" s="25" t="s">
        <v>563</v>
      </c>
    </row>
    <row r="123" spans="1:13" x14ac:dyDescent="0.25">
      <c r="A123" s="120">
        <v>111</v>
      </c>
      <c r="B123" s="56" t="s">
        <v>154</v>
      </c>
      <c r="C123" s="56"/>
      <c r="D123" s="51">
        <v>44.6</v>
      </c>
      <c r="E123" s="65" t="s">
        <v>358</v>
      </c>
      <c r="F123" s="104">
        <v>9.2629999999999999</v>
      </c>
      <c r="G123" s="104">
        <v>10.018000000000001</v>
      </c>
      <c r="H123" s="88">
        <v>0</v>
      </c>
      <c r="I123" s="103"/>
      <c r="J123" s="103">
        <v>0.70604293333333334</v>
      </c>
      <c r="K123" s="103">
        <v>6.0701839870296585E-2</v>
      </c>
      <c r="L123" s="88">
        <v>0.76674477320362988</v>
      </c>
      <c r="M123" s="25" t="s">
        <v>563</v>
      </c>
    </row>
    <row r="124" spans="1:13" x14ac:dyDescent="0.25">
      <c r="A124" s="120">
        <v>112</v>
      </c>
      <c r="B124" s="56" t="s">
        <v>155</v>
      </c>
      <c r="C124" s="58">
        <v>45905</v>
      </c>
      <c r="D124" s="51">
        <v>72.8</v>
      </c>
      <c r="E124" s="65" t="s">
        <v>358</v>
      </c>
      <c r="F124" s="104">
        <v>39.286999999999999</v>
      </c>
      <c r="G124" s="104">
        <v>40.484999999999999</v>
      </c>
      <c r="H124" s="88">
        <f t="shared" si="2"/>
        <v>1.0300404000000003</v>
      </c>
      <c r="I124" s="103"/>
      <c r="J124" s="103"/>
      <c r="K124" s="103">
        <v>9.908282382416124E-2</v>
      </c>
      <c r="L124" s="88">
        <v>1.1291232238241615</v>
      </c>
      <c r="M124" s="25" t="s">
        <v>563</v>
      </c>
    </row>
    <row r="125" spans="1:13" x14ac:dyDescent="0.25">
      <c r="A125" s="120">
        <v>113</v>
      </c>
      <c r="B125" s="56">
        <v>90040053</v>
      </c>
      <c r="C125" s="58">
        <v>45957</v>
      </c>
      <c r="D125" s="51">
        <v>48.7</v>
      </c>
      <c r="E125" s="65" t="s">
        <v>569</v>
      </c>
      <c r="F125" s="104">
        <v>3.3000000000000002E-2</v>
      </c>
      <c r="G125" s="104">
        <v>0.5</v>
      </c>
      <c r="H125" s="88">
        <f>(G125-F125)</f>
        <v>0.46699999999999997</v>
      </c>
      <c r="I125" s="103"/>
      <c r="J125" s="103"/>
      <c r="K125" s="103">
        <v>6.6282053849404568E-2</v>
      </c>
      <c r="L125" s="88">
        <v>0.53328205384940452</v>
      </c>
      <c r="M125" s="25" t="s">
        <v>564</v>
      </c>
    </row>
    <row r="126" spans="1:13" x14ac:dyDescent="0.25">
      <c r="A126" s="120">
        <v>114</v>
      </c>
      <c r="B126" s="56" t="s">
        <v>157</v>
      </c>
      <c r="C126" s="56"/>
      <c r="D126" s="51">
        <v>96.9</v>
      </c>
      <c r="E126" s="65" t="s">
        <v>358</v>
      </c>
      <c r="F126" s="104">
        <v>50.103000000000002</v>
      </c>
      <c r="G126" s="104">
        <v>52.168999999999997</v>
      </c>
      <c r="H126" s="88">
        <v>0</v>
      </c>
      <c r="I126" s="103"/>
      <c r="J126" s="103">
        <v>1.5285786333333335</v>
      </c>
      <c r="K126" s="103">
        <v>0.13188359379891793</v>
      </c>
      <c r="L126" s="88">
        <v>1.6604622271322516</v>
      </c>
      <c r="M126" s="25" t="s">
        <v>563</v>
      </c>
    </row>
    <row r="127" spans="1:13" x14ac:dyDescent="0.25">
      <c r="A127" s="120">
        <v>115</v>
      </c>
      <c r="B127" s="56" t="s">
        <v>158</v>
      </c>
      <c r="C127" s="58">
        <v>45885</v>
      </c>
      <c r="D127" s="51">
        <v>77.099999999999994</v>
      </c>
      <c r="E127" s="65" t="s">
        <v>358</v>
      </c>
      <c r="F127" s="104">
        <v>28.088999999999999</v>
      </c>
      <c r="G127" s="104">
        <v>29.202000000000002</v>
      </c>
      <c r="H127" s="88">
        <f t="shared" si="2"/>
        <v>0.95695740000000262</v>
      </c>
      <c r="I127" s="103"/>
      <c r="J127" s="103"/>
      <c r="K127" s="103">
        <v>0.1049352433632257</v>
      </c>
      <c r="L127" s="88">
        <v>1.0618926433632283</v>
      </c>
      <c r="M127" s="25" t="s">
        <v>563</v>
      </c>
    </row>
    <row r="128" spans="1:13" x14ac:dyDescent="0.25">
      <c r="A128" s="120">
        <v>116</v>
      </c>
      <c r="B128" s="56" t="s">
        <v>159</v>
      </c>
      <c r="C128" s="58">
        <v>45933</v>
      </c>
      <c r="D128" s="51">
        <v>45.3</v>
      </c>
      <c r="E128" s="65" t="s">
        <v>358</v>
      </c>
      <c r="F128" s="104">
        <v>22.515999999999998</v>
      </c>
      <c r="G128" s="104">
        <v>23.559000000000001</v>
      </c>
      <c r="H128" s="88">
        <f t="shared" si="2"/>
        <v>0.89677140000000244</v>
      </c>
      <c r="I128" s="103"/>
      <c r="J128" s="103"/>
      <c r="K128" s="103">
        <v>6.1654559330144285E-2</v>
      </c>
      <c r="L128" s="88">
        <v>0.95842595933014674</v>
      </c>
      <c r="M128" s="25" t="s">
        <v>563</v>
      </c>
    </row>
    <row r="129" spans="1:13" x14ac:dyDescent="0.25">
      <c r="A129" s="120">
        <v>117</v>
      </c>
      <c r="B129" s="56" t="s">
        <v>160</v>
      </c>
      <c r="C129" s="58">
        <v>45923</v>
      </c>
      <c r="D129" s="51">
        <v>74.099999999999994</v>
      </c>
      <c r="E129" s="65" t="s">
        <v>358</v>
      </c>
      <c r="F129" s="104">
        <v>23.58</v>
      </c>
      <c r="G129" s="104">
        <v>24.366</v>
      </c>
      <c r="H129" s="88">
        <f t="shared" si="2"/>
        <v>0.67580280000000115</v>
      </c>
      <c r="I129" s="103"/>
      <c r="J129" s="103"/>
      <c r="K129" s="103">
        <v>0.1008521599638784</v>
      </c>
      <c r="L129" s="88">
        <v>0.77665495996387957</v>
      </c>
      <c r="M129" s="25" t="s">
        <v>563</v>
      </c>
    </row>
    <row r="130" spans="1:13" x14ac:dyDescent="0.25">
      <c r="A130" s="120">
        <v>118</v>
      </c>
      <c r="B130" s="56" t="s">
        <v>161</v>
      </c>
      <c r="C130" s="58">
        <v>45900</v>
      </c>
      <c r="D130" s="51">
        <v>48.8</v>
      </c>
      <c r="E130" s="65" t="s">
        <v>358</v>
      </c>
      <c r="F130" s="104">
        <v>5.4279999999999999</v>
      </c>
      <c r="G130" s="104">
        <v>6.056</v>
      </c>
      <c r="H130" s="88">
        <f t="shared" si="2"/>
        <v>0.53995440000000006</v>
      </c>
      <c r="I130" s="103"/>
      <c r="J130" s="103"/>
      <c r="K130" s="103">
        <v>6.6418156629382802E-2</v>
      </c>
      <c r="L130" s="88">
        <v>0.60637255662938283</v>
      </c>
      <c r="M130" s="25" t="s">
        <v>563</v>
      </c>
    </row>
    <row r="131" spans="1:13" x14ac:dyDescent="0.25">
      <c r="A131" s="120">
        <v>119</v>
      </c>
      <c r="B131" s="56" t="s">
        <v>162</v>
      </c>
      <c r="C131" s="58">
        <v>45877</v>
      </c>
      <c r="D131" s="51">
        <v>98.1</v>
      </c>
      <c r="E131" s="65" t="s">
        <v>358</v>
      </c>
      <c r="F131" s="104">
        <v>22.77</v>
      </c>
      <c r="G131" s="104">
        <v>23.361999999999998</v>
      </c>
      <c r="H131" s="88">
        <f t="shared" si="2"/>
        <v>0.50900159999999894</v>
      </c>
      <c r="I131" s="103"/>
      <c r="J131" s="103"/>
      <c r="K131" s="103">
        <v>0.13351682715865684</v>
      </c>
      <c r="L131" s="88">
        <v>0.64251842715865581</v>
      </c>
      <c r="M131" s="25" t="s">
        <v>563</v>
      </c>
    </row>
    <row r="132" spans="1:13" x14ac:dyDescent="0.25">
      <c r="A132" s="120">
        <v>120</v>
      </c>
      <c r="B132" s="56" t="s">
        <v>163</v>
      </c>
      <c r="C132" s="56"/>
      <c r="D132" s="51">
        <v>76.8</v>
      </c>
      <c r="E132" s="65" t="s">
        <v>358</v>
      </c>
      <c r="F132" s="104">
        <v>34.529000000000003</v>
      </c>
      <c r="G132" s="104">
        <v>35.448999999999998</v>
      </c>
      <c r="H132" s="88">
        <v>0</v>
      </c>
      <c r="I132" s="103"/>
      <c r="J132" s="103">
        <v>1.0109744999999999</v>
      </c>
      <c r="K132" s="103">
        <v>0.10452693502329098</v>
      </c>
      <c r="L132" s="88">
        <v>1.1155014350232908</v>
      </c>
      <c r="M132" s="25" t="s">
        <v>563</v>
      </c>
    </row>
    <row r="133" spans="1:13" x14ac:dyDescent="0.25">
      <c r="A133" s="120">
        <v>121</v>
      </c>
      <c r="B133" s="56" t="s">
        <v>164</v>
      </c>
      <c r="C133" s="58">
        <v>45935</v>
      </c>
      <c r="D133" s="51">
        <v>44.9</v>
      </c>
      <c r="E133" s="65" t="s">
        <v>358</v>
      </c>
      <c r="F133" s="104">
        <v>16.349</v>
      </c>
      <c r="G133" s="104">
        <v>17.129000000000001</v>
      </c>
      <c r="H133" s="88">
        <f t="shared" si="2"/>
        <v>0.67064400000000102</v>
      </c>
      <c r="I133" s="103"/>
      <c r="J133" s="103"/>
      <c r="K133" s="103">
        <v>6.1110148210231315E-2</v>
      </c>
      <c r="L133" s="88">
        <v>0.73175414821023232</v>
      </c>
      <c r="M133" s="25" t="s">
        <v>563</v>
      </c>
    </row>
    <row r="134" spans="1:13" x14ac:dyDescent="0.25">
      <c r="A134" s="120">
        <v>122</v>
      </c>
      <c r="B134" s="56" t="s">
        <v>165</v>
      </c>
      <c r="C134" s="58">
        <v>45908</v>
      </c>
      <c r="D134" s="51">
        <v>73.400000000000006</v>
      </c>
      <c r="E134" s="65" t="s">
        <v>358</v>
      </c>
      <c r="F134" s="104">
        <v>30.053999999999998</v>
      </c>
      <c r="G134" s="104">
        <v>31.202999999999999</v>
      </c>
      <c r="H134" s="88">
        <f t="shared" si="2"/>
        <v>0.98791020000000074</v>
      </c>
      <c r="I134" s="103"/>
      <c r="J134" s="103"/>
      <c r="K134" s="103">
        <v>9.9899440504030712E-2</v>
      </c>
      <c r="L134" s="88">
        <v>1.0878096405040314</v>
      </c>
      <c r="M134" s="25" t="s">
        <v>563</v>
      </c>
    </row>
    <row r="135" spans="1:13" x14ac:dyDescent="0.25">
      <c r="A135" s="120">
        <v>123</v>
      </c>
      <c r="B135" s="56" t="s">
        <v>166</v>
      </c>
      <c r="C135" s="58">
        <v>45923</v>
      </c>
      <c r="D135" s="51">
        <v>48.7</v>
      </c>
      <c r="E135" s="65" t="s">
        <v>358</v>
      </c>
      <c r="F135" s="104">
        <v>17.611999999999998</v>
      </c>
      <c r="G135" s="104">
        <v>18.385000000000002</v>
      </c>
      <c r="H135" s="88">
        <f t="shared" si="2"/>
        <v>0.66462540000000281</v>
      </c>
      <c r="I135" s="103"/>
      <c r="J135" s="103"/>
      <c r="K135" s="103">
        <v>6.6282053849404568E-2</v>
      </c>
      <c r="L135" s="88">
        <v>0.73090745384940736</v>
      </c>
      <c r="M135" s="25" t="s">
        <v>563</v>
      </c>
    </row>
    <row r="136" spans="1:13" x14ac:dyDescent="0.25">
      <c r="A136" s="120">
        <v>124</v>
      </c>
      <c r="B136" s="56" t="s">
        <v>167</v>
      </c>
      <c r="C136" s="58">
        <v>45905</v>
      </c>
      <c r="D136" s="51">
        <v>98</v>
      </c>
      <c r="E136" s="65" t="s">
        <v>358</v>
      </c>
      <c r="F136" s="104">
        <v>22.474</v>
      </c>
      <c r="G136" s="104">
        <v>23.140999999999998</v>
      </c>
      <c r="H136" s="88">
        <f t="shared" si="2"/>
        <v>0.57348659999999829</v>
      </c>
      <c r="I136" s="103"/>
      <c r="J136" s="103"/>
      <c r="K136" s="103">
        <v>0.13338072437867859</v>
      </c>
      <c r="L136" s="88">
        <v>0.70686732437867694</v>
      </c>
      <c r="M136" s="25" t="s">
        <v>563</v>
      </c>
    </row>
    <row r="137" spans="1:13" x14ac:dyDescent="0.25">
      <c r="A137" s="120">
        <v>125</v>
      </c>
      <c r="B137" s="56" t="s">
        <v>168</v>
      </c>
      <c r="C137" s="56"/>
      <c r="D137" s="51">
        <v>76.599999999999994</v>
      </c>
      <c r="E137" s="65" t="s">
        <v>358</v>
      </c>
      <c r="F137" s="104">
        <v>26.690999999999999</v>
      </c>
      <c r="G137" s="104">
        <v>26.690999999999999</v>
      </c>
      <c r="H137" s="88">
        <f t="shared" si="2"/>
        <v>0</v>
      </c>
      <c r="I137" s="103">
        <v>1.2625714285714287</v>
      </c>
      <c r="J137" s="103"/>
      <c r="K137" s="103">
        <v>0.10425472946333449</v>
      </c>
      <c r="L137" s="88">
        <v>1.3668261580347632</v>
      </c>
      <c r="M137" s="25" t="s">
        <v>564</v>
      </c>
    </row>
    <row r="138" spans="1:13" x14ac:dyDescent="0.25">
      <c r="A138" s="120">
        <v>126</v>
      </c>
      <c r="B138" s="56" t="s">
        <v>568</v>
      </c>
      <c r="C138" s="58">
        <v>45698</v>
      </c>
      <c r="D138" s="51">
        <v>44.8</v>
      </c>
      <c r="E138" s="65" t="s">
        <v>569</v>
      </c>
      <c r="F138" s="104">
        <v>7.2999999999999995E-2</v>
      </c>
      <c r="G138" s="104">
        <v>7.2999999999999995E-2</v>
      </c>
      <c r="H138" s="88">
        <f>(G138-F138)</f>
        <v>0</v>
      </c>
      <c r="I138" s="103"/>
      <c r="J138" s="103">
        <v>2.2305199999999997E-2</v>
      </c>
      <c r="K138" s="103">
        <v>6.0974045430253067E-2</v>
      </c>
      <c r="L138" s="88">
        <v>8.3279245430253057E-2</v>
      </c>
      <c r="M138" s="25" t="s">
        <v>563</v>
      </c>
    </row>
    <row r="139" spans="1:13" x14ac:dyDescent="0.25">
      <c r="A139" s="120">
        <v>127</v>
      </c>
      <c r="B139" s="56" t="s">
        <v>170</v>
      </c>
      <c r="C139" s="58">
        <v>45818</v>
      </c>
      <c r="D139" s="51">
        <v>73.400000000000006</v>
      </c>
      <c r="E139" s="65" t="s">
        <v>359</v>
      </c>
      <c r="F139" s="129">
        <v>25710</v>
      </c>
      <c r="G139" s="129">
        <v>26091</v>
      </c>
      <c r="H139" s="88">
        <f>(G139-F139)*0.00086</f>
        <v>0.32766000000000001</v>
      </c>
      <c r="I139" s="103"/>
      <c r="J139" s="103"/>
      <c r="K139" s="103">
        <v>9.9899440504030712E-2</v>
      </c>
      <c r="L139" s="88">
        <v>0.42755944050403072</v>
      </c>
      <c r="M139" s="25" t="s">
        <v>563</v>
      </c>
    </row>
    <row r="140" spans="1:13" x14ac:dyDescent="0.25">
      <c r="A140" s="120">
        <v>128</v>
      </c>
      <c r="B140" s="56" t="s">
        <v>171</v>
      </c>
      <c r="C140" s="58">
        <v>45896</v>
      </c>
      <c r="D140" s="51">
        <v>49.2</v>
      </c>
      <c r="E140" s="65" t="s">
        <v>358</v>
      </c>
      <c r="F140" s="104">
        <v>18.25</v>
      </c>
      <c r="G140" s="104">
        <v>18.3</v>
      </c>
      <c r="H140" s="88">
        <f t="shared" si="2"/>
        <v>4.2990000000000611E-2</v>
      </c>
      <c r="I140" s="103"/>
      <c r="J140" s="103"/>
      <c r="K140" s="103">
        <v>6.6962567749295793E-2</v>
      </c>
      <c r="L140" s="88">
        <v>0.1099525677492964</v>
      </c>
      <c r="M140" s="25" t="s">
        <v>563</v>
      </c>
    </row>
    <row r="141" spans="1:13" x14ac:dyDescent="0.25">
      <c r="A141" s="120">
        <v>129</v>
      </c>
      <c r="B141" s="56" t="s">
        <v>172</v>
      </c>
      <c r="C141" s="56"/>
      <c r="D141" s="51">
        <v>97.8</v>
      </c>
      <c r="E141" s="65" t="s">
        <v>359</v>
      </c>
      <c r="F141" s="129">
        <v>10909</v>
      </c>
      <c r="G141" s="129">
        <v>10909</v>
      </c>
      <c r="H141" s="88">
        <f>(G141-F141)*0.00086</f>
        <v>0</v>
      </c>
      <c r="I141" s="103">
        <v>2.5148571428571427</v>
      </c>
      <c r="J141" s="103">
        <v>0</v>
      </c>
      <c r="K141" s="103">
        <v>0.1331085188187221</v>
      </c>
      <c r="L141" s="88">
        <v>2.6479656616758649</v>
      </c>
      <c r="M141" s="25" t="s">
        <v>564</v>
      </c>
    </row>
    <row r="142" spans="1:13" x14ac:dyDescent="0.25">
      <c r="A142" s="120">
        <v>130</v>
      </c>
      <c r="B142" s="56" t="s">
        <v>173</v>
      </c>
      <c r="C142" s="56"/>
      <c r="D142" s="51">
        <v>76.3</v>
      </c>
      <c r="E142" s="65" t="s">
        <v>358</v>
      </c>
      <c r="F142" s="104">
        <v>20.734999999999999</v>
      </c>
      <c r="G142" s="104">
        <v>21.100999999999999</v>
      </c>
      <c r="H142" s="88">
        <v>0</v>
      </c>
      <c r="I142" s="103"/>
      <c r="J142" s="103">
        <v>0.59555259999999988</v>
      </c>
      <c r="K142" s="103">
        <v>0.10384642112339976</v>
      </c>
      <c r="L142" s="88">
        <v>0.69939902112339958</v>
      </c>
      <c r="M142" s="25" t="s">
        <v>563</v>
      </c>
    </row>
    <row r="143" spans="1:13" x14ac:dyDescent="0.25">
      <c r="A143" s="120">
        <v>131</v>
      </c>
      <c r="B143" s="56" t="s">
        <v>174</v>
      </c>
      <c r="C143" s="56"/>
      <c r="D143" s="51">
        <v>44.2</v>
      </c>
      <c r="E143" s="65" t="s">
        <v>358</v>
      </c>
      <c r="F143" s="104">
        <v>18.834</v>
      </c>
      <c r="G143" s="104">
        <v>19.43</v>
      </c>
      <c r="H143" s="88">
        <v>0</v>
      </c>
      <c r="I143" s="103"/>
      <c r="J143" s="103">
        <v>0.45713126666666676</v>
      </c>
      <c r="K143" s="103">
        <v>6.0157428750383615E-2</v>
      </c>
      <c r="L143" s="88">
        <v>0.51728869541705036</v>
      </c>
      <c r="M143" s="25" t="s">
        <v>563</v>
      </c>
    </row>
    <row r="144" spans="1:13" x14ac:dyDescent="0.25">
      <c r="A144" s="120">
        <v>132</v>
      </c>
      <c r="B144" s="56" t="s">
        <v>175</v>
      </c>
      <c r="C144" s="58">
        <v>45872</v>
      </c>
      <c r="D144" s="51">
        <v>73.3</v>
      </c>
      <c r="E144" s="65" t="s">
        <v>358</v>
      </c>
      <c r="F144" s="104">
        <v>12.099</v>
      </c>
      <c r="G144" s="104">
        <v>12.609</v>
      </c>
      <c r="H144" s="88">
        <f t="shared" ref="H144:H205" si="4">(G144-F144)*0.8598</f>
        <v>0.43849799999999983</v>
      </c>
      <c r="I144" s="103"/>
      <c r="J144" s="103"/>
      <c r="K144" s="103">
        <v>9.976333772405245E-2</v>
      </c>
      <c r="L144" s="88">
        <v>0.53826133772405227</v>
      </c>
      <c r="M144" s="25" t="s">
        <v>563</v>
      </c>
    </row>
    <row r="145" spans="1:13" x14ac:dyDescent="0.25">
      <c r="A145" s="120">
        <v>133</v>
      </c>
      <c r="B145" s="56" t="s">
        <v>176</v>
      </c>
      <c r="C145" s="58">
        <v>45829</v>
      </c>
      <c r="D145" s="51">
        <v>49.5</v>
      </c>
      <c r="E145" s="65" t="s">
        <v>358</v>
      </c>
      <c r="F145" s="104">
        <v>9.25</v>
      </c>
      <c r="G145" s="104">
        <v>9.5</v>
      </c>
      <c r="H145" s="88">
        <f t="shared" si="4"/>
        <v>0.21495</v>
      </c>
      <c r="I145" s="103"/>
      <c r="J145" s="103"/>
      <c r="K145" s="103">
        <v>6.7370876089230508E-2</v>
      </c>
      <c r="L145" s="88">
        <v>0.28232087608923051</v>
      </c>
      <c r="M145" s="215" t="s">
        <v>563</v>
      </c>
    </row>
    <row r="146" spans="1:13" x14ac:dyDescent="0.25">
      <c r="A146" s="120">
        <v>134</v>
      </c>
      <c r="B146" s="56" t="s">
        <v>177</v>
      </c>
      <c r="C146" s="56"/>
      <c r="D146" s="51">
        <v>97.2</v>
      </c>
      <c r="E146" s="65" t="s">
        <v>358</v>
      </c>
      <c r="F146" s="104">
        <v>28.785</v>
      </c>
      <c r="G146" s="104">
        <v>28.785</v>
      </c>
      <c r="H146" s="88">
        <f t="shared" si="4"/>
        <v>0</v>
      </c>
      <c r="I146" s="103"/>
      <c r="J146" s="103">
        <v>1.5522256000000001</v>
      </c>
      <c r="K146" s="103">
        <v>0.13229190213885264</v>
      </c>
      <c r="L146" s="88">
        <v>1.6845175021388528</v>
      </c>
      <c r="M146" s="215" t="s">
        <v>563</v>
      </c>
    </row>
    <row r="147" spans="1:13" x14ac:dyDescent="0.25">
      <c r="A147" s="120">
        <v>135</v>
      </c>
      <c r="B147" s="56" t="s">
        <v>178</v>
      </c>
      <c r="C147" s="56"/>
      <c r="D147" s="51">
        <v>76.7</v>
      </c>
      <c r="E147" s="65" t="s">
        <v>358</v>
      </c>
      <c r="F147" s="104">
        <v>26.187000000000001</v>
      </c>
      <c r="G147" s="104">
        <v>26.189</v>
      </c>
      <c r="H147" s="88">
        <f>(G147-F147)*0.8598*0</f>
        <v>0</v>
      </c>
      <c r="I147" s="103"/>
      <c r="J147" s="103">
        <v>0.14049956</v>
      </c>
      <c r="K147" s="103">
        <v>0.10439083224331273</v>
      </c>
      <c r="L147" s="88">
        <v>0.24489039224331272</v>
      </c>
      <c r="M147" s="215" t="s">
        <v>563</v>
      </c>
    </row>
    <row r="148" spans="1:13" x14ac:dyDescent="0.25">
      <c r="A148" s="120">
        <v>136</v>
      </c>
      <c r="B148" s="56" t="s">
        <v>179</v>
      </c>
      <c r="C148" s="56"/>
      <c r="D148" s="51">
        <v>44.4</v>
      </c>
      <c r="E148" s="65" t="s">
        <v>358</v>
      </c>
      <c r="F148" s="104">
        <v>10.754</v>
      </c>
      <c r="G148" s="104">
        <v>10.763999999999999</v>
      </c>
      <c r="H148" s="88">
        <v>0</v>
      </c>
      <c r="I148" s="103"/>
      <c r="J148" s="103">
        <v>0.47818556666666678</v>
      </c>
      <c r="K148" s="103">
        <v>6.0429634310340097E-2</v>
      </c>
      <c r="L148" s="88">
        <v>0.53861520097700688</v>
      </c>
      <c r="M148" s="25" t="s">
        <v>563</v>
      </c>
    </row>
    <row r="149" spans="1:13" x14ac:dyDescent="0.25">
      <c r="A149" s="120">
        <v>137</v>
      </c>
      <c r="B149" s="56" t="s">
        <v>180</v>
      </c>
      <c r="C149" s="58">
        <v>45818</v>
      </c>
      <c r="D149" s="51">
        <v>71.599999999999994</v>
      </c>
      <c r="E149" s="65" t="s">
        <v>358</v>
      </c>
      <c r="F149" s="104">
        <v>42.643999999999998</v>
      </c>
      <c r="G149" s="104">
        <v>43.92</v>
      </c>
      <c r="H149" s="88">
        <f t="shared" si="4"/>
        <v>1.097104800000003</v>
      </c>
      <c r="I149" s="103"/>
      <c r="J149" s="103"/>
      <c r="K149" s="103">
        <v>9.7449590464422309E-2</v>
      </c>
      <c r="L149" s="88">
        <v>1.1945543904644254</v>
      </c>
      <c r="M149" s="25" t="s">
        <v>563</v>
      </c>
    </row>
    <row r="150" spans="1:13" x14ac:dyDescent="0.25">
      <c r="A150" s="120">
        <v>138</v>
      </c>
      <c r="B150" s="56" t="s">
        <v>181</v>
      </c>
      <c r="C150" s="58">
        <v>45937</v>
      </c>
      <c r="D150" s="51">
        <v>49.1</v>
      </c>
      <c r="E150" s="65" t="s">
        <v>358</v>
      </c>
      <c r="F150" s="104">
        <v>4.1479999999999997</v>
      </c>
      <c r="G150" s="104">
        <v>4.6139999999999999</v>
      </c>
      <c r="H150" s="88">
        <f t="shared" si="4"/>
        <v>0.40066680000000016</v>
      </c>
      <c r="I150" s="103"/>
      <c r="J150" s="103"/>
      <c r="K150" s="103">
        <v>6.6826464969317545E-2</v>
      </c>
      <c r="L150" s="88">
        <v>0.4674932649693177</v>
      </c>
      <c r="M150" s="25" t="s">
        <v>563</v>
      </c>
    </row>
    <row r="151" spans="1:13" x14ac:dyDescent="0.25">
      <c r="A151" s="120">
        <v>139</v>
      </c>
      <c r="B151" s="56" t="s">
        <v>182</v>
      </c>
      <c r="C151" s="58">
        <v>45831</v>
      </c>
      <c r="D151" s="51">
        <v>97.3</v>
      </c>
      <c r="E151" s="65" t="s">
        <v>358</v>
      </c>
      <c r="F151" s="104">
        <v>29.754000000000001</v>
      </c>
      <c r="G151" s="104">
        <v>29.754000000000001</v>
      </c>
      <c r="H151" s="88">
        <f t="shared" si="4"/>
        <v>0</v>
      </c>
      <c r="I151" s="103"/>
      <c r="J151" s="103"/>
      <c r="K151" s="103">
        <v>0.13242800491883089</v>
      </c>
      <c r="L151" s="88">
        <v>0.13242800491883089</v>
      </c>
      <c r="M151" s="25" t="s">
        <v>563</v>
      </c>
    </row>
    <row r="152" spans="1:13" x14ac:dyDescent="0.25">
      <c r="A152" s="120">
        <v>140</v>
      </c>
      <c r="B152" s="56" t="s">
        <v>183</v>
      </c>
      <c r="C152" s="56"/>
      <c r="D152" s="51">
        <v>77</v>
      </c>
      <c r="E152" s="65" t="s">
        <v>358</v>
      </c>
      <c r="F152" s="104">
        <v>46.363</v>
      </c>
      <c r="G152" s="104">
        <v>47.75</v>
      </c>
      <c r="H152" s="88">
        <v>0</v>
      </c>
      <c r="I152" s="103"/>
      <c r="J152" s="103">
        <v>1.2788151666666658</v>
      </c>
      <c r="K152" s="103">
        <v>0.10479914058324746</v>
      </c>
      <c r="L152" s="88">
        <v>1.3836143072499132</v>
      </c>
      <c r="M152" s="25" t="s">
        <v>563</v>
      </c>
    </row>
    <row r="153" spans="1:13" x14ac:dyDescent="0.25">
      <c r="A153" s="120">
        <v>141</v>
      </c>
      <c r="B153" s="56" t="s">
        <v>184</v>
      </c>
      <c r="C153" s="58">
        <v>45905</v>
      </c>
      <c r="D153" s="51">
        <v>44.6</v>
      </c>
      <c r="E153" s="65" t="s">
        <v>358</v>
      </c>
      <c r="F153" s="104">
        <v>14.65</v>
      </c>
      <c r="G153" s="104">
        <v>15.185</v>
      </c>
      <c r="H153" s="88">
        <f t="shared" si="4"/>
        <v>0.45999300000000015</v>
      </c>
      <c r="I153" s="103"/>
      <c r="J153" s="103"/>
      <c r="K153" s="103">
        <v>6.0701839870296585E-2</v>
      </c>
      <c r="L153" s="88">
        <v>0.52069483987029674</v>
      </c>
      <c r="M153" s="25" t="s">
        <v>563</v>
      </c>
    </row>
    <row r="154" spans="1:13" x14ac:dyDescent="0.25">
      <c r="A154" s="120">
        <v>142</v>
      </c>
      <c r="B154" s="56" t="s">
        <v>185</v>
      </c>
      <c r="C154" s="56"/>
      <c r="D154" s="51">
        <v>72.5</v>
      </c>
      <c r="E154" s="65" t="s">
        <v>358</v>
      </c>
      <c r="F154" s="104">
        <v>13.36</v>
      </c>
      <c r="G154" s="104">
        <v>13.446</v>
      </c>
      <c r="H154" s="88">
        <f>(G154-F154)*0.8598*0</f>
        <v>0</v>
      </c>
      <c r="I154" s="103"/>
      <c r="J154" s="103">
        <v>0.51018040000000009</v>
      </c>
      <c r="K154" s="103">
        <v>9.867451548422651E-2</v>
      </c>
      <c r="L154" s="88">
        <v>0.60885491548422666</v>
      </c>
      <c r="M154" s="25" t="s">
        <v>563</v>
      </c>
    </row>
    <row r="155" spans="1:13" x14ac:dyDescent="0.25">
      <c r="A155" s="120">
        <v>143</v>
      </c>
      <c r="B155" s="56" t="s">
        <v>186</v>
      </c>
      <c r="C155" s="58">
        <v>45934</v>
      </c>
      <c r="D155" s="51">
        <v>49</v>
      </c>
      <c r="E155" s="65" t="s">
        <v>359</v>
      </c>
      <c r="F155" s="129">
        <v>24557</v>
      </c>
      <c r="G155" s="129">
        <v>25542</v>
      </c>
      <c r="H155" s="88">
        <f>(G155-F155)*0.00086</f>
        <v>0.84709999999999996</v>
      </c>
      <c r="I155" s="103"/>
      <c r="J155" s="103"/>
      <c r="K155" s="103">
        <v>6.6690362189339297E-2</v>
      </c>
      <c r="L155" s="88">
        <v>0.91379036218933929</v>
      </c>
      <c r="M155" s="25" t="s">
        <v>563</v>
      </c>
    </row>
    <row r="156" spans="1:13" x14ac:dyDescent="0.25">
      <c r="A156" s="120">
        <v>144</v>
      </c>
      <c r="B156" s="56" t="s">
        <v>187</v>
      </c>
      <c r="C156" s="58">
        <v>45937</v>
      </c>
      <c r="D156" s="51">
        <v>96.9</v>
      </c>
      <c r="E156" s="65" t="s">
        <v>358</v>
      </c>
      <c r="F156" s="104">
        <v>57.572000000000003</v>
      </c>
      <c r="G156" s="104">
        <v>59.500999999999998</v>
      </c>
      <c r="H156" s="88">
        <f t="shared" si="4"/>
        <v>1.6585541999999958</v>
      </c>
      <c r="I156" s="103"/>
      <c r="J156" s="103"/>
      <c r="K156" s="103">
        <v>0.13188359379891793</v>
      </c>
      <c r="L156" s="88">
        <v>1.7904377937989138</v>
      </c>
      <c r="M156" s="25" t="s">
        <v>563</v>
      </c>
    </row>
    <row r="157" spans="1:13" x14ac:dyDescent="0.25">
      <c r="A157" s="120">
        <v>145</v>
      </c>
      <c r="B157" s="56" t="s">
        <v>190</v>
      </c>
      <c r="C157" s="58">
        <v>45925</v>
      </c>
      <c r="D157" s="51">
        <v>108.8</v>
      </c>
      <c r="E157" s="65" t="s">
        <v>358</v>
      </c>
      <c r="F157" s="104">
        <v>42.52</v>
      </c>
      <c r="G157" s="104">
        <v>44.076999999999998</v>
      </c>
      <c r="H157" s="88">
        <f t="shared" si="4"/>
        <v>1.3387085999999957</v>
      </c>
      <c r="I157" s="103"/>
      <c r="J157" s="103"/>
      <c r="K157" s="103">
        <v>0.14807982461632888</v>
      </c>
      <c r="L157" s="88">
        <v>1.4867884246163245</v>
      </c>
      <c r="M157" s="25" t="s">
        <v>563</v>
      </c>
    </row>
    <row r="158" spans="1:13" x14ac:dyDescent="0.25">
      <c r="A158" s="120">
        <v>146</v>
      </c>
      <c r="B158" s="56" t="s">
        <v>189</v>
      </c>
      <c r="C158" s="56"/>
      <c r="D158" s="51">
        <v>43.6</v>
      </c>
      <c r="E158" s="65" t="s">
        <v>358</v>
      </c>
      <c r="F158" s="104">
        <v>25.152000000000001</v>
      </c>
      <c r="G158" s="104">
        <v>25.152000000000001</v>
      </c>
      <c r="H158" s="88">
        <v>0</v>
      </c>
      <c r="I158" s="103"/>
      <c r="J158" s="103">
        <v>0.39207523333333349</v>
      </c>
      <c r="K158" s="103">
        <v>5.934081207051415E-2</v>
      </c>
      <c r="L158" s="88">
        <v>0.45141604540384767</v>
      </c>
      <c r="M158" s="25" t="s">
        <v>563</v>
      </c>
    </row>
    <row r="159" spans="1:13" x14ac:dyDescent="0.25">
      <c r="A159" s="120">
        <v>147</v>
      </c>
      <c r="B159" s="56" t="s">
        <v>188</v>
      </c>
      <c r="C159" s="56"/>
      <c r="D159" s="51">
        <v>66.099999999999994</v>
      </c>
      <c r="E159" s="65" t="s">
        <v>358</v>
      </c>
      <c r="F159" s="104">
        <v>48.904000000000003</v>
      </c>
      <c r="G159" s="104">
        <v>50.03</v>
      </c>
      <c r="H159" s="88">
        <v>0</v>
      </c>
      <c r="I159" s="103"/>
      <c r="J159" s="103">
        <v>1.1446789666666664</v>
      </c>
      <c r="K159" s="103">
        <v>8.9963937565618921E-2</v>
      </c>
      <c r="L159" s="88">
        <v>1.2346429042322853</v>
      </c>
      <c r="M159" s="25" t="s">
        <v>563</v>
      </c>
    </row>
    <row r="160" spans="1:13" x14ac:dyDescent="0.25">
      <c r="A160" s="120">
        <v>148</v>
      </c>
      <c r="B160" s="56" t="s">
        <v>191</v>
      </c>
      <c r="C160" s="58">
        <v>45914</v>
      </c>
      <c r="D160" s="51">
        <v>107</v>
      </c>
      <c r="E160" s="65" t="s">
        <v>358</v>
      </c>
      <c r="F160" s="104">
        <v>29.358000000000001</v>
      </c>
      <c r="G160" s="104">
        <v>29.847000000000001</v>
      </c>
      <c r="H160" s="88">
        <f t="shared" si="4"/>
        <v>0.42044220000000065</v>
      </c>
      <c r="I160" s="103"/>
      <c r="J160" s="103"/>
      <c r="K160" s="103">
        <v>0.1456299745767205</v>
      </c>
      <c r="L160" s="88">
        <v>0.56607217457672121</v>
      </c>
      <c r="M160" s="25" t="s">
        <v>563</v>
      </c>
    </row>
    <row r="161" spans="1:13" x14ac:dyDescent="0.25">
      <c r="A161" s="120">
        <v>149</v>
      </c>
      <c r="B161" s="56" t="s">
        <v>192</v>
      </c>
      <c r="C161" s="56"/>
      <c r="D161" s="51">
        <v>43.9</v>
      </c>
      <c r="E161" s="65" t="s">
        <v>358</v>
      </c>
      <c r="F161" s="104">
        <v>4.7080000000000002</v>
      </c>
      <c r="G161" s="104">
        <v>5.3579999999999997</v>
      </c>
      <c r="H161" s="88">
        <v>0</v>
      </c>
      <c r="I161" s="103">
        <v>1.1288571428571428</v>
      </c>
      <c r="J161" s="103"/>
      <c r="K161" s="103">
        <v>5.9749120410448879E-2</v>
      </c>
      <c r="L161" s="88">
        <v>1.1886062632675916</v>
      </c>
      <c r="M161" s="25" t="s">
        <v>564</v>
      </c>
    </row>
    <row r="162" spans="1:13" x14ac:dyDescent="0.25">
      <c r="A162" s="120">
        <v>150</v>
      </c>
      <c r="B162" s="56">
        <v>10004600</v>
      </c>
      <c r="C162" s="58">
        <v>45926</v>
      </c>
      <c r="D162" s="51">
        <v>65.599999999999994</v>
      </c>
      <c r="E162" s="65" t="s">
        <v>569</v>
      </c>
      <c r="F162" s="104">
        <v>0.70599999999999996</v>
      </c>
      <c r="G162" s="104">
        <v>1.196</v>
      </c>
      <c r="H162" s="88">
        <f>(G162-F162)</f>
        <v>0.49</v>
      </c>
      <c r="I162" s="103"/>
      <c r="J162" s="103"/>
      <c r="K162" s="103">
        <v>8.928342366572771E-2</v>
      </c>
      <c r="L162" s="88">
        <v>0.57928342366572771</v>
      </c>
      <c r="M162" s="25" t="s">
        <v>563</v>
      </c>
    </row>
    <row r="163" spans="1:13" x14ac:dyDescent="0.25">
      <c r="A163" s="120">
        <v>151</v>
      </c>
      <c r="B163" s="66" t="s">
        <v>583</v>
      </c>
      <c r="C163" s="58">
        <v>45458</v>
      </c>
      <c r="D163" s="51">
        <v>108.7</v>
      </c>
      <c r="E163" s="65" t="s">
        <v>569</v>
      </c>
      <c r="F163" s="88">
        <v>2.2204999999999999</v>
      </c>
      <c r="G163" s="88">
        <v>3.536</v>
      </c>
      <c r="H163" s="88">
        <f>(G163-F163)</f>
        <v>1.3155000000000001</v>
      </c>
      <c r="I163" s="103"/>
      <c r="J163" s="103"/>
      <c r="K163" s="103">
        <v>0.14794372183635066</v>
      </c>
      <c r="L163" s="88">
        <v>1.4634437218363507</v>
      </c>
      <c r="M163" s="25" t="s">
        <v>563</v>
      </c>
    </row>
    <row r="164" spans="1:13" x14ac:dyDescent="0.25">
      <c r="A164" s="120">
        <v>152</v>
      </c>
      <c r="B164" s="56" t="s">
        <v>195</v>
      </c>
      <c r="C164" s="56"/>
      <c r="D164" s="51">
        <v>43.5</v>
      </c>
      <c r="E164" s="65" t="s">
        <v>358</v>
      </c>
      <c r="F164" s="104">
        <v>14.928000000000001</v>
      </c>
      <c r="G164" s="104">
        <v>15.635</v>
      </c>
      <c r="H164" s="88">
        <v>0</v>
      </c>
      <c r="I164" s="103"/>
      <c r="J164" s="103">
        <v>0.50283716666666656</v>
      </c>
      <c r="K164" s="103">
        <v>5.9204709290535909E-2</v>
      </c>
      <c r="L164" s="88">
        <v>0.56204187595720245</v>
      </c>
      <c r="M164" s="25" t="s">
        <v>563</v>
      </c>
    </row>
    <row r="165" spans="1:13" x14ac:dyDescent="0.25">
      <c r="A165" s="120">
        <v>153</v>
      </c>
      <c r="B165" s="56" t="s">
        <v>196</v>
      </c>
      <c r="C165" s="58">
        <v>45906</v>
      </c>
      <c r="D165" s="51">
        <v>65.8</v>
      </c>
      <c r="E165" s="65" t="s">
        <v>358</v>
      </c>
      <c r="F165" s="104">
        <v>14.445</v>
      </c>
      <c r="G165" s="104">
        <v>14.625999999999999</v>
      </c>
      <c r="H165" s="88">
        <f t="shared" si="4"/>
        <v>0.15562379999999928</v>
      </c>
      <c r="I165" s="103"/>
      <c r="J165" s="103"/>
      <c r="K165" s="103">
        <v>8.9555629225684191E-2</v>
      </c>
      <c r="L165" s="88">
        <v>0.24517942922568348</v>
      </c>
      <c r="M165" s="25" t="s">
        <v>563</v>
      </c>
    </row>
    <row r="166" spans="1:13" x14ac:dyDescent="0.25">
      <c r="A166" s="120">
        <v>154</v>
      </c>
      <c r="B166" s="56" t="s">
        <v>197</v>
      </c>
      <c r="C166" s="56"/>
      <c r="D166" s="51">
        <v>108.7</v>
      </c>
      <c r="E166" s="65" t="s">
        <v>358</v>
      </c>
      <c r="F166" s="104">
        <v>63.225000000000001</v>
      </c>
      <c r="G166" s="104">
        <v>65.492000000000004</v>
      </c>
      <c r="H166" s="88">
        <v>0</v>
      </c>
      <c r="I166" s="103"/>
      <c r="J166" s="103">
        <v>1.7519832</v>
      </c>
      <c r="K166" s="103">
        <v>0.14794372183635066</v>
      </c>
      <c r="L166" s="88">
        <v>1.8999269218363506</v>
      </c>
      <c r="M166" s="25" t="s">
        <v>563</v>
      </c>
    </row>
    <row r="167" spans="1:13" x14ac:dyDescent="0.25">
      <c r="A167" s="120">
        <v>155</v>
      </c>
      <c r="B167" s="56" t="s">
        <v>198</v>
      </c>
      <c r="C167" s="56"/>
      <c r="D167" s="51">
        <v>43.5</v>
      </c>
      <c r="E167" s="65" t="s">
        <v>358</v>
      </c>
      <c r="F167" s="104">
        <v>31.173999999999999</v>
      </c>
      <c r="G167" s="104">
        <v>31.55</v>
      </c>
      <c r="H167" s="88">
        <v>0</v>
      </c>
      <c r="I167" s="103"/>
      <c r="J167" s="103">
        <v>0.83500093333333314</v>
      </c>
      <c r="K167" s="103">
        <v>5.9204709290535909E-2</v>
      </c>
      <c r="L167" s="88">
        <v>0.89420564262386903</v>
      </c>
      <c r="M167" s="25" t="s">
        <v>563</v>
      </c>
    </row>
    <row r="168" spans="1:13" x14ac:dyDescent="0.25">
      <c r="A168" s="120">
        <v>156</v>
      </c>
      <c r="B168" s="56" t="s">
        <v>199</v>
      </c>
      <c r="C168" s="58">
        <v>45832</v>
      </c>
      <c r="D168" s="51">
        <v>66.099999999999994</v>
      </c>
      <c r="E168" s="65" t="s">
        <v>358</v>
      </c>
      <c r="F168" s="104">
        <v>4.5620000000000003</v>
      </c>
      <c r="G168" s="104">
        <v>4.5750000000000002</v>
      </c>
      <c r="H168" s="88">
        <f t="shared" si="4"/>
        <v>1.1177399999999914E-2</v>
      </c>
      <c r="I168" s="103"/>
      <c r="J168" s="103"/>
      <c r="K168" s="103">
        <v>8.9963937565618921E-2</v>
      </c>
      <c r="L168" s="88">
        <v>0.10114133756561883</v>
      </c>
      <c r="M168" s="25" t="s">
        <v>563</v>
      </c>
    </row>
    <row r="169" spans="1:13" x14ac:dyDescent="0.25">
      <c r="A169" s="120">
        <v>157</v>
      </c>
      <c r="B169" s="56" t="s">
        <v>200</v>
      </c>
      <c r="C169" s="56"/>
      <c r="D169" s="51">
        <v>108.8</v>
      </c>
      <c r="E169" s="65" t="s">
        <v>358</v>
      </c>
      <c r="F169" s="104">
        <v>17.408999999999999</v>
      </c>
      <c r="G169" s="104">
        <v>17.408999999999999</v>
      </c>
      <c r="H169" s="88">
        <f t="shared" si="4"/>
        <v>0</v>
      </c>
      <c r="I169" s="103">
        <v>2.7977142857142856</v>
      </c>
      <c r="J169" s="103">
        <v>0</v>
      </c>
      <c r="K169" s="103">
        <v>0.14807982461632888</v>
      </c>
      <c r="L169" s="88">
        <v>2.9457941103306147</v>
      </c>
      <c r="M169" s="25" t="s">
        <v>564</v>
      </c>
    </row>
    <row r="170" spans="1:13" x14ac:dyDescent="0.25">
      <c r="A170" s="120">
        <v>158</v>
      </c>
      <c r="B170" s="56">
        <v>20200341</v>
      </c>
      <c r="C170" s="58">
        <v>45927</v>
      </c>
      <c r="D170" s="51">
        <v>43.1</v>
      </c>
      <c r="E170" s="65" t="s">
        <v>569</v>
      </c>
      <c r="F170" s="104">
        <v>0.224</v>
      </c>
      <c r="G170" s="104">
        <v>0.74099999999999999</v>
      </c>
      <c r="H170" s="88">
        <f>(G170-F170)</f>
        <v>0.51700000000000002</v>
      </c>
      <c r="I170" s="103"/>
      <c r="J170" s="103"/>
      <c r="K170" s="103">
        <v>5.8660298170622932E-2</v>
      </c>
      <c r="L170" s="88">
        <v>0.57566029817062292</v>
      </c>
      <c r="M170" s="25" t="s">
        <v>563</v>
      </c>
    </row>
    <row r="171" spans="1:13" x14ac:dyDescent="0.25">
      <c r="A171" s="120">
        <v>159</v>
      </c>
      <c r="B171" s="56">
        <v>21000954</v>
      </c>
      <c r="C171" s="58">
        <v>46631</v>
      </c>
      <c r="D171" s="51">
        <v>66.099999999999994</v>
      </c>
      <c r="E171" s="65" t="s">
        <v>569</v>
      </c>
      <c r="F171" s="104">
        <v>1.5629999999999999</v>
      </c>
      <c r="G171" s="104">
        <v>2.5059999999999998</v>
      </c>
      <c r="H171" s="88">
        <f>(G171-F171)</f>
        <v>0.94299999999999984</v>
      </c>
      <c r="I171" s="103"/>
      <c r="J171" s="103"/>
      <c r="K171" s="103">
        <v>8.9963937565618921E-2</v>
      </c>
      <c r="L171" s="88">
        <v>1.0329639375656188</v>
      </c>
      <c r="M171" s="25" t="s">
        <v>563</v>
      </c>
    </row>
    <row r="172" spans="1:13" x14ac:dyDescent="0.25">
      <c r="A172" s="120">
        <v>160</v>
      </c>
      <c r="B172" s="56" t="s">
        <v>203</v>
      </c>
      <c r="C172" s="56"/>
      <c r="D172" s="51">
        <v>109.1</v>
      </c>
      <c r="E172" s="65" t="s">
        <v>358</v>
      </c>
      <c r="F172" s="104">
        <v>36.191000000000003</v>
      </c>
      <c r="G172" s="104">
        <v>37.530999999999999</v>
      </c>
      <c r="H172" s="88">
        <v>0</v>
      </c>
      <c r="I172" s="103"/>
      <c r="J172" s="103">
        <v>0.97086116666666644</v>
      </c>
      <c r="K172" s="103">
        <v>0.14848813295626362</v>
      </c>
      <c r="L172" s="88">
        <v>1.1193492996229302</v>
      </c>
      <c r="M172" s="25" t="s">
        <v>563</v>
      </c>
    </row>
    <row r="173" spans="1:13" x14ac:dyDescent="0.25">
      <c r="A173" s="120">
        <v>161</v>
      </c>
      <c r="B173" s="56">
        <v>20001618</v>
      </c>
      <c r="C173" s="58">
        <v>45931</v>
      </c>
      <c r="D173" s="51">
        <v>43.1</v>
      </c>
      <c r="E173" s="65" t="s">
        <v>569</v>
      </c>
      <c r="F173" s="104">
        <v>0.84299999999999997</v>
      </c>
      <c r="G173" s="104">
        <v>1.6579999999999999</v>
      </c>
      <c r="H173" s="88">
        <f>(G173-F173)</f>
        <v>0.81499999999999995</v>
      </c>
      <c r="I173" s="103"/>
      <c r="J173" s="103"/>
      <c r="K173" s="103">
        <v>5.8660298170622932E-2</v>
      </c>
      <c r="L173" s="88">
        <v>0.87366029817062285</v>
      </c>
      <c r="M173" s="25" t="s">
        <v>563</v>
      </c>
    </row>
    <row r="174" spans="1:13" x14ac:dyDescent="0.25">
      <c r="A174" s="120">
        <v>162</v>
      </c>
      <c r="B174" s="56" t="s">
        <v>205</v>
      </c>
      <c r="C174" s="56"/>
      <c r="D174" s="51">
        <v>65.8</v>
      </c>
      <c r="E174" s="65" t="s">
        <v>358</v>
      </c>
      <c r="F174" s="104">
        <v>16.518999999999998</v>
      </c>
      <c r="G174" s="104">
        <v>17.280999999999999</v>
      </c>
      <c r="H174" s="88">
        <v>0</v>
      </c>
      <c r="I174" s="103"/>
      <c r="J174" s="103">
        <v>0.60171173333333328</v>
      </c>
      <c r="K174" s="103">
        <v>8.9555629225684191E-2</v>
      </c>
      <c r="L174" s="88">
        <v>0.69126736255901744</v>
      </c>
      <c r="M174" s="25" t="s">
        <v>563</v>
      </c>
    </row>
    <row r="175" spans="1:13" x14ac:dyDescent="0.25">
      <c r="A175" s="120">
        <v>163</v>
      </c>
      <c r="B175" s="56">
        <v>1779719</v>
      </c>
      <c r="C175" s="58">
        <v>45877</v>
      </c>
      <c r="D175" s="51">
        <v>109.9</v>
      </c>
      <c r="E175" s="65" t="s">
        <v>569</v>
      </c>
      <c r="F175" s="88">
        <v>2.9999999999999997E-4</v>
      </c>
      <c r="G175" s="88">
        <v>5.0000000000000001E-4</v>
      </c>
      <c r="H175" s="88">
        <f>(G175-F175)</f>
        <v>2.0000000000000004E-4</v>
      </c>
      <c r="I175" s="103"/>
      <c r="J175" s="103"/>
      <c r="K175" s="103">
        <v>0.14957695519608957</v>
      </c>
      <c r="L175" s="88">
        <v>0.14977695519608958</v>
      </c>
      <c r="M175" s="25" t="s">
        <v>563</v>
      </c>
    </row>
    <row r="176" spans="1:13" x14ac:dyDescent="0.25">
      <c r="A176" s="120">
        <v>164</v>
      </c>
      <c r="B176" s="56" t="s">
        <v>207</v>
      </c>
      <c r="C176" s="58">
        <v>45927</v>
      </c>
      <c r="D176" s="51">
        <v>43.8</v>
      </c>
      <c r="E176" s="65" t="s">
        <v>358</v>
      </c>
      <c r="F176" s="104">
        <v>21.678000000000001</v>
      </c>
      <c r="G176" s="104">
        <v>22.584</v>
      </c>
      <c r="H176" s="88">
        <f t="shared" si="4"/>
        <v>0.77897879999999897</v>
      </c>
      <c r="I176" s="103"/>
      <c r="J176" s="103"/>
      <c r="K176" s="103">
        <v>5.9613017630470631E-2</v>
      </c>
      <c r="L176" s="88">
        <v>0.83859181763046964</v>
      </c>
      <c r="M176" s="25" t="s">
        <v>563</v>
      </c>
    </row>
    <row r="177" spans="1:13" x14ac:dyDescent="0.25">
      <c r="A177" s="120">
        <v>165</v>
      </c>
      <c r="B177" s="56" t="s">
        <v>208</v>
      </c>
      <c r="C177" s="58">
        <v>45803</v>
      </c>
      <c r="D177" s="51">
        <v>65.900000000000006</v>
      </c>
      <c r="E177" s="65" t="s">
        <v>358</v>
      </c>
      <c r="F177" s="104">
        <v>5.6449999999999996</v>
      </c>
      <c r="G177" s="104">
        <v>5.7220000000000004</v>
      </c>
      <c r="H177" s="88">
        <f t="shared" si="4"/>
        <v>6.6204600000000724E-2</v>
      </c>
      <c r="I177" s="103"/>
      <c r="J177" s="103"/>
      <c r="K177" s="103">
        <v>8.9691732005662453E-2</v>
      </c>
      <c r="L177" s="88">
        <v>0.15589633200566316</v>
      </c>
      <c r="M177" s="25" t="s">
        <v>563</v>
      </c>
    </row>
    <row r="178" spans="1:13" x14ac:dyDescent="0.25">
      <c r="A178" s="120">
        <v>166</v>
      </c>
      <c r="B178" s="56" t="s">
        <v>209</v>
      </c>
      <c r="C178" s="56"/>
      <c r="D178" s="51">
        <v>109.5</v>
      </c>
      <c r="E178" s="65" t="s">
        <v>358</v>
      </c>
      <c r="F178" s="104">
        <v>55.392000000000003</v>
      </c>
      <c r="G178" s="104">
        <v>56.856999999999999</v>
      </c>
      <c r="H178" s="88">
        <v>0</v>
      </c>
      <c r="I178" s="103"/>
      <c r="J178" s="103">
        <v>1.0491030666666665</v>
      </c>
      <c r="K178" s="103">
        <v>0.14903254407617658</v>
      </c>
      <c r="L178" s="88">
        <v>1.1981356107428431</v>
      </c>
      <c r="M178" s="25" t="s">
        <v>563</v>
      </c>
    </row>
    <row r="179" spans="1:13" x14ac:dyDescent="0.25">
      <c r="A179" s="120">
        <v>167</v>
      </c>
      <c r="B179" s="56" t="s">
        <v>210</v>
      </c>
      <c r="C179" s="58">
        <v>45914</v>
      </c>
      <c r="D179" s="51">
        <v>43.1</v>
      </c>
      <c r="E179" s="65" t="s">
        <v>358</v>
      </c>
      <c r="F179" s="104">
        <v>6.4880000000000004</v>
      </c>
      <c r="G179" s="104">
        <v>6.4880000000000004</v>
      </c>
      <c r="H179" s="88">
        <f t="shared" si="4"/>
        <v>0</v>
      </c>
      <c r="I179" s="103"/>
      <c r="J179" s="103"/>
      <c r="K179" s="103">
        <v>5.8660298170622932E-2</v>
      </c>
      <c r="L179" s="88">
        <v>5.8660298170622932E-2</v>
      </c>
      <c r="M179" s="25" t="s">
        <v>563</v>
      </c>
    </row>
    <row r="180" spans="1:13" x14ac:dyDescent="0.25">
      <c r="A180" s="120">
        <v>168</v>
      </c>
      <c r="B180" s="56" t="s">
        <v>211</v>
      </c>
      <c r="C180" s="56"/>
      <c r="D180" s="51">
        <v>66</v>
      </c>
      <c r="E180" s="65" t="s">
        <v>358</v>
      </c>
      <c r="F180" s="104">
        <v>27.593</v>
      </c>
      <c r="G180" s="104">
        <v>28.02</v>
      </c>
      <c r="H180" s="88">
        <v>0</v>
      </c>
      <c r="I180" s="103"/>
      <c r="J180" s="103">
        <v>0.72966949999999986</v>
      </c>
      <c r="K180" s="103">
        <v>8.9827834785640687E-2</v>
      </c>
      <c r="L180" s="88">
        <v>0.81949733478564057</v>
      </c>
      <c r="M180" s="25" t="s">
        <v>563</v>
      </c>
    </row>
    <row r="181" spans="1:13" x14ac:dyDescent="0.25">
      <c r="A181" s="120">
        <v>169</v>
      </c>
      <c r="B181" s="56">
        <v>90040057</v>
      </c>
      <c r="C181" s="58">
        <v>45957</v>
      </c>
      <c r="D181" s="51">
        <v>109.6</v>
      </c>
      <c r="E181" s="65" t="s">
        <v>569</v>
      </c>
      <c r="F181" s="104">
        <v>0</v>
      </c>
      <c r="G181" s="104">
        <v>0.58299999999999996</v>
      </c>
      <c r="H181" s="88">
        <f>(G181-F181)</f>
        <v>0.58299999999999996</v>
      </c>
      <c r="I181" s="103"/>
      <c r="J181" s="103"/>
      <c r="K181" s="103">
        <v>0.14916864685615483</v>
      </c>
      <c r="L181" s="88">
        <v>0.73216864685615479</v>
      </c>
      <c r="M181" s="25" t="s">
        <v>563</v>
      </c>
    </row>
    <row r="182" spans="1:13" x14ac:dyDescent="0.25">
      <c r="A182" s="120">
        <v>170</v>
      </c>
      <c r="B182" s="56" t="s">
        <v>213</v>
      </c>
      <c r="C182" s="58">
        <v>45896</v>
      </c>
      <c r="D182" s="51">
        <v>43</v>
      </c>
      <c r="E182" s="65" t="s">
        <v>358</v>
      </c>
      <c r="F182" s="104">
        <v>33.694000000000003</v>
      </c>
      <c r="G182" s="104">
        <v>34.985999999999997</v>
      </c>
      <c r="H182" s="88">
        <f t="shared" si="4"/>
        <v>1.1108615999999953</v>
      </c>
      <c r="I182" s="103"/>
      <c r="J182" s="103"/>
      <c r="K182" s="103">
        <v>5.8524195390644691E-2</v>
      </c>
      <c r="L182" s="88">
        <v>1.1693857953906401</v>
      </c>
      <c r="M182" s="25" t="s">
        <v>563</v>
      </c>
    </row>
    <row r="183" spans="1:13" x14ac:dyDescent="0.25">
      <c r="A183" s="120">
        <v>171</v>
      </c>
      <c r="B183" s="56" t="s">
        <v>214</v>
      </c>
      <c r="C183" s="58">
        <v>45810</v>
      </c>
      <c r="D183" s="51">
        <v>65.900000000000006</v>
      </c>
      <c r="E183" s="65" t="s">
        <v>358</v>
      </c>
      <c r="F183" s="104">
        <v>34.015000000000001</v>
      </c>
      <c r="G183" s="104">
        <v>35.301000000000002</v>
      </c>
      <c r="H183" s="88">
        <f t="shared" si="4"/>
        <v>1.1057028000000011</v>
      </c>
      <c r="I183" s="103"/>
      <c r="J183" s="103"/>
      <c r="K183" s="103">
        <v>8.9691732005662453E-2</v>
      </c>
      <c r="L183" s="88">
        <v>1.1953945320056636</v>
      </c>
      <c r="M183" s="25" t="s">
        <v>563</v>
      </c>
    </row>
    <row r="184" spans="1:13" x14ac:dyDescent="0.25">
      <c r="A184" s="120">
        <v>172</v>
      </c>
      <c r="B184" s="56" t="s">
        <v>215</v>
      </c>
      <c r="C184" s="596">
        <v>45928</v>
      </c>
      <c r="D184" s="51">
        <v>110</v>
      </c>
      <c r="E184" s="65" t="s">
        <v>359</v>
      </c>
      <c r="F184" s="129">
        <v>39096</v>
      </c>
      <c r="G184" s="129">
        <v>40642</v>
      </c>
      <c r="H184" s="88">
        <f>(G184-F184)*0.00086</f>
        <v>1.3295600000000001</v>
      </c>
      <c r="I184" s="103"/>
      <c r="J184" s="103"/>
      <c r="K184" s="103">
        <v>0.14971305797606782</v>
      </c>
      <c r="L184" s="88">
        <v>1.479273057976068</v>
      </c>
      <c r="M184" s="25" t="s">
        <v>563</v>
      </c>
    </row>
    <row r="185" spans="1:13" x14ac:dyDescent="0.25">
      <c r="A185" s="120">
        <v>173</v>
      </c>
      <c r="B185" s="56" t="s">
        <v>216</v>
      </c>
      <c r="C185" s="58">
        <v>45915</v>
      </c>
      <c r="D185" s="51">
        <v>42.8</v>
      </c>
      <c r="E185" s="65" t="s">
        <v>359</v>
      </c>
      <c r="F185" s="129">
        <v>4194</v>
      </c>
      <c r="G185" s="129">
        <v>4803</v>
      </c>
      <c r="H185" s="88">
        <f t="shared" ref="H185:H198" si="5">(G185-F185)*0.00086</f>
        <v>0.52373999999999998</v>
      </c>
      <c r="I185" s="103"/>
      <c r="J185" s="103"/>
      <c r="K185" s="103">
        <v>5.8251989830688196E-2</v>
      </c>
      <c r="L185" s="88">
        <v>0.58199198983068823</v>
      </c>
      <c r="M185" s="25" t="s">
        <v>563</v>
      </c>
    </row>
    <row r="186" spans="1:13" x14ac:dyDescent="0.25">
      <c r="A186" s="120">
        <v>174</v>
      </c>
      <c r="B186" s="56" t="s">
        <v>217</v>
      </c>
      <c r="C186" s="58">
        <v>45872</v>
      </c>
      <c r="D186" s="51">
        <v>66.099999999999994</v>
      </c>
      <c r="E186" s="65" t="s">
        <v>359</v>
      </c>
      <c r="F186" s="129">
        <v>9988</v>
      </c>
      <c r="G186" s="129">
        <v>10389</v>
      </c>
      <c r="H186" s="88">
        <f>(G186-F186)*0.00086-0.34</f>
        <v>4.8599999999999755E-3</v>
      </c>
      <c r="I186" s="103"/>
      <c r="J186" s="103"/>
      <c r="K186" s="103">
        <v>8.9963937565618921E-2</v>
      </c>
      <c r="L186" s="88">
        <v>9.4823937565618896E-2</v>
      </c>
      <c r="M186" s="25" t="s">
        <v>563</v>
      </c>
    </row>
    <row r="187" spans="1:13" x14ac:dyDescent="0.25">
      <c r="A187" s="120">
        <v>175</v>
      </c>
      <c r="B187" s="56" t="s">
        <v>218</v>
      </c>
      <c r="C187" s="56"/>
      <c r="D187" s="51">
        <v>109.9</v>
      </c>
      <c r="E187" s="65" t="s">
        <v>359</v>
      </c>
      <c r="F187" s="129">
        <v>42036</v>
      </c>
      <c r="G187" s="129">
        <v>42867</v>
      </c>
      <c r="H187" s="88">
        <v>0</v>
      </c>
      <c r="I187" s="103"/>
      <c r="J187" s="103">
        <v>0.78289000000000009</v>
      </c>
      <c r="K187" s="103">
        <v>0.14957695519608957</v>
      </c>
      <c r="L187" s="88">
        <v>0.93246695519608969</v>
      </c>
      <c r="M187" s="25" t="s">
        <v>563</v>
      </c>
    </row>
    <row r="188" spans="1:13" x14ac:dyDescent="0.25">
      <c r="A188" s="120">
        <v>176</v>
      </c>
      <c r="B188" s="56" t="s">
        <v>219</v>
      </c>
      <c r="C188" s="58">
        <v>45809</v>
      </c>
      <c r="D188" s="51">
        <v>43.1</v>
      </c>
      <c r="E188" s="65" t="s">
        <v>359</v>
      </c>
      <c r="F188" s="129">
        <v>6554</v>
      </c>
      <c r="G188" s="129">
        <v>6781</v>
      </c>
      <c r="H188" s="88">
        <f t="shared" si="5"/>
        <v>0.19522</v>
      </c>
      <c r="I188" s="103"/>
      <c r="J188" s="103"/>
      <c r="K188" s="103">
        <v>5.8660298170622932E-2</v>
      </c>
      <c r="L188" s="88">
        <v>0.25388029817062296</v>
      </c>
      <c r="M188" s="215" t="s">
        <v>563</v>
      </c>
    </row>
    <row r="189" spans="1:13" x14ac:dyDescent="0.25">
      <c r="A189" s="120">
        <v>177</v>
      </c>
      <c r="B189" s="56" t="s">
        <v>220</v>
      </c>
      <c r="C189" s="58">
        <v>45810</v>
      </c>
      <c r="D189" s="51">
        <v>65.8</v>
      </c>
      <c r="E189" s="65" t="s">
        <v>359</v>
      </c>
      <c r="F189" s="129">
        <v>9209</v>
      </c>
      <c r="G189" s="129">
        <v>9842</v>
      </c>
      <c r="H189" s="88">
        <f t="shared" si="5"/>
        <v>0.54437999999999998</v>
      </c>
      <c r="I189" s="103"/>
      <c r="J189" s="103"/>
      <c r="K189" s="103">
        <v>8.9555629225684191E-2</v>
      </c>
      <c r="L189" s="88">
        <v>0.63393562922568414</v>
      </c>
      <c r="M189" s="215" t="s">
        <v>563</v>
      </c>
    </row>
    <row r="190" spans="1:13" x14ac:dyDescent="0.25">
      <c r="A190" s="120">
        <v>178</v>
      </c>
      <c r="B190" s="56" t="s">
        <v>221</v>
      </c>
      <c r="C190" s="58">
        <v>45923</v>
      </c>
      <c r="D190" s="51">
        <v>108</v>
      </c>
      <c r="E190" s="587" t="s">
        <v>359</v>
      </c>
      <c r="F190" s="129">
        <v>37305</v>
      </c>
      <c r="G190" s="129">
        <v>37969</v>
      </c>
      <c r="H190" s="88">
        <f t="shared" si="5"/>
        <v>0.57103999999999999</v>
      </c>
      <c r="I190" s="103"/>
      <c r="J190" s="103"/>
      <c r="K190" s="103">
        <v>0.14699100237650295</v>
      </c>
      <c r="L190" s="88">
        <v>0.71803100237650297</v>
      </c>
      <c r="M190" s="215" t="s">
        <v>563</v>
      </c>
    </row>
    <row r="191" spans="1:13" x14ac:dyDescent="0.25">
      <c r="A191" s="120">
        <v>179</v>
      </c>
      <c r="B191" s="56" t="s">
        <v>222</v>
      </c>
      <c r="C191" s="58">
        <v>45759</v>
      </c>
      <c r="D191" s="51">
        <v>43</v>
      </c>
      <c r="E191" s="65" t="s">
        <v>359</v>
      </c>
      <c r="F191" s="129">
        <v>5953</v>
      </c>
      <c r="G191" s="129">
        <v>5953</v>
      </c>
      <c r="H191" s="88">
        <f t="shared" si="5"/>
        <v>0</v>
      </c>
      <c r="I191" s="103"/>
      <c r="J191" s="103">
        <v>0.16856000000000002</v>
      </c>
      <c r="K191" s="103">
        <v>5.8524195390644691E-2</v>
      </c>
      <c r="L191" s="88">
        <v>0.2270841953906447</v>
      </c>
      <c r="M191" s="215" t="s">
        <v>563</v>
      </c>
    </row>
    <row r="192" spans="1:13" x14ac:dyDescent="0.25">
      <c r="A192" s="120">
        <v>180</v>
      </c>
      <c r="B192" s="116" t="s">
        <v>223</v>
      </c>
      <c r="C192" s="58">
        <v>45829</v>
      </c>
      <c r="D192" s="51">
        <v>66.3</v>
      </c>
      <c r="E192" s="65" t="s">
        <v>359</v>
      </c>
      <c r="F192" s="129">
        <v>29139</v>
      </c>
      <c r="G192" s="129">
        <v>30082</v>
      </c>
      <c r="H192" s="88">
        <f t="shared" si="5"/>
        <v>0.81098000000000003</v>
      </c>
      <c r="I192" s="103"/>
      <c r="J192" s="103"/>
      <c r="K192" s="103">
        <v>9.0236143125575416E-2</v>
      </c>
      <c r="L192" s="88">
        <v>0.90121614312557541</v>
      </c>
      <c r="M192" s="215" t="s">
        <v>563</v>
      </c>
    </row>
    <row r="193" spans="1:13" x14ac:dyDescent="0.25">
      <c r="A193" s="120">
        <v>181</v>
      </c>
      <c r="B193" s="56" t="s">
        <v>224</v>
      </c>
      <c r="C193" s="56"/>
      <c r="D193" s="51">
        <v>110.9</v>
      </c>
      <c r="E193" s="65" t="s">
        <v>359</v>
      </c>
      <c r="F193" s="129">
        <v>14128</v>
      </c>
      <c r="G193" s="129">
        <v>15424</v>
      </c>
      <c r="H193" s="88">
        <v>0</v>
      </c>
      <c r="I193" s="103">
        <v>2.8517142857142859</v>
      </c>
      <c r="J193" s="103"/>
      <c r="K193" s="103">
        <v>0.15093798299587199</v>
      </c>
      <c r="L193" s="88">
        <v>3.002652268710158</v>
      </c>
      <c r="M193" s="215" t="s">
        <v>564</v>
      </c>
    </row>
    <row r="194" spans="1:13" x14ac:dyDescent="0.25">
      <c r="A194" s="120">
        <v>182</v>
      </c>
      <c r="B194" s="56" t="s">
        <v>225</v>
      </c>
      <c r="C194" s="56"/>
      <c r="D194" s="51">
        <v>42.6</v>
      </c>
      <c r="E194" s="65" t="s">
        <v>359</v>
      </c>
      <c r="F194" s="129">
        <v>26000</v>
      </c>
      <c r="G194" s="129">
        <v>26954</v>
      </c>
      <c r="H194" s="88">
        <v>0</v>
      </c>
      <c r="I194" s="103"/>
      <c r="J194" s="103">
        <v>0.74906000000000006</v>
      </c>
      <c r="K194" s="103">
        <v>5.7979784270731714E-2</v>
      </c>
      <c r="L194" s="88">
        <v>0.80703978427073175</v>
      </c>
      <c r="M194" s="215" t="s">
        <v>563</v>
      </c>
    </row>
    <row r="195" spans="1:13" x14ac:dyDescent="0.25">
      <c r="A195" s="120">
        <v>183</v>
      </c>
      <c r="B195" s="56" t="s">
        <v>226</v>
      </c>
      <c r="C195" s="58">
        <v>45898</v>
      </c>
      <c r="D195" s="51">
        <v>65.3</v>
      </c>
      <c r="E195" s="65" t="s">
        <v>359</v>
      </c>
      <c r="F195" s="129">
        <v>20787</v>
      </c>
      <c r="G195" s="129">
        <v>20886</v>
      </c>
      <c r="H195" s="88">
        <f t="shared" si="5"/>
        <v>8.5139999999999993E-2</v>
      </c>
      <c r="I195" s="103"/>
      <c r="J195" s="103"/>
      <c r="K195" s="103">
        <v>8.887511532579298E-2</v>
      </c>
      <c r="L195" s="88">
        <v>0.17401511532579297</v>
      </c>
      <c r="M195" s="215" t="s">
        <v>563</v>
      </c>
    </row>
    <row r="196" spans="1:13" x14ac:dyDescent="0.25">
      <c r="A196" s="120">
        <v>184</v>
      </c>
      <c r="B196" s="56" t="s">
        <v>227</v>
      </c>
      <c r="C196" s="56"/>
      <c r="D196" s="51">
        <v>110</v>
      </c>
      <c r="E196" s="65" t="s">
        <v>359</v>
      </c>
      <c r="F196" s="129">
        <v>55885</v>
      </c>
      <c r="G196" s="129">
        <v>57982</v>
      </c>
      <c r="H196" s="88">
        <v>0</v>
      </c>
      <c r="I196" s="103"/>
      <c r="J196" s="103">
        <v>1.7941066666666667</v>
      </c>
      <c r="K196" s="103">
        <v>0.14971305797606782</v>
      </c>
      <c r="L196" s="88">
        <v>1.9438197246427347</v>
      </c>
      <c r="M196" s="215" t="s">
        <v>563</v>
      </c>
    </row>
    <row r="197" spans="1:13" x14ac:dyDescent="0.25">
      <c r="A197" s="120">
        <v>185</v>
      </c>
      <c r="B197" s="56" t="s">
        <v>228</v>
      </c>
      <c r="C197" s="58">
        <v>45803</v>
      </c>
      <c r="D197" s="51">
        <v>42.6</v>
      </c>
      <c r="E197" s="65" t="s">
        <v>359</v>
      </c>
      <c r="F197" s="129">
        <v>13926</v>
      </c>
      <c r="G197" s="129">
        <v>14163</v>
      </c>
      <c r="H197" s="88">
        <f t="shared" si="5"/>
        <v>0.20382</v>
      </c>
      <c r="I197" s="103"/>
      <c r="J197" s="103"/>
      <c r="K197" s="103">
        <v>5.7979784270731714E-2</v>
      </c>
      <c r="L197" s="88">
        <v>0.26179978427073169</v>
      </c>
      <c r="M197" s="215" t="s">
        <v>563</v>
      </c>
    </row>
    <row r="198" spans="1:13" x14ac:dyDescent="0.25">
      <c r="A198" s="120">
        <v>186</v>
      </c>
      <c r="B198" s="56" t="s">
        <v>229</v>
      </c>
      <c r="C198" s="58">
        <v>45803</v>
      </c>
      <c r="D198" s="51">
        <v>65.3</v>
      </c>
      <c r="E198" s="65" t="s">
        <v>359</v>
      </c>
      <c r="F198" s="129">
        <v>33623</v>
      </c>
      <c r="G198" s="129">
        <v>34208</v>
      </c>
      <c r="H198" s="88">
        <f t="shared" si="5"/>
        <v>0.50309999999999999</v>
      </c>
      <c r="I198" s="103"/>
      <c r="J198" s="103"/>
      <c r="K198" s="103">
        <v>8.887511532579298E-2</v>
      </c>
      <c r="L198" s="88">
        <v>0.59197511532579294</v>
      </c>
      <c r="M198" s="215" t="s">
        <v>563</v>
      </c>
    </row>
    <row r="199" spans="1:13" x14ac:dyDescent="0.25">
      <c r="A199" s="120">
        <v>187</v>
      </c>
      <c r="B199" s="66" t="s">
        <v>584</v>
      </c>
      <c r="C199" s="58">
        <v>45948</v>
      </c>
      <c r="D199" s="51">
        <v>109.9</v>
      </c>
      <c r="E199" s="65" t="s">
        <v>569</v>
      </c>
      <c r="F199" s="88">
        <v>0.746</v>
      </c>
      <c r="G199" s="88">
        <v>1.4450000000000001</v>
      </c>
      <c r="H199" s="88">
        <f>(G199-F199)</f>
        <v>0.69900000000000007</v>
      </c>
      <c r="I199" s="103"/>
      <c r="J199" s="103"/>
      <c r="K199" s="103">
        <v>0.14957695519608957</v>
      </c>
      <c r="L199" s="88">
        <v>0.84857695519608967</v>
      </c>
      <c r="M199" s="215" t="s">
        <v>563</v>
      </c>
    </row>
    <row r="200" spans="1:13" x14ac:dyDescent="0.25">
      <c r="A200" s="120">
        <v>188</v>
      </c>
      <c r="B200" s="56" t="s">
        <v>231</v>
      </c>
      <c r="C200" s="56"/>
      <c r="D200" s="51">
        <v>42.8</v>
      </c>
      <c r="E200" s="65" t="s">
        <v>359</v>
      </c>
      <c r="F200" s="129">
        <v>19028</v>
      </c>
      <c r="G200" s="129">
        <v>19633</v>
      </c>
      <c r="H200" s="88">
        <v>0</v>
      </c>
      <c r="I200" s="103"/>
      <c r="J200" s="103">
        <v>0.36349666666666663</v>
      </c>
      <c r="K200" s="103">
        <v>5.8251989830688196E-2</v>
      </c>
      <c r="L200" s="88">
        <v>0.42174865649735482</v>
      </c>
      <c r="M200" s="25" t="s">
        <v>563</v>
      </c>
    </row>
    <row r="201" spans="1:13" x14ac:dyDescent="0.25">
      <c r="A201" s="120">
        <v>189</v>
      </c>
      <c r="B201" s="56" t="s">
        <v>585</v>
      </c>
      <c r="C201" s="58">
        <v>46621</v>
      </c>
      <c r="D201" s="51">
        <v>65.5</v>
      </c>
      <c r="E201" s="65" t="s">
        <v>569</v>
      </c>
      <c r="F201" s="88">
        <v>0.111</v>
      </c>
      <c r="G201" s="88">
        <v>0.39400000000000002</v>
      </c>
      <c r="H201" s="88">
        <f>(G201-F201)</f>
        <v>0.28300000000000003</v>
      </c>
      <c r="I201" s="103"/>
      <c r="J201" s="103"/>
      <c r="K201" s="103">
        <v>8.9147320885749462E-2</v>
      </c>
      <c r="L201" s="88">
        <v>0.37214732088574948</v>
      </c>
      <c r="M201" s="215" t="s">
        <v>563</v>
      </c>
    </row>
    <row r="202" spans="1:13" x14ac:dyDescent="0.25">
      <c r="A202" s="120">
        <v>190</v>
      </c>
      <c r="B202" s="58" t="s">
        <v>586</v>
      </c>
      <c r="C202" s="58">
        <v>46512</v>
      </c>
      <c r="D202" s="51">
        <v>109.5</v>
      </c>
      <c r="E202" s="65" t="s">
        <v>569</v>
      </c>
      <c r="F202" s="88">
        <v>1.425</v>
      </c>
      <c r="G202" s="88">
        <v>2.879</v>
      </c>
      <c r="H202" s="88">
        <f>(G202-F202)</f>
        <v>1.454</v>
      </c>
      <c r="I202" s="103"/>
      <c r="J202" s="103"/>
      <c r="K202" s="103">
        <v>0.14903254407617658</v>
      </c>
      <c r="L202" s="88">
        <v>1.6030325440761766</v>
      </c>
      <c r="M202" s="215" t="s">
        <v>563</v>
      </c>
    </row>
    <row r="203" spans="1:13" x14ac:dyDescent="0.25">
      <c r="A203" s="120">
        <v>191</v>
      </c>
      <c r="B203" s="56" t="s">
        <v>234</v>
      </c>
      <c r="C203" s="56"/>
      <c r="D203" s="51">
        <v>43</v>
      </c>
      <c r="E203" s="65" t="s">
        <v>359</v>
      </c>
      <c r="F203" s="129">
        <v>22244</v>
      </c>
      <c r="G203" s="129">
        <v>22967</v>
      </c>
      <c r="H203" s="88">
        <v>0</v>
      </c>
      <c r="I203" s="103">
        <v>1.1057142857142856</v>
      </c>
      <c r="J203" s="103"/>
      <c r="K203" s="103">
        <v>5.8524195390644691E-2</v>
      </c>
      <c r="L203" s="88">
        <v>1.1642384811049304</v>
      </c>
      <c r="M203" s="215" t="s">
        <v>564</v>
      </c>
    </row>
    <row r="204" spans="1:13" x14ac:dyDescent="0.25">
      <c r="A204" s="120">
        <v>192</v>
      </c>
      <c r="B204" s="56" t="s">
        <v>235</v>
      </c>
      <c r="C204" s="56"/>
      <c r="D204" s="51">
        <v>65.3</v>
      </c>
      <c r="E204" s="65" t="s">
        <v>359</v>
      </c>
      <c r="F204" s="129">
        <v>39151</v>
      </c>
      <c r="G204" s="129">
        <v>40473</v>
      </c>
      <c r="H204" s="88">
        <v>0</v>
      </c>
      <c r="I204" s="103">
        <v>1.679142857142857</v>
      </c>
      <c r="J204" s="103"/>
      <c r="K204" s="103">
        <v>8.887511532579298E-2</v>
      </c>
      <c r="L204" s="88">
        <v>1.76801797246865</v>
      </c>
      <c r="M204" s="215" t="s">
        <v>564</v>
      </c>
    </row>
    <row r="205" spans="1:13" x14ac:dyDescent="0.25">
      <c r="A205" s="120">
        <v>196</v>
      </c>
      <c r="B205" s="56" t="s">
        <v>236</v>
      </c>
      <c r="C205" s="58">
        <v>45934</v>
      </c>
      <c r="D205" s="51">
        <v>52.8</v>
      </c>
      <c r="E205" s="65" t="s">
        <v>358</v>
      </c>
      <c r="F205" s="104">
        <v>16.401</v>
      </c>
      <c r="G205" s="104">
        <v>16.814</v>
      </c>
      <c r="H205" s="88">
        <f t="shared" si="4"/>
        <v>0.35509740000000023</v>
      </c>
      <c r="I205" s="103"/>
      <c r="J205" s="103"/>
      <c r="K205" s="103">
        <v>7.1862267828512544E-2</v>
      </c>
      <c r="L205" s="88">
        <v>0.4269596678285128</v>
      </c>
      <c r="M205" s="215" t="s">
        <v>563</v>
      </c>
    </row>
    <row r="206" spans="1:13" x14ac:dyDescent="0.25">
      <c r="A206" s="120">
        <v>197</v>
      </c>
      <c r="B206" s="56" t="s">
        <v>237</v>
      </c>
      <c r="C206" s="56"/>
      <c r="D206" s="51">
        <v>51.2</v>
      </c>
      <c r="E206" s="65" t="s">
        <v>358</v>
      </c>
      <c r="F206" s="104">
        <v>28.856000000000002</v>
      </c>
      <c r="G206" s="104">
        <v>28.856000000000002</v>
      </c>
      <c r="H206" s="88">
        <v>0</v>
      </c>
      <c r="I206" s="103"/>
      <c r="J206" s="103">
        <v>0.53909459999999998</v>
      </c>
      <c r="K206" s="103">
        <v>6.968462334886065E-2</v>
      </c>
      <c r="L206" s="88">
        <v>0.60877922334886059</v>
      </c>
      <c r="M206" s="215" t="s">
        <v>563</v>
      </c>
    </row>
    <row r="207" spans="1:13" x14ac:dyDescent="0.25">
      <c r="A207" s="120">
        <v>198</v>
      </c>
      <c r="B207" s="56" t="s">
        <v>238</v>
      </c>
      <c r="C207" s="56"/>
      <c r="D207" s="51">
        <v>113.6</v>
      </c>
      <c r="E207" s="65" t="s">
        <v>358</v>
      </c>
      <c r="F207" s="104">
        <v>88.900999999999996</v>
      </c>
      <c r="G207" s="104">
        <v>88.900999999999996</v>
      </c>
      <c r="H207" s="88">
        <v>0</v>
      </c>
      <c r="I207" s="103"/>
      <c r="J207" s="103">
        <v>1.6311839000000015</v>
      </c>
      <c r="K207" s="103">
        <v>0.15461275805528457</v>
      </c>
      <c r="L207" s="88">
        <v>1.785796658055286</v>
      </c>
      <c r="M207" s="215" t="s">
        <v>563</v>
      </c>
    </row>
    <row r="208" spans="1:13" x14ac:dyDescent="0.25">
      <c r="A208" s="120">
        <v>199</v>
      </c>
      <c r="B208" s="56" t="s">
        <v>239</v>
      </c>
      <c r="C208" s="56"/>
      <c r="D208" s="51">
        <v>106.7</v>
      </c>
      <c r="E208" s="65" t="s">
        <v>358</v>
      </c>
      <c r="F208" s="104">
        <v>49.165999999999997</v>
      </c>
      <c r="G208" s="104">
        <v>50.796999999999997</v>
      </c>
      <c r="H208" s="88">
        <v>0</v>
      </c>
      <c r="I208" s="103"/>
      <c r="J208" s="103">
        <v>1.1727655333333336</v>
      </c>
      <c r="K208" s="103">
        <v>0.14522166623678578</v>
      </c>
      <c r="L208" s="88">
        <v>1.3179871995701193</v>
      </c>
      <c r="M208" s="215" t="s">
        <v>563</v>
      </c>
    </row>
    <row r="209" spans="1:13" x14ac:dyDescent="0.25">
      <c r="A209" s="120">
        <v>200</v>
      </c>
      <c r="B209" s="56" t="s">
        <v>240</v>
      </c>
      <c r="C209" s="58">
        <v>45906</v>
      </c>
      <c r="D209" s="51">
        <v>92.7</v>
      </c>
      <c r="E209" s="65" t="s">
        <v>358</v>
      </c>
      <c r="F209" s="104">
        <v>23.128</v>
      </c>
      <c r="G209" s="104">
        <v>24.186</v>
      </c>
      <c r="H209" s="88">
        <f t="shared" ref="H209:H268" si="6">(G209-F209)*0.8598</f>
        <v>0.90966839999999982</v>
      </c>
      <c r="I209" s="103"/>
      <c r="J209" s="103"/>
      <c r="K209" s="103">
        <v>0.12616727703983169</v>
      </c>
      <c r="L209" s="88">
        <v>1.0358356770398316</v>
      </c>
      <c r="M209" s="215" t="s">
        <v>563</v>
      </c>
    </row>
    <row r="210" spans="1:13" x14ac:dyDescent="0.25">
      <c r="A210" s="120">
        <v>201</v>
      </c>
      <c r="B210" s="56" t="s">
        <v>241</v>
      </c>
      <c r="C210" s="58">
        <v>45912</v>
      </c>
      <c r="D210" s="51">
        <v>81.8</v>
      </c>
      <c r="E210" s="65" t="s">
        <v>358</v>
      </c>
      <c r="F210" s="104">
        <v>47.073999999999998</v>
      </c>
      <c r="G210" s="104">
        <v>48.56</v>
      </c>
      <c r="H210" s="88">
        <f t="shared" si="6"/>
        <v>1.2776628000000037</v>
      </c>
      <c r="I210" s="103"/>
      <c r="J210" s="103"/>
      <c r="K210" s="103">
        <v>0.11133207402220315</v>
      </c>
      <c r="L210" s="88">
        <v>1.3889948740222069</v>
      </c>
      <c r="M210" s="215" t="s">
        <v>563</v>
      </c>
    </row>
    <row r="211" spans="1:13" x14ac:dyDescent="0.25">
      <c r="A211" s="120">
        <v>202</v>
      </c>
      <c r="B211" s="56" t="s">
        <v>242</v>
      </c>
      <c r="C211" s="58">
        <v>45879</v>
      </c>
      <c r="D211" s="51">
        <v>52.3</v>
      </c>
      <c r="E211" s="65" t="s">
        <v>358</v>
      </c>
      <c r="F211" s="104">
        <v>15.196999999999999</v>
      </c>
      <c r="G211" s="104">
        <v>15.89</v>
      </c>
      <c r="H211" s="88">
        <f t="shared" si="6"/>
        <v>0.59584140000000119</v>
      </c>
      <c r="I211" s="103"/>
      <c r="J211" s="103"/>
      <c r="K211" s="103">
        <v>7.1181753928621333E-2</v>
      </c>
      <c r="L211" s="88">
        <v>0.66702315392862255</v>
      </c>
      <c r="M211" s="215" t="s">
        <v>563</v>
      </c>
    </row>
    <row r="212" spans="1:13" x14ac:dyDescent="0.25">
      <c r="A212" s="120">
        <v>203</v>
      </c>
      <c r="B212" s="56" t="s">
        <v>243</v>
      </c>
      <c r="C212" s="56"/>
      <c r="D212" s="51">
        <v>51.3</v>
      </c>
      <c r="E212" s="65" t="s">
        <v>358</v>
      </c>
      <c r="F212" s="104">
        <v>23.172000000000001</v>
      </c>
      <c r="G212" s="104">
        <v>24.02</v>
      </c>
      <c r="H212" s="88">
        <v>0</v>
      </c>
      <c r="I212" s="103"/>
      <c r="J212" s="103">
        <v>0.54482720000000018</v>
      </c>
      <c r="K212" s="103">
        <v>6.9820726128838898E-2</v>
      </c>
      <c r="L212" s="88">
        <v>0.61464792612883912</v>
      </c>
      <c r="M212" s="215" t="s">
        <v>563</v>
      </c>
    </row>
    <row r="213" spans="1:13" x14ac:dyDescent="0.25">
      <c r="A213" s="120">
        <v>204</v>
      </c>
      <c r="B213" s="56" t="s">
        <v>244</v>
      </c>
      <c r="C213" s="56"/>
      <c r="D213" s="51">
        <v>113.7</v>
      </c>
      <c r="E213" s="65" t="s">
        <v>358</v>
      </c>
      <c r="F213" s="104">
        <v>88.570999999999998</v>
      </c>
      <c r="G213" s="104">
        <v>90.756</v>
      </c>
      <c r="H213" s="88">
        <v>0</v>
      </c>
      <c r="I213" s="103"/>
      <c r="J213" s="103">
        <v>2.1420523333333326</v>
      </c>
      <c r="K213" s="103">
        <v>0.15474886083526282</v>
      </c>
      <c r="L213" s="88">
        <v>2.2968011941685953</v>
      </c>
      <c r="M213" s="215" t="s">
        <v>563</v>
      </c>
    </row>
    <row r="214" spans="1:13" x14ac:dyDescent="0.25">
      <c r="A214" s="120">
        <v>205</v>
      </c>
      <c r="B214" s="56" t="s">
        <v>245</v>
      </c>
      <c r="C214" s="56"/>
      <c r="D214" s="51">
        <v>107</v>
      </c>
      <c r="E214" s="65" t="s">
        <v>358</v>
      </c>
      <c r="F214" s="104">
        <v>29.169</v>
      </c>
      <c r="G214" s="104">
        <v>29.169</v>
      </c>
      <c r="H214" s="88">
        <f t="shared" si="6"/>
        <v>0</v>
      </c>
      <c r="I214" s="103"/>
      <c r="J214" s="103">
        <v>1.0031643333333333</v>
      </c>
      <c r="K214" s="103">
        <v>0.1456299745767205</v>
      </c>
      <c r="L214" s="88">
        <v>1.1487943079100538</v>
      </c>
      <c r="M214" s="215" t="s">
        <v>563</v>
      </c>
    </row>
    <row r="215" spans="1:13" x14ac:dyDescent="0.25">
      <c r="A215" s="120">
        <v>206</v>
      </c>
      <c r="B215" s="56" t="s">
        <v>246</v>
      </c>
      <c r="C215" s="58">
        <v>45970</v>
      </c>
      <c r="D215" s="51">
        <v>92.7</v>
      </c>
      <c r="E215" s="65" t="s">
        <v>358</v>
      </c>
      <c r="F215" s="104">
        <v>35.607999999999997</v>
      </c>
      <c r="G215" s="104">
        <v>37.259</v>
      </c>
      <c r="H215" s="88">
        <f t="shared" si="6"/>
        <v>1.419529800000003</v>
      </c>
      <c r="I215" s="103"/>
      <c r="J215" s="103"/>
      <c r="K215" s="103">
        <v>0.12616727703983169</v>
      </c>
      <c r="L215" s="88">
        <v>1.5456970770398346</v>
      </c>
      <c r="M215" s="215" t="s">
        <v>563</v>
      </c>
    </row>
    <row r="216" spans="1:13" x14ac:dyDescent="0.25">
      <c r="A216" s="120">
        <v>207</v>
      </c>
      <c r="B216" s="56" t="s">
        <v>247</v>
      </c>
      <c r="C216" s="58">
        <v>45970</v>
      </c>
      <c r="D216" s="51">
        <v>81</v>
      </c>
      <c r="E216" s="65" t="s">
        <v>358</v>
      </c>
      <c r="F216" s="104">
        <v>44.136000000000003</v>
      </c>
      <c r="G216" s="104">
        <v>45.746000000000002</v>
      </c>
      <c r="H216" s="88">
        <f t="shared" si="6"/>
        <v>1.3842779999999995</v>
      </c>
      <c r="I216" s="103"/>
      <c r="J216" s="103"/>
      <c r="K216" s="103">
        <v>0.11024325178237721</v>
      </c>
      <c r="L216" s="88">
        <v>1.4945212517823767</v>
      </c>
      <c r="M216" s="215" t="s">
        <v>563</v>
      </c>
    </row>
    <row r="217" spans="1:13" x14ac:dyDescent="0.25">
      <c r="A217" s="120">
        <v>208</v>
      </c>
      <c r="B217" s="56">
        <v>2015008008</v>
      </c>
      <c r="C217" s="58">
        <v>45703</v>
      </c>
      <c r="D217" s="51">
        <v>53.2</v>
      </c>
      <c r="E217" s="65" t="s">
        <v>569</v>
      </c>
      <c r="F217" s="104">
        <v>0.37269999999999998</v>
      </c>
      <c r="G217" s="104">
        <v>0.59</v>
      </c>
      <c r="H217" s="88">
        <f>(G217-F217)</f>
        <v>0.21729999999999999</v>
      </c>
      <c r="I217" s="103"/>
      <c r="J217" s="103"/>
      <c r="K217" s="103">
        <v>7.2406678948425521E-2</v>
      </c>
      <c r="L217" s="88">
        <v>0.2897066789484255</v>
      </c>
      <c r="M217" s="215" t="s">
        <v>563</v>
      </c>
    </row>
    <row r="218" spans="1:13" x14ac:dyDescent="0.25">
      <c r="A218" s="120">
        <v>209</v>
      </c>
      <c r="B218" s="56" t="s">
        <v>249</v>
      </c>
      <c r="C218" s="56"/>
      <c r="D218" s="51">
        <v>51.1</v>
      </c>
      <c r="E218" s="65" t="s">
        <v>358</v>
      </c>
      <c r="F218" s="104">
        <v>43.308</v>
      </c>
      <c r="G218" s="104">
        <v>44.569000000000003</v>
      </c>
      <c r="H218" s="88">
        <v>0</v>
      </c>
      <c r="I218" s="103"/>
      <c r="J218" s="103">
        <v>1.127623266666667</v>
      </c>
      <c r="K218" s="103">
        <v>6.9548520568882416E-2</v>
      </c>
      <c r="L218" s="88">
        <v>1.1971717872355494</v>
      </c>
      <c r="M218" s="215" t="s">
        <v>563</v>
      </c>
    </row>
    <row r="219" spans="1:13" x14ac:dyDescent="0.25">
      <c r="A219" s="120">
        <v>210</v>
      </c>
      <c r="B219" s="56" t="s">
        <v>250</v>
      </c>
      <c r="C219" s="56"/>
      <c r="D219" s="51">
        <v>113.8</v>
      </c>
      <c r="E219" s="65" t="s">
        <v>358</v>
      </c>
      <c r="F219" s="104">
        <v>52.993000000000002</v>
      </c>
      <c r="G219" s="104">
        <v>54.514000000000003</v>
      </c>
      <c r="H219" s="88">
        <v>0</v>
      </c>
      <c r="I219" s="103"/>
      <c r="J219" s="103">
        <v>0.88393819999999901</v>
      </c>
      <c r="K219" s="103">
        <v>0.15488496361524107</v>
      </c>
      <c r="L219" s="88">
        <v>1.0388231636152401</v>
      </c>
      <c r="M219" s="215" t="s">
        <v>563</v>
      </c>
    </row>
    <row r="220" spans="1:13" x14ac:dyDescent="0.25">
      <c r="A220" s="120">
        <v>211</v>
      </c>
      <c r="B220" s="56" t="s">
        <v>251</v>
      </c>
      <c r="C220" s="56"/>
      <c r="D220" s="51">
        <v>106.9</v>
      </c>
      <c r="E220" s="65" t="s">
        <v>358</v>
      </c>
      <c r="F220" s="104">
        <v>9.1129999999999995</v>
      </c>
      <c r="G220" s="104">
        <v>9.1980000000000004</v>
      </c>
      <c r="H220" s="88">
        <v>0</v>
      </c>
      <c r="I220" s="103">
        <v>2.7488571428571427</v>
      </c>
      <c r="J220" s="103"/>
      <c r="K220" s="103">
        <v>0.14549387179674228</v>
      </c>
      <c r="L220" s="88">
        <v>2.8943510146538851</v>
      </c>
      <c r="M220" s="25" t="s">
        <v>564</v>
      </c>
    </row>
    <row r="221" spans="1:13" x14ac:dyDescent="0.25">
      <c r="A221" s="120">
        <v>212</v>
      </c>
      <c r="B221" s="56" t="s">
        <v>252</v>
      </c>
      <c r="C221" s="58">
        <v>45908</v>
      </c>
      <c r="D221" s="51">
        <v>93.2</v>
      </c>
      <c r="E221" s="65" t="s">
        <v>358</v>
      </c>
      <c r="F221" s="104">
        <v>33.042000000000002</v>
      </c>
      <c r="G221" s="104">
        <v>33.365000000000002</v>
      </c>
      <c r="H221" s="88">
        <f t="shared" si="6"/>
        <v>0.27771540000000033</v>
      </c>
      <c r="I221" s="103"/>
      <c r="J221" s="103"/>
      <c r="K221" s="103">
        <v>0.1268477909397229</v>
      </c>
      <c r="L221" s="88">
        <v>0.40456319093972326</v>
      </c>
      <c r="M221" s="25" t="s">
        <v>563</v>
      </c>
    </row>
    <row r="222" spans="1:13" x14ac:dyDescent="0.25">
      <c r="A222" s="120">
        <v>213</v>
      </c>
      <c r="B222" s="56" t="s">
        <v>253</v>
      </c>
      <c r="C222" s="58">
        <v>45892</v>
      </c>
      <c r="D222" s="51">
        <v>80.7</v>
      </c>
      <c r="E222" s="65" t="s">
        <v>358</v>
      </c>
      <c r="F222" s="104">
        <v>8.2870000000000008</v>
      </c>
      <c r="G222" s="104">
        <v>8.3919999999999995</v>
      </c>
      <c r="H222" s="88">
        <f t="shared" si="6"/>
        <v>9.0278999999998846E-2</v>
      </c>
      <c r="I222" s="103"/>
      <c r="J222" s="103"/>
      <c r="K222" s="103">
        <v>0.10983494344244248</v>
      </c>
      <c r="L222" s="88">
        <v>0.20011394344244132</v>
      </c>
      <c r="M222" s="25" t="s">
        <v>563</v>
      </c>
    </row>
    <row r="223" spans="1:13" x14ac:dyDescent="0.25">
      <c r="A223" s="120">
        <v>214</v>
      </c>
      <c r="B223" s="56" t="s">
        <v>254</v>
      </c>
      <c r="C223" s="56"/>
      <c r="D223" s="51">
        <v>52.5</v>
      </c>
      <c r="E223" s="65" t="s">
        <v>358</v>
      </c>
      <c r="F223" s="104">
        <v>29.692</v>
      </c>
      <c r="G223" s="104">
        <v>30.692</v>
      </c>
      <c r="H223" s="88">
        <v>0</v>
      </c>
      <c r="I223" s="103"/>
      <c r="J223" s="103">
        <v>1.1753489333333331</v>
      </c>
      <c r="K223" s="103">
        <v>7.1453959488577815E-2</v>
      </c>
      <c r="L223" s="88">
        <v>1.246802892821911</v>
      </c>
      <c r="M223" s="25" t="s">
        <v>563</v>
      </c>
    </row>
    <row r="224" spans="1:13" x14ac:dyDescent="0.25">
      <c r="A224" s="120">
        <v>215</v>
      </c>
      <c r="B224" s="56" t="s">
        <v>255</v>
      </c>
      <c r="C224" s="58">
        <v>45900</v>
      </c>
      <c r="D224" s="51">
        <v>51</v>
      </c>
      <c r="E224" s="65" t="s">
        <v>358</v>
      </c>
      <c r="F224" s="104">
        <v>0.96599999999999997</v>
      </c>
      <c r="G224" s="104">
        <v>0.98199999999999998</v>
      </c>
      <c r="H224" s="88">
        <f t="shared" si="6"/>
        <v>1.3756800000000012E-2</v>
      </c>
      <c r="I224" s="103"/>
      <c r="J224" s="103"/>
      <c r="K224" s="103">
        <v>6.9412417788904168E-2</v>
      </c>
      <c r="L224" s="88">
        <v>8.3169217788904182E-2</v>
      </c>
      <c r="M224" s="443" t="s">
        <v>563</v>
      </c>
    </row>
    <row r="225" spans="1:13" x14ac:dyDescent="0.25">
      <c r="A225" s="120">
        <v>216</v>
      </c>
      <c r="B225" s="56" t="s">
        <v>256</v>
      </c>
      <c r="C225" s="56"/>
      <c r="D225" s="51">
        <v>113.9</v>
      </c>
      <c r="E225" s="65" t="s">
        <v>358</v>
      </c>
      <c r="F225" s="104">
        <v>99.346000000000004</v>
      </c>
      <c r="G225" s="104">
        <v>101.916</v>
      </c>
      <c r="H225" s="88">
        <v>0</v>
      </c>
      <c r="I225" s="103"/>
      <c r="J225" s="103">
        <v>2.3879587666666651</v>
      </c>
      <c r="K225" s="103">
        <v>0.15502106639521931</v>
      </c>
      <c r="L225" s="88">
        <v>2.5429798330618842</v>
      </c>
      <c r="M225" s="25" t="s">
        <v>563</v>
      </c>
    </row>
    <row r="226" spans="1:13" x14ac:dyDescent="0.25">
      <c r="A226" s="120">
        <v>217</v>
      </c>
      <c r="B226" s="56" t="s">
        <v>257</v>
      </c>
      <c r="C226" s="56"/>
      <c r="D226" s="51">
        <v>106.5</v>
      </c>
      <c r="E226" s="65" t="s">
        <v>358</v>
      </c>
      <c r="F226" s="104">
        <v>19.670000000000002</v>
      </c>
      <c r="G226" s="104">
        <v>19.812999999999999</v>
      </c>
      <c r="H226" s="88">
        <v>0</v>
      </c>
      <c r="I226" s="103"/>
      <c r="J226" s="103">
        <v>0.33210930000000011</v>
      </c>
      <c r="K226" s="103">
        <v>0.14494946067682929</v>
      </c>
      <c r="L226" s="88">
        <v>0.4770587606768294</v>
      </c>
      <c r="M226" s="25" t="s">
        <v>563</v>
      </c>
    </row>
    <row r="227" spans="1:13" x14ac:dyDescent="0.25">
      <c r="A227" s="120">
        <v>218</v>
      </c>
      <c r="B227" s="56">
        <v>15705516</v>
      </c>
      <c r="C227" s="58">
        <v>45980</v>
      </c>
      <c r="D227" s="51">
        <v>92.6</v>
      </c>
      <c r="E227" s="65" t="s">
        <v>359</v>
      </c>
      <c r="F227" s="104">
        <v>34557</v>
      </c>
      <c r="G227" s="104">
        <v>36010</v>
      </c>
      <c r="H227" s="88">
        <f>(G227-F227)*0.00086</f>
        <v>1.2495799999999999</v>
      </c>
      <c r="I227" s="103"/>
      <c r="J227" s="103"/>
      <c r="K227" s="103">
        <v>0.12603117425985344</v>
      </c>
      <c r="L227" s="88">
        <v>1.3756111742598534</v>
      </c>
      <c r="M227" s="25" t="s">
        <v>563</v>
      </c>
    </row>
    <row r="228" spans="1:13" x14ac:dyDescent="0.25">
      <c r="A228" s="120">
        <v>219</v>
      </c>
      <c r="B228" s="56">
        <v>2115520186</v>
      </c>
      <c r="C228" s="58">
        <v>45919</v>
      </c>
      <c r="D228" s="51">
        <v>81.400000000000006</v>
      </c>
      <c r="E228" s="65" t="s">
        <v>569</v>
      </c>
      <c r="F228" s="104">
        <v>0.39700000000000002</v>
      </c>
      <c r="G228" s="104">
        <v>1.986</v>
      </c>
      <c r="H228" s="88">
        <f>G228-F228</f>
        <v>1.589</v>
      </c>
      <c r="I228" s="103"/>
      <c r="J228" s="103"/>
      <c r="K228" s="103">
        <v>0.11078766290229018</v>
      </c>
      <c r="L228" s="88">
        <v>1.6997876629022901</v>
      </c>
      <c r="M228" s="25" t="s">
        <v>563</v>
      </c>
    </row>
    <row r="229" spans="1:13" x14ac:dyDescent="0.25">
      <c r="A229" s="120">
        <v>220</v>
      </c>
      <c r="B229" s="56">
        <v>2015008019</v>
      </c>
      <c r="C229" s="58">
        <v>45703</v>
      </c>
      <c r="D229" s="51">
        <v>52.9</v>
      </c>
      <c r="E229" s="65" t="s">
        <v>569</v>
      </c>
      <c r="F229" s="104">
        <v>0.1353</v>
      </c>
      <c r="G229" s="104">
        <v>0.36809999999999998</v>
      </c>
      <c r="H229" s="88">
        <f>G229-F229</f>
        <v>0.23279999999999998</v>
      </c>
      <c r="I229" s="103"/>
      <c r="J229" s="103"/>
      <c r="K229" s="103">
        <v>7.1998370608490792E-2</v>
      </c>
      <c r="L229" s="88">
        <v>0.3047983706084908</v>
      </c>
      <c r="M229" s="25" t="s">
        <v>563</v>
      </c>
    </row>
    <row r="230" spans="1:13" x14ac:dyDescent="0.25">
      <c r="A230" s="120">
        <v>221</v>
      </c>
      <c r="B230" s="56" t="s">
        <v>261</v>
      </c>
      <c r="C230" s="58">
        <v>45908</v>
      </c>
      <c r="D230" s="51">
        <v>51.4</v>
      </c>
      <c r="E230" s="65" t="s">
        <v>358</v>
      </c>
      <c r="F230" s="104">
        <v>28.224</v>
      </c>
      <c r="G230" s="104">
        <v>29.128</v>
      </c>
      <c r="H230" s="88">
        <f t="shared" si="6"/>
        <v>0.77725919999999993</v>
      </c>
      <c r="I230" s="103"/>
      <c r="J230" s="103"/>
      <c r="K230" s="103">
        <v>6.9956828908817131E-2</v>
      </c>
      <c r="L230" s="88">
        <v>0.84721602890881709</v>
      </c>
      <c r="M230" s="25" t="s">
        <v>563</v>
      </c>
    </row>
    <row r="231" spans="1:13" x14ac:dyDescent="0.25">
      <c r="A231" s="120">
        <v>222</v>
      </c>
      <c r="B231" s="56" t="s">
        <v>262</v>
      </c>
      <c r="C231" s="56"/>
      <c r="D231" s="51">
        <v>115</v>
      </c>
      <c r="E231" s="65" t="s">
        <v>358</v>
      </c>
      <c r="F231" s="104">
        <v>10.573</v>
      </c>
      <c r="G231" s="104">
        <v>10.589</v>
      </c>
      <c r="H231" s="88">
        <f>(G231-F231)*0.8598*0</f>
        <v>0</v>
      </c>
      <c r="I231" s="103"/>
      <c r="J231" s="103">
        <v>0.68149875000000015</v>
      </c>
      <c r="K231" s="103">
        <v>0.15651819697497998</v>
      </c>
      <c r="L231" s="88">
        <v>0.83801694697498008</v>
      </c>
      <c r="M231" s="215" t="s">
        <v>563</v>
      </c>
    </row>
    <row r="232" spans="1:13" x14ac:dyDescent="0.25">
      <c r="A232" s="120">
        <v>223</v>
      </c>
      <c r="B232" s="56" t="s">
        <v>263</v>
      </c>
      <c r="C232" s="58">
        <v>45922</v>
      </c>
      <c r="D232" s="51">
        <v>106.7</v>
      </c>
      <c r="E232" s="65" t="s">
        <v>358</v>
      </c>
      <c r="F232" s="104">
        <v>25.253</v>
      </c>
      <c r="G232" s="104">
        <v>25.625</v>
      </c>
      <c r="H232" s="88">
        <f t="shared" si="6"/>
        <v>0.3198455999999999</v>
      </c>
      <c r="I232" s="103"/>
      <c r="J232" s="103"/>
      <c r="K232" s="103">
        <v>0.14522166623678578</v>
      </c>
      <c r="L232" s="88">
        <v>0.46506726623678568</v>
      </c>
      <c r="M232" s="215" t="s">
        <v>563</v>
      </c>
    </row>
    <row r="233" spans="1:13" x14ac:dyDescent="0.25">
      <c r="A233" s="120">
        <v>224</v>
      </c>
      <c r="B233" s="56" t="s">
        <v>264</v>
      </c>
      <c r="C233" s="58">
        <v>45939</v>
      </c>
      <c r="D233" s="51">
        <v>92.4</v>
      </c>
      <c r="E233" s="65" t="s">
        <v>358</v>
      </c>
      <c r="F233" s="104">
        <v>18.456</v>
      </c>
      <c r="G233" s="104">
        <v>20.135999999999999</v>
      </c>
      <c r="H233" s="88">
        <f t="shared" si="6"/>
        <v>1.4444639999999997</v>
      </c>
      <c r="I233" s="103"/>
      <c r="J233" s="103"/>
      <c r="K233" s="103">
        <v>0.12575896869989697</v>
      </c>
      <c r="L233" s="88">
        <v>1.5702229686998967</v>
      </c>
      <c r="M233" s="215" t="s">
        <v>563</v>
      </c>
    </row>
    <row r="234" spans="1:13" x14ac:dyDescent="0.25">
      <c r="A234" s="120">
        <v>225</v>
      </c>
      <c r="B234" s="56" t="s">
        <v>265</v>
      </c>
      <c r="C234" s="56"/>
      <c r="D234" s="51">
        <v>81.2</v>
      </c>
      <c r="E234" s="65" t="s">
        <v>358</v>
      </c>
      <c r="F234" s="104">
        <v>34.18</v>
      </c>
      <c r="G234" s="104">
        <v>35.259</v>
      </c>
      <c r="H234" s="88">
        <v>0</v>
      </c>
      <c r="I234" s="103"/>
      <c r="J234" s="103">
        <v>1.2618946333333336</v>
      </c>
      <c r="K234" s="103">
        <v>0.1105154573423337</v>
      </c>
      <c r="L234" s="88">
        <v>1.3724100906756673</v>
      </c>
      <c r="M234" s="215" t="s">
        <v>563</v>
      </c>
    </row>
    <row r="235" spans="1:13" x14ac:dyDescent="0.25">
      <c r="A235" s="120">
        <v>226</v>
      </c>
      <c r="B235" s="56" t="s">
        <v>266</v>
      </c>
      <c r="C235" s="56"/>
      <c r="D235" s="51">
        <v>52.7</v>
      </c>
      <c r="E235" s="65" t="s">
        <v>358</v>
      </c>
      <c r="F235" s="104">
        <v>15.563000000000001</v>
      </c>
      <c r="G235" s="104">
        <v>15.93</v>
      </c>
      <c r="H235" s="88">
        <v>0</v>
      </c>
      <c r="I235" s="103"/>
      <c r="J235" s="103">
        <v>0.53260603999999989</v>
      </c>
      <c r="K235" s="103">
        <v>7.172616504853431E-2</v>
      </c>
      <c r="L235" s="88">
        <v>0.60433220504853424</v>
      </c>
      <c r="M235" s="215" t="s">
        <v>563</v>
      </c>
    </row>
    <row r="236" spans="1:13" x14ac:dyDescent="0.25">
      <c r="A236" s="120">
        <v>227</v>
      </c>
      <c r="B236" s="56" t="s">
        <v>267</v>
      </c>
      <c r="C236" s="56"/>
      <c r="D236" s="51">
        <v>51.5</v>
      </c>
      <c r="E236" s="65" t="s">
        <v>358</v>
      </c>
      <c r="F236" s="104">
        <v>24.491</v>
      </c>
      <c r="G236" s="104">
        <v>25.78</v>
      </c>
      <c r="H236" s="88">
        <v>0</v>
      </c>
      <c r="I236" s="103"/>
      <c r="J236" s="103">
        <v>1.11604408</v>
      </c>
      <c r="K236" s="103">
        <v>7.0092931688795379E-2</v>
      </c>
      <c r="L236" s="88">
        <v>1.1861370116887953</v>
      </c>
      <c r="M236" s="215" t="s">
        <v>563</v>
      </c>
    </row>
    <row r="237" spans="1:13" x14ac:dyDescent="0.25">
      <c r="A237" s="120">
        <v>228</v>
      </c>
      <c r="B237" s="56">
        <v>20203962</v>
      </c>
      <c r="C237" s="58">
        <v>45927</v>
      </c>
      <c r="D237" s="51">
        <v>113.5</v>
      </c>
      <c r="E237" s="65" t="s">
        <v>569</v>
      </c>
      <c r="F237" s="104">
        <v>3.5569999999999999</v>
      </c>
      <c r="G237" s="104">
        <v>5.8280000000000003</v>
      </c>
      <c r="H237" s="88">
        <f>G237-F237</f>
        <v>2.2710000000000004</v>
      </c>
      <c r="I237" s="103"/>
      <c r="J237" s="103"/>
      <c r="K237" s="103">
        <v>0.15447665527530632</v>
      </c>
      <c r="L237" s="88">
        <v>2.4254766552753066</v>
      </c>
      <c r="M237" s="215" t="s">
        <v>563</v>
      </c>
    </row>
    <row r="238" spans="1:13" x14ac:dyDescent="0.25">
      <c r="A238" s="120">
        <v>229</v>
      </c>
      <c r="B238" s="56">
        <v>21001742</v>
      </c>
      <c r="C238" s="58">
        <v>46623</v>
      </c>
      <c r="D238" s="51">
        <v>107.4</v>
      </c>
      <c r="E238" s="65" t="s">
        <v>569</v>
      </c>
      <c r="F238" s="104">
        <v>1.0209999999999999</v>
      </c>
      <c r="G238" s="104">
        <v>1.839</v>
      </c>
      <c r="H238" s="88">
        <f>G238-F238</f>
        <v>0.81800000000000006</v>
      </c>
      <c r="I238" s="103"/>
      <c r="J238" s="103"/>
      <c r="K238" s="103">
        <v>0.14617438569663349</v>
      </c>
      <c r="L238" s="88">
        <v>0.96417438569663361</v>
      </c>
      <c r="M238" s="215" t="s">
        <v>563</v>
      </c>
    </row>
    <row r="239" spans="1:13" x14ac:dyDescent="0.25">
      <c r="A239" s="120">
        <v>230</v>
      </c>
      <c r="B239" s="56" t="s">
        <v>270</v>
      </c>
      <c r="C239" s="58">
        <v>45956</v>
      </c>
      <c r="D239" s="51">
        <v>93</v>
      </c>
      <c r="E239" s="65" t="s">
        <v>358</v>
      </c>
      <c r="F239" s="104">
        <v>21.024999999999999</v>
      </c>
      <c r="G239" s="104">
        <v>21.068999999999999</v>
      </c>
      <c r="H239" s="88">
        <f t="shared" si="6"/>
        <v>3.7831200000000419E-2</v>
      </c>
      <c r="I239" s="103"/>
      <c r="J239" s="103"/>
      <c r="K239" s="103">
        <v>0.12657558537976643</v>
      </c>
      <c r="L239" s="88">
        <v>0.16440678537976686</v>
      </c>
      <c r="M239" s="215" t="s">
        <v>563</v>
      </c>
    </row>
    <row r="240" spans="1:13" x14ac:dyDescent="0.25">
      <c r="A240" s="120">
        <v>231</v>
      </c>
      <c r="B240" s="56" t="s">
        <v>271</v>
      </c>
      <c r="C240" s="56"/>
      <c r="D240" s="51">
        <v>80.900000000000006</v>
      </c>
      <c r="E240" s="65" t="s">
        <v>358</v>
      </c>
      <c r="F240" s="104">
        <v>37.802999999999997</v>
      </c>
      <c r="G240" s="104">
        <v>39.499000000000002</v>
      </c>
      <c r="H240" s="88">
        <v>0</v>
      </c>
      <c r="I240" s="103"/>
      <c r="J240" s="103">
        <v>0.50688443333333388</v>
      </c>
      <c r="K240" s="103">
        <v>0.11010714900239897</v>
      </c>
      <c r="L240" s="88">
        <v>0.61699158233573281</v>
      </c>
      <c r="M240" s="215" t="s">
        <v>563</v>
      </c>
    </row>
    <row r="241" spans="1:13" x14ac:dyDescent="0.25">
      <c r="A241" s="120">
        <v>232</v>
      </c>
      <c r="B241" s="56" t="s">
        <v>272</v>
      </c>
      <c r="C241" s="58">
        <v>45823</v>
      </c>
      <c r="D241" s="51">
        <v>52.5</v>
      </c>
      <c r="E241" s="65" t="s">
        <v>358</v>
      </c>
      <c r="F241" s="104">
        <v>28.949000000000002</v>
      </c>
      <c r="G241" s="104">
        <v>30.056999999999999</v>
      </c>
      <c r="H241" s="88">
        <f t="shared" si="6"/>
        <v>0.95265839999999746</v>
      </c>
      <c r="I241" s="103"/>
      <c r="J241" s="103"/>
      <c r="K241" s="103">
        <v>7.1453959488577815E-2</v>
      </c>
      <c r="L241" s="88">
        <v>1.0241123594885753</v>
      </c>
      <c r="M241" s="215" t="s">
        <v>563</v>
      </c>
    </row>
    <row r="242" spans="1:13" x14ac:dyDescent="0.25">
      <c r="A242" s="120">
        <v>233</v>
      </c>
      <c r="B242" s="56" t="s">
        <v>273</v>
      </c>
      <c r="C242" s="56"/>
      <c r="D242" s="51">
        <v>50.7</v>
      </c>
      <c r="E242" s="65" t="s">
        <v>358</v>
      </c>
      <c r="F242" s="104">
        <v>31.803000000000001</v>
      </c>
      <c r="G242" s="104">
        <v>32.652999999999999</v>
      </c>
      <c r="H242" s="88">
        <v>0</v>
      </c>
      <c r="I242" s="103"/>
      <c r="J242" s="103">
        <v>0.89963063333333348</v>
      </c>
      <c r="K242" s="103">
        <v>6.9004109448969439E-2</v>
      </c>
      <c r="L242" s="88">
        <v>0.96863474278230288</v>
      </c>
      <c r="M242" s="215" t="s">
        <v>563</v>
      </c>
    </row>
    <row r="243" spans="1:13" x14ac:dyDescent="0.25">
      <c r="A243" s="120">
        <v>234</v>
      </c>
      <c r="B243" s="56" t="s">
        <v>274</v>
      </c>
      <c r="C243" s="58">
        <v>45922</v>
      </c>
      <c r="D243" s="51">
        <v>113.8</v>
      </c>
      <c r="E243" s="65" t="s">
        <v>358</v>
      </c>
      <c r="F243" s="104">
        <v>45.429000000000002</v>
      </c>
      <c r="G243" s="104">
        <v>46.561</v>
      </c>
      <c r="H243" s="88">
        <f t="shared" si="6"/>
        <v>0.9732935999999982</v>
      </c>
      <c r="I243" s="103"/>
      <c r="J243" s="103"/>
      <c r="K243" s="103">
        <v>0.15488496361524107</v>
      </c>
      <c r="L243" s="88">
        <v>1.1281785636152393</v>
      </c>
      <c r="M243" s="215" t="s">
        <v>563</v>
      </c>
    </row>
    <row r="244" spans="1:13" x14ac:dyDescent="0.25">
      <c r="A244" s="120">
        <v>235</v>
      </c>
      <c r="B244" s="56" t="s">
        <v>275</v>
      </c>
      <c r="C244" s="58">
        <v>45913</v>
      </c>
      <c r="D244" s="51">
        <v>106.4</v>
      </c>
      <c r="E244" s="65" t="s">
        <v>358</v>
      </c>
      <c r="F244" s="104">
        <v>35.014000000000003</v>
      </c>
      <c r="G244" s="104">
        <v>36.104999999999997</v>
      </c>
      <c r="H244" s="88">
        <f t="shared" si="6"/>
        <v>0.93804179999999482</v>
      </c>
      <c r="I244" s="103"/>
      <c r="J244" s="103"/>
      <c r="K244" s="103">
        <v>0.14481335789685104</v>
      </c>
      <c r="L244" s="88">
        <v>1.0828551578968459</v>
      </c>
      <c r="M244" s="215" t="s">
        <v>563</v>
      </c>
    </row>
    <row r="245" spans="1:13" x14ac:dyDescent="0.25">
      <c r="A245" s="120">
        <v>236</v>
      </c>
      <c r="B245" s="56">
        <v>21007226</v>
      </c>
      <c r="C245" s="58">
        <v>45938</v>
      </c>
      <c r="D245" s="51">
        <v>94.4</v>
      </c>
      <c r="E245" s="65" t="s">
        <v>569</v>
      </c>
      <c r="F245" s="104">
        <v>1.3</v>
      </c>
      <c r="G245" s="104">
        <v>2.492</v>
      </c>
      <c r="H245" s="88">
        <f>(G245-F245)</f>
        <v>1.1919999999999999</v>
      </c>
      <c r="I245" s="103"/>
      <c r="J245" s="103"/>
      <c r="K245" s="103">
        <v>0.12848102429946184</v>
      </c>
      <c r="L245" s="88">
        <v>1.3204810242994618</v>
      </c>
      <c r="M245" s="215" t="s">
        <v>563</v>
      </c>
    </row>
    <row r="246" spans="1:13" x14ac:dyDescent="0.25">
      <c r="A246" s="120">
        <v>237</v>
      </c>
      <c r="B246" s="56" t="s">
        <v>277</v>
      </c>
      <c r="C246" s="58">
        <v>45912</v>
      </c>
      <c r="D246" s="51">
        <v>80.3</v>
      </c>
      <c r="E246" s="65" t="s">
        <v>358</v>
      </c>
      <c r="F246" s="104">
        <v>16.006</v>
      </c>
      <c r="G246" s="104">
        <v>16.622</v>
      </c>
      <c r="H246" s="88">
        <f t="shared" si="6"/>
        <v>0.52963679999999969</v>
      </c>
      <c r="I246" s="103"/>
      <c r="J246" s="103"/>
      <c r="K246" s="103">
        <v>0.1092905323225295</v>
      </c>
      <c r="L246" s="88">
        <v>0.63892733232252918</v>
      </c>
      <c r="M246" s="215" t="s">
        <v>563</v>
      </c>
    </row>
    <row r="247" spans="1:13" x14ac:dyDescent="0.25">
      <c r="A247" s="120">
        <v>238</v>
      </c>
      <c r="B247" s="56" t="s">
        <v>278</v>
      </c>
      <c r="C247" s="58">
        <v>45933</v>
      </c>
      <c r="D247" s="51">
        <v>52.4</v>
      </c>
      <c r="E247" s="65" t="s">
        <v>358</v>
      </c>
      <c r="F247" s="104">
        <v>11.856999999999999</v>
      </c>
      <c r="G247" s="104">
        <v>11.879</v>
      </c>
      <c r="H247" s="88">
        <f t="shared" si="6"/>
        <v>1.8915600000000209E-2</v>
      </c>
      <c r="I247" s="103"/>
      <c r="J247" s="103"/>
      <c r="K247" s="103">
        <v>7.1317856708599567E-2</v>
      </c>
      <c r="L247" s="88">
        <v>9.023345670859978E-2</v>
      </c>
      <c r="M247" s="215" t="s">
        <v>563</v>
      </c>
    </row>
    <row r="248" spans="1:13" x14ac:dyDescent="0.25">
      <c r="A248" s="120">
        <v>239</v>
      </c>
      <c r="B248" s="56" t="s">
        <v>279</v>
      </c>
      <c r="C248" s="56"/>
      <c r="D248" s="51">
        <v>50.9</v>
      </c>
      <c r="E248" s="65" t="s">
        <v>358</v>
      </c>
      <c r="F248" s="104">
        <v>33.220999999999997</v>
      </c>
      <c r="G248" s="104">
        <v>33.988999999999997</v>
      </c>
      <c r="H248" s="88">
        <v>0</v>
      </c>
      <c r="I248" s="103"/>
      <c r="J248" s="103">
        <v>1.0761752666666666</v>
      </c>
      <c r="K248" s="103">
        <v>6.9276315008925921E-2</v>
      </c>
      <c r="L248" s="88">
        <v>1.1454515816755926</v>
      </c>
      <c r="M248" s="215" t="s">
        <v>563</v>
      </c>
    </row>
    <row r="249" spans="1:13" x14ac:dyDescent="0.25">
      <c r="A249" s="120">
        <v>240</v>
      </c>
      <c r="B249" s="56" t="s">
        <v>280</v>
      </c>
      <c r="C249" s="56"/>
      <c r="D249" s="51">
        <v>114.5</v>
      </c>
      <c r="E249" s="65" t="s">
        <v>358</v>
      </c>
      <c r="F249" s="104">
        <v>76.56</v>
      </c>
      <c r="G249" s="104">
        <v>78.135000000000005</v>
      </c>
      <c r="H249" s="88">
        <v>0</v>
      </c>
      <c r="I249" s="103"/>
      <c r="J249" s="103">
        <v>1.6856319666666657</v>
      </c>
      <c r="K249" s="103">
        <v>0.15583768307508877</v>
      </c>
      <c r="L249" s="88">
        <v>1.8414696497417544</v>
      </c>
      <c r="M249" s="215" t="s">
        <v>563</v>
      </c>
    </row>
    <row r="250" spans="1:13" x14ac:dyDescent="0.25">
      <c r="A250" s="120">
        <v>241</v>
      </c>
      <c r="B250" s="56" t="s">
        <v>281</v>
      </c>
      <c r="C250" s="58">
        <v>45915</v>
      </c>
      <c r="D250" s="51">
        <v>106.5</v>
      </c>
      <c r="E250" s="65" t="s">
        <v>358</v>
      </c>
      <c r="F250" s="104">
        <v>21.881</v>
      </c>
      <c r="G250" s="104">
        <v>22.155999999999999</v>
      </c>
      <c r="H250" s="88">
        <f t="shared" si="6"/>
        <v>0.23644499999999877</v>
      </c>
      <c r="I250" s="103"/>
      <c r="J250" s="103"/>
      <c r="K250" s="103">
        <v>0.14494946067682929</v>
      </c>
      <c r="L250" s="88">
        <v>0.38139446067682803</v>
      </c>
      <c r="M250" s="215" t="s">
        <v>563</v>
      </c>
    </row>
    <row r="251" spans="1:13" x14ac:dyDescent="0.25">
      <c r="A251" s="120">
        <v>242</v>
      </c>
      <c r="B251" s="56" t="s">
        <v>282</v>
      </c>
      <c r="C251" s="58">
        <v>45822</v>
      </c>
      <c r="D251" s="51">
        <v>93.3</v>
      </c>
      <c r="E251" s="65" t="s">
        <v>358</v>
      </c>
      <c r="F251" s="104">
        <v>44.094999999999999</v>
      </c>
      <c r="G251" s="104">
        <v>45.320999999999998</v>
      </c>
      <c r="H251" s="88">
        <f t="shared" si="6"/>
        <v>1.0541147999999991</v>
      </c>
      <c r="I251" s="103"/>
      <c r="J251" s="103"/>
      <c r="K251" s="103">
        <v>0.12698389371970115</v>
      </c>
      <c r="L251" s="88">
        <v>1.1810986937197003</v>
      </c>
      <c r="M251" s="215" t="s">
        <v>563</v>
      </c>
    </row>
    <row r="252" spans="1:13" x14ac:dyDescent="0.25">
      <c r="A252" s="120">
        <v>243</v>
      </c>
      <c r="B252" s="56" t="s">
        <v>587</v>
      </c>
      <c r="C252" s="58">
        <v>46621</v>
      </c>
      <c r="D252" s="51">
        <v>80.5</v>
      </c>
      <c r="E252" s="65" t="s">
        <v>569</v>
      </c>
      <c r="F252" s="104">
        <v>0</v>
      </c>
      <c r="G252" s="104">
        <v>0</v>
      </c>
      <c r="H252" s="88">
        <f t="shared" si="6"/>
        <v>0</v>
      </c>
      <c r="I252" s="103"/>
      <c r="J252" s="103"/>
      <c r="K252" s="103">
        <v>0.10956273788248598</v>
      </c>
      <c r="L252" s="88">
        <v>0.10956273788248598</v>
      </c>
      <c r="M252" s="215" t="s">
        <v>563</v>
      </c>
    </row>
    <row r="253" spans="1:13" x14ac:dyDescent="0.25">
      <c r="A253" s="120">
        <v>244</v>
      </c>
      <c r="B253" s="56" t="s">
        <v>284</v>
      </c>
      <c r="C253" s="56"/>
      <c r="D253" s="51">
        <v>52.7</v>
      </c>
      <c r="E253" s="65" t="s">
        <v>358</v>
      </c>
      <c r="F253" s="104">
        <v>15.430999999999999</v>
      </c>
      <c r="G253" s="104">
        <v>16.091999999999999</v>
      </c>
      <c r="H253" s="88">
        <v>0</v>
      </c>
      <c r="I253" s="103"/>
      <c r="J253" s="103">
        <v>0.36068793333333327</v>
      </c>
      <c r="K253" s="103">
        <v>7.172616504853431E-2</v>
      </c>
      <c r="L253" s="88">
        <v>0.43241409838186756</v>
      </c>
      <c r="M253" s="215" t="s">
        <v>563</v>
      </c>
    </row>
    <row r="254" spans="1:13" x14ac:dyDescent="0.25">
      <c r="A254" s="120">
        <v>245</v>
      </c>
      <c r="B254" s="56" t="s">
        <v>285</v>
      </c>
      <c r="C254" s="58">
        <v>45992</v>
      </c>
      <c r="D254" s="51">
        <v>50.3</v>
      </c>
      <c r="E254" s="65" t="s">
        <v>358</v>
      </c>
      <c r="F254" s="104">
        <v>8.5549999999999997</v>
      </c>
      <c r="G254" s="104">
        <v>8.5739999999999998</v>
      </c>
      <c r="H254" s="88">
        <f t="shared" si="6"/>
        <v>1.633620000000011E-2</v>
      </c>
      <c r="I254" s="103"/>
      <c r="J254" s="103"/>
      <c r="K254" s="103">
        <v>6.8459698329056462E-2</v>
      </c>
      <c r="L254" s="88">
        <v>8.4795898329056568E-2</v>
      </c>
      <c r="M254" s="215" t="s">
        <v>563</v>
      </c>
    </row>
    <row r="255" spans="1:13" x14ac:dyDescent="0.25">
      <c r="A255" s="120">
        <v>246</v>
      </c>
      <c r="B255" s="56" t="s">
        <v>286</v>
      </c>
      <c r="C255" s="56"/>
      <c r="D255" s="51">
        <v>113.9</v>
      </c>
      <c r="E255" s="65" t="s">
        <v>358</v>
      </c>
      <c r="F255" s="104">
        <v>61.258000000000003</v>
      </c>
      <c r="G255" s="104">
        <v>64.448999999999998</v>
      </c>
      <c r="H255" s="88">
        <v>0</v>
      </c>
      <c r="I255" s="103"/>
      <c r="J255" s="103">
        <v>2.0278345333333334</v>
      </c>
      <c r="K255" s="103">
        <v>0.15502106639521931</v>
      </c>
      <c r="L255" s="88">
        <v>2.1828555997285526</v>
      </c>
      <c r="M255" s="215" t="s">
        <v>563</v>
      </c>
    </row>
    <row r="256" spans="1:13" x14ac:dyDescent="0.25">
      <c r="A256" s="120">
        <v>247</v>
      </c>
      <c r="B256" s="56" t="s">
        <v>287</v>
      </c>
      <c r="C256" s="58">
        <v>45894</v>
      </c>
      <c r="D256" s="51">
        <v>106.3</v>
      </c>
      <c r="E256" s="65" t="s">
        <v>358</v>
      </c>
      <c r="F256" s="104">
        <v>36.597000000000001</v>
      </c>
      <c r="G256" s="104">
        <v>37.115000000000002</v>
      </c>
      <c r="H256" s="88">
        <f t="shared" si="6"/>
        <v>0.44537640000000062</v>
      </c>
      <c r="I256" s="103"/>
      <c r="J256" s="103"/>
      <c r="K256" s="103">
        <v>0.14467725511687279</v>
      </c>
      <c r="L256" s="88">
        <v>0.59005365511687335</v>
      </c>
      <c r="M256" s="215" t="s">
        <v>563</v>
      </c>
    </row>
    <row r="257" spans="1:13" x14ac:dyDescent="0.25">
      <c r="A257" s="120">
        <v>248</v>
      </c>
      <c r="B257" s="56" t="s">
        <v>288</v>
      </c>
      <c r="C257" s="58">
        <v>45968</v>
      </c>
      <c r="D257" s="51">
        <v>92.5</v>
      </c>
      <c r="E257" s="65" t="s">
        <v>358</v>
      </c>
      <c r="F257" s="104">
        <v>39.612000000000002</v>
      </c>
      <c r="G257" s="104">
        <v>41.223999999999997</v>
      </c>
      <c r="H257" s="88">
        <f t="shared" si="6"/>
        <v>1.3859975999999956</v>
      </c>
      <c r="I257" s="103"/>
      <c r="J257" s="103"/>
      <c r="K257" s="103">
        <v>0.12589507147987519</v>
      </c>
      <c r="L257" s="88">
        <v>1.5118926714798708</v>
      </c>
      <c r="M257" s="215" t="s">
        <v>563</v>
      </c>
    </row>
    <row r="258" spans="1:13" x14ac:dyDescent="0.25">
      <c r="A258" s="120">
        <v>249</v>
      </c>
      <c r="B258" s="56" t="s">
        <v>289</v>
      </c>
      <c r="C258" s="56"/>
      <c r="D258" s="51">
        <v>85.1</v>
      </c>
      <c r="E258" s="65" t="s">
        <v>358</v>
      </c>
      <c r="F258" s="104">
        <v>22.701000000000001</v>
      </c>
      <c r="G258" s="104">
        <v>23.544</v>
      </c>
      <c r="H258" s="88">
        <v>0</v>
      </c>
      <c r="I258" s="103"/>
      <c r="J258" s="103">
        <v>0.79560859999999989</v>
      </c>
      <c r="K258" s="103">
        <v>0.11582346576148518</v>
      </c>
      <c r="L258" s="88">
        <v>0.91143206576148506</v>
      </c>
      <c r="M258" s="215" t="s">
        <v>563</v>
      </c>
    </row>
    <row r="259" spans="1:13" x14ac:dyDescent="0.25">
      <c r="A259" s="120">
        <v>250</v>
      </c>
      <c r="B259" s="56" t="s">
        <v>290</v>
      </c>
      <c r="C259" s="56"/>
      <c r="D259" s="51">
        <v>52.4</v>
      </c>
      <c r="E259" s="65" t="s">
        <v>358</v>
      </c>
      <c r="F259" s="104">
        <v>34.921999999999997</v>
      </c>
      <c r="G259" s="104">
        <v>36.158000000000001</v>
      </c>
      <c r="H259" s="88">
        <v>0</v>
      </c>
      <c r="I259" s="103"/>
      <c r="J259" s="103">
        <v>0.76336160000000042</v>
      </c>
      <c r="K259" s="103">
        <v>7.1317856708599567E-2</v>
      </c>
      <c r="L259" s="88">
        <v>0.8346794567086</v>
      </c>
      <c r="M259" s="215" t="s">
        <v>563</v>
      </c>
    </row>
    <row r="260" spans="1:13" x14ac:dyDescent="0.25">
      <c r="A260" s="120">
        <v>251</v>
      </c>
      <c r="B260" s="56" t="s">
        <v>291</v>
      </c>
      <c r="C260" s="56"/>
      <c r="D260" s="51">
        <v>50.9</v>
      </c>
      <c r="E260" s="65" t="s">
        <v>358</v>
      </c>
      <c r="F260" s="104">
        <v>39.436</v>
      </c>
      <c r="G260" s="104">
        <v>40.689</v>
      </c>
      <c r="H260" s="88">
        <v>0</v>
      </c>
      <c r="I260" s="103"/>
      <c r="J260" s="103">
        <v>1.1372269333333331</v>
      </c>
      <c r="K260" s="103">
        <v>6.9276315008925921E-2</v>
      </c>
      <c r="L260" s="88">
        <v>1.2065032483422591</v>
      </c>
      <c r="M260" s="215" t="s">
        <v>563</v>
      </c>
    </row>
    <row r="261" spans="1:13" x14ac:dyDescent="0.25">
      <c r="A261" s="120">
        <v>252</v>
      </c>
      <c r="B261" s="56" t="s">
        <v>292</v>
      </c>
      <c r="C261" s="58">
        <v>45898</v>
      </c>
      <c r="D261" s="51">
        <v>113.9</v>
      </c>
      <c r="E261" s="65" t="s">
        <v>358</v>
      </c>
      <c r="F261" s="104">
        <v>49.164999999999999</v>
      </c>
      <c r="G261" s="104">
        <v>50.485999999999997</v>
      </c>
      <c r="H261" s="88">
        <f t="shared" si="6"/>
        <v>1.1357957999999984</v>
      </c>
      <c r="I261" s="103"/>
      <c r="J261" s="103"/>
      <c r="K261" s="103">
        <v>0.15502106639521931</v>
      </c>
      <c r="L261" s="88">
        <v>1.2908168663952178</v>
      </c>
      <c r="M261" s="215" t="s">
        <v>563</v>
      </c>
    </row>
    <row r="262" spans="1:13" x14ac:dyDescent="0.25">
      <c r="A262" s="120">
        <v>253</v>
      </c>
      <c r="B262" s="56" t="s">
        <v>293</v>
      </c>
      <c r="C262" s="58">
        <v>45915</v>
      </c>
      <c r="D262" s="51">
        <v>106.8</v>
      </c>
      <c r="E262" s="65" t="s">
        <v>358</v>
      </c>
      <c r="F262" s="104">
        <v>15.741</v>
      </c>
      <c r="G262" s="104">
        <v>16.823</v>
      </c>
      <c r="H262" s="88">
        <f t="shared" si="6"/>
        <v>0.93030360000000067</v>
      </c>
      <c r="I262" s="103"/>
      <c r="J262" s="103"/>
      <c r="K262" s="103">
        <v>0.145357769016764</v>
      </c>
      <c r="L262" s="88">
        <v>1.0756613690167647</v>
      </c>
      <c r="M262" s="215" t="s">
        <v>563</v>
      </c>
    </row>
    <row r="263" spans="1:13" x14ac:dyDescent="0.25">
      <c r="A263" s="120">
        <v>254</v>
      </c>
      <c r="B263" s="56" t="s">
        <v>294</v>
      </c>
      <c r="C263" s="56"/>
      <c r="D263" s="51">
        <v>92.5</v>
      </c>
      <c r="E263" s="65" t="s">
        <v>358</v>
      </c>
      <c r="F263" s="104">
        <v>11.839</v>
      </c>
      <c r="G263" s="104">
        <v>11.840999999999999</v>
      </c>
      <c r="H263" s="88">
        <f>(G263-F263)*0.8598*0</f>
        <v>0</v>
      </c>
      <c r="I263" s="103">
        <v>2.3785714285714286</v>
      </c>
      <c r="J263" s="103"/>
      <c r="K263" s="103">
        <v>0.12589507147987519</v>
      </c>
      <c r="L263" s="88">
        <v>2.5044665000513038</v>
      </c>
      <c r="M263" s="25" t="s">
        <v>564</v>
      </c>
    </row>
    <row r="264" spans="1:13" x14ac:dyDescent="0.25">
      <c r="A264" s="120">
        <v>255</v>
      </c>
      <c r="B264" s="56" t="s">
        <v>295</v>
      </c>
      <c r="C264" s="58">
        <v>45885</v>
      </c>
      <c r="D264" s="51">
        <v>81</v>
      </c>
      <c r="E264" s="65" t="s">
        <v>358</v>
      </c>
      <c r="F264" s="104">
        <v>18.013000000000002</v>
      </c>
      <c r="G264" s="104">
        <v>18.116</v>
      </c>
      <c r="H264" s="88">
        <f t="shared" si="6"/>
        <v>8.8559399999998262E-2</v>
      </c>
      <c r="I264" s="103"/>
      <c r="J264" s="103"/>
      <c r="K264" s="103">
        <v>0.11024325178237721</v>
      </c>
      <c r="L264" s="88">
        <v>0.19880265178237547</v>
      </c>
      <c r="M264" s="25" t="s">
        <v>563</v>
      </c>
    </row>
    <row r="265" spans="1:13" x14ac:dyDescent="0.25">
      <c r="A265" s="120">
        <v>256</v>
      </c>
      <c r="B265" s="56" t="s">
        <v>296</v>
      </c>
      <c r="C265" s="58">
        <v>45885</v>
      </c>
      <c r="D265" s="51">
        <v>52.2</v>
      </c>
      <c r="E265" s="65" t="s">
        <v>358</v>
      </c>
      <c r="F265" s="104">
        <v>17.334</v>
      </c>
      <c r="G265" s="104">
        <v>17.481999999999999</v>
      </c>
      <c r="H265" s="88">
        <f t="shared" si="6"/>
        <v>0.12725039999999974</v>
      </c>
      <c r="I265" s="103"/>
      <c r="J265" s="103"/>
      <c r="K265" s="103">
        <v>7.1045651148643085E-2</v>
      </c>
      <c r="L265" s="88">
        <v>0.19829605114864282</v>
      </c>
      <c r="M265" s="25" t="s">
        <v>563</v>
      </c>
    </row>
    <row r="266" spans="1:13" x14ac:dyDescent="0.25">
      <c r="A266" s="120">
        <v>257</v>
      </c>
      <c r="B266" s="56" t="s">
        <v>297</v>
      </c>
      <c r="C266" s="56"/>
      <c r="D266" s="51">
        <v>50.6</v>
      </c>
      <c r="E266" s="65" t="s">
        <v>358</v>
      </c>
      <c r="F266" s="104">
        <v>21.655999999999999</v>
      </c>
      <c r="G266" s="104">
        <v>22.547000000000001</v>
      </c>
      <c r="H266" s="88">
        <v>0</v>
      </c>
      <c r="I266" s="103"/>
      <c r="J266" s="103">
        <v>0.8917699200000001</v>
      </c>
      <c r="K266" s="103">
        <v>6.8868006668991191E-2</v>
      </c>
      <c r="L266" s="88">
        <v>0.96063792666899128</v>
      </c>
      <c r="M266" s="25" t="s">
        <v>563</v>
      </c>
    </row>
    <row r="267" spans="1:13" x14ac:dyDescent="0.25">
      <c r="A267" s="120">
        <v>258</v>
      </c>
      <c r="B267" s="56" t="s">
        <v>298</v>
      </c>
      <c r="C267" s="58">
        <v>45891</v>
      </c>
      <c r="D267" s="51">
        <v>113.9</v>
      </c>
      <c r="E267" s="65" t="s">
        <v>358</v>
      </c>
      <c r="F267" s="104">
        <v>44.223999999999997</v>
      </c>
      <c r="G267" s="104">
        <v>45.289000000000001</v>
      </c>
      <c r="H267" s="88">
        <f t="shared" si="6"/>
        <v>0.91568700000000414</v>
      </c>
      <c r="I267" s="103"/>
      <c r="J267" s="103"/>
      <c r="K267" s="103">
        <v>0.15502106639521931</v>
      </c>
      <c r="L267" s="88">
        <v>1.0707080663952235</v>
      </c>
      <c r="M267" s="25" t="s">
        <v>563</v>
      </c>
    </row>
    <row r="268" spans="1:13" x14ac:dyDescent="0.25">
      <c r="A268" s="120">
        <v>259</v>
      </c>
      <c r="B268" s="56" t="s">
        <v>299</v>
      </c>
      <c r="C268" s="56"/>
      <c r="D268" s="51">
        <v>106.9</v>
      </c>
      <c r="E268" s="65" t="s">
        <v>358</v>
      </c>
      <c r="F268" s="104">
        <v>20.286000000000001</v>
      </c>
      <c r="G268" s="104">
        <v>20.286000000000001</v>
      </c>
      <c r="H268" s="88">
        <f t="shared" si="6"/>
        <v>0</v>
      </c>
      <c r="I268" s="103"/>
      <c r="J268" s="103">
        <v>1.2881259</v>
      </c>
      <c r="K268" s="103">
        <v>0.14549387179674228</v>
      </c>
      <c r="L268" s="88">
        <v>1.4336197717967423</v>
      </c>
      <c r="M268" s="25" t="s">
        <v>563</v>
      </c>
    </row>
    <row r="269" spans="1:13" x14ac:dyDescent="0.25">
      <c r="A269" s="120">
        <v>260</v>
      </c>
      <c r="B269" s="56" t="s">
        <v>300</v>
      </c>
      <c r="C269" s="56"/>
      <c r="D269" s="51">
        <v>92.5</v>
      </c>
      <c r="E269" s="65" t="s">
        <v>358</v>
      </c>
      <c r="F269" s="104">
        <v>18.591000000000001</v>
      </c>
      <c r="G269" s="104">
        <v>19.222000000000001</v>
      </c>
      <c r="H269" s="88">
        <v>0</v>
      </c>
      <c r="I269" s="103"/>
      <c r="J269" s="103">
        <v>0.55400489999999991</v>
      </c>
      <c r="K269" s="103">
        <v>0.12589507147987519</v>
      </c>
      <c r="L269" s="88">
        <v>0.67989997147987513</v>
      </c>
      <c r="M269" s="25" t="s">
        <v>563</v>
      </c>
    </row>
    <row r="270" spans="1:13" x14ac:dyDescent="0.25">
      <c r="A270" s="120">
        <v>261</v>
      </c>
      <c r="B270" s="56" t="s">
        <v>301</v>
      </c>
      <c r="C270" s="56"/>
      <c r="D270" s="51">
        <v>80.900000000000006</v>
      </c>
      <c r="E270" s="65" t="s">
        <v>358</v>
      </c>
      <c r="F270" s="104">
        <v>50.65</v>
      </c>
      <c r="G270" s="104">
        <v>52.237000000000002</v>
      </c>
      <c r="H270" s="88">
        <v>0</v>
      </c>
      <c r="I270" s="103"/>
      <c r="J270" s="103">
        <v>1.4334304666666673</v>
      </c>
      <c r="K270" s="103">
        <v>0.11010714900239897</v>
      </c>
      <c r="L270" s="88">
        <v>1.5435376156690663</v>
      </c>
      <c r="M270" s="25" t="s">
        <v>563</v>
      </c>
    </row>
    <row r="271" spans="1:13" x14ac:dyDescent="0.25">
      <c r="A271" s="120">
        <v>262</v>
      </c>
      <c r="B271" s="56">
        <v>1752119</v>
      </c>
      <c r="C271" s="58">
        <v>45877</v>
      </c>
      <c r="D271" s="51">
        <v>52.1</v>
      </c>
      <c r="E271" s="65" t="s">
        <v>569</v>
      </c>
      <c r="F271" s="104">
        <v>0</v>
      </c>
      <c r="G271" s="104">
        <v>0</v>
      </c>
      <c r="H271" s="88">
        <f>(G271-F271)</f>
        <v>0</v>
      </c>
      <c r="I271" s="103"/>
      <c r="J271" s="103">
        <v>1.8055800000000302E-2</v>
      </c>
      <c r="K271" s="103">
        <v>7.0909548368664851E-2</v>
      </c>
      <c r="L271" s="88">
        <v>8.8965348368665154E-2</v>
      </c>
      <c r="M271" s="25" t="s">
        <v>563</v>
      </c>
    </row>
    <row r="272" spans="1:13" x14ac:dyDescent="0.25">
      <c r="A272" s="120">
        <v>263</v>
      </c>
      <c r="B272" s="56" t="s">
        <v>303</v>
      </c>
      <c r="C272" s="56"/>
      <c r="D272" s="51">
        <v>50.6</v>
      </c>
      <c r="E272" s="65" t="s">
        <v>358</v>
      </c>
      <c r="F272" s="104">
        <v>5.0010000000000003</v>
      </c>
      <c r="G272" s="104">
        <v>5.0010000000000003</v>
      </c>
      <c r="H272" s="88">
        <f t="shared" ref="H272:H298" si="7">(G272-F272)*0.8598</f>
        <v>0</v>
      </c>
      <c r="I272" s="103"/>
      <c r="J272" s="103">
        <v>0.10798091999999999</v>
      </c>
      <c r="K272" s="103">
        <v>6.8868006668991191E-2</v>
      </c>
      <c r="L272" s="88">
        <v>0.17684892666899119</v>
      </c>
      <c r="M272" s="25" t="s">
        <v>563</v>
      </c>
    </row>
    <row r="273" spans="1:13" x14ac:dyDescent="0.25">
      <c r="A273" s="120">
        <v>264</v>
      </c>
      <c r="B273" s="56" t="s">
        <v>304</v>
      </c>
      <c r="C273" s="58">
        <v>45946</v>
      </c>
      <c r="D273" s="51">
        <v>114.3</v>
      </c>
      <c r="E273" s="65" t="s">
        <v>358</v>
      </c>
      <c r="F273" s="104">
        <v>74.831000000000003</v>
      </c>
      <c r="G273" s="104">
        <v>77.108999999999995</v>
      </c>
      <c r="H273" s="88">
        <f t="shared" si="7"/>
        <v>1.9586243999999928</v>
      </c>
      <c r="I273" s="103"/>
      <c r="J273" s="103"/>
      <c r="K273" s="103">
        <v>0.15556547751513228</v>
      </c>
      <c r="L273" s="88">
        <v>2.1141898775151251</v>
      </c>
      <c r="M273" s="25" t="s">
        <v>563</v>
      </c>
    </row>
    <row r="274" spans="1:13" x14ac:dyDescent="0.25">
      <c r="A274" s="120">
        <v>265</v>
      </c>
      <c r="B274" s="56" t="s">
        <v>305</v>
      </c>
      <c r="C274" s="58">
        <v>45837</v>
      </c>
      <c r="D274" s="51">
        <v>107</v>
      </c>
      <c r="E274" s="65" t="s">
        <v>358</v>
      </c>
      <c r="F274" s="104">
        <v>33.470999999999997</v>
      </c>
      <c r="G274" s="104">
        <v>34.137999999999998</v>
      </c>
      <c r="H274" s="88">
        <f t="shared" si="7"/>
        <v>0.5734866000000014</v>
      </c>
      <c r="I274" s="103"/>
      <c r="J274" s="103"/>
      <c r="K274" s="103">
        <v>0.1456299745767205</v>
      </c>
      <c r="L274" s="88">
        <v>0.71911657457672185</v>
      </c>
      <c r="M274" s="25" t="s">
        <v>563</v>
      </c>
    </row>
    <row r="275" spans="1:13" x14ac:dyDescent="0.25">
      <c r="A275" s="120">
        <v>266</v>
      </c>
      <c r="B275" s="56" t="s">
        <v>306</v>
      </c>
      <c r="C275" s="56"/>
      <c r="D275" s="51">
        <v>92.8</v>
      </c>
      <c r="E275" s="65" t="s">
        <v>358</v>
      </c>
      <c r="F275" s="104">
        <v>45.011000000000003</v>
      </c>
      <c r="G275" s="104">
        <v>46.405999999999999</v>
      </c>
      <c r="H275" s="88">
        <v>0</v>
      </c>
      <c r="I275" s="103"/>
      <c r="J275" s="103">
        <v>1.3225904499999999</v>
      </c>
      <c r="K275" s="103">
        <v>0.12630337981980994</v>
      </c>
      <c r="L275" s="88">
        <v>1.4488938298198097</v>
      </c>
      <c r="M275" s="25" t="s">
        <v>563</v>
      </c>
    </row>
    <row r="276" spans="1:13" x14ac:dyDescent="0.25">
      <c r="A276" s="120">
        <v>267</v>
      </c>
      <c r="B276" s="56" t="s">
        <v>307</v>
      </c>
      <c r="C276" s="58">
        <v>45843</v>
      </c>
      <c r="D276" s="51">
        <v>80.3</v>
      </c>
      <c r="E276" s="65" t="s">
        <v>358</v>
      </c>
      <c r="F276" s="104">
        <v>25.172999999999998</v>
      </c>
      <c r="G276" s="104">
        <v>25.934000000000001</v>
      </c>
      <c r="H276" s="88">
        <f t="shared" si="7"/>
        <v>0.65430780000000244</v>
      </c>
      <c r="I276" s="103"/>
      <c r="J276" s="103"/>
      <c r="K276" s="103">
        <v>0.1092905323225295</v>
      </c>
      <c r="L276" s="88">
        <v>0.76359833232253194</v>
      </c>
      <c r="M276" s="25" t="s">
        <v>563</v>
      </c>
    </row>
    <row r="277" spans="1:13" x14ac:dyDescent="0.25">
      <c r="A277" s="120">
        <v>268</v>
      </c>
      <c r="B277" s="56" t="s">
        <v>308</v>
      </c>
      <c r="C277" s="56"/>
      <c r="D277" s="51">
        <v>52</v>
      </c>
      <c r="E277" s="65" t="s">
        <v>358</v>
      </c>
      <c r="F277" s="104">
        <v>12.831</v>
      </c>
      <c r="G277" s="104">
        <v>13.159000000000001</v>
      </c>
      <c r="H277" s="88">
        <v>0</v>
      </c>
      <c r="I277" s="103"/>
      <c r="J277" s="103">
        <v>0.39049946666666652</v>
      </c>
      <c r="K277" s="103">
        <v>7.0773445588686604E-2</v>
      </c>
      <c r="L277" s="88">
        <v>0.46127291225535311</v>
      </c>
      <c r="M277" s="25" t="s">
        <v>563</v>
      </c>
    </row>
    <row r="278" spans="1:13" x14ac:dyDescent="0.25">
      <c r="A278" s="120">
        <v>269</v>
      </c>
      <c r="B278" s="56" t="s">
        <v>309</v>
      </c>
      <c r="C278" s="596">
        <v>45946</v>
      </c>
      <c r="D278" s="51">
        <v>50.4</v>
      </c>
      <c r="E278" s="65" t="s">
        <v>358</v>
      </c>
      <c r="F278" s="104">
        <v>17.192</v>
      </c>
      <c r="G278" s="104">
        <v>18.033999999999999</v>
      </c>
      <c r="H278" s="88">
        <f t="shared" si="7"/>
        <v>0.72395159999999892</v>
      </c>
      <c r="I278" s="103"/>
      <c r="J278" s="103"/>
      <c r="K278" s="103">
        <v>6.859580110903471E-2</v>
      </c>
      <c r="L278" s="88">
        <v>0.79254740110903366</v>
      </c>
      <c r="M278" s="25" t="s">
        <v>563</v>
      </c>
    </row>
    <row r="279" spans="1:13" x14ac:dyDescent="0.25">
      <c r="A279" s="120">
        <v>270</v>
      </c>
      <c r="B279" s="56">
        <v>21006075</v>
      </c>
      <c r="C279" s="58">
        <v>46637</v>
      </c>
      <c r="D279" s="51">
        <v>113.4</v>
      </c>
      <c r="E279" s="65" t="s">
        <v>569</v>
      </c>
      <c r="F279" s="104">
        <v>0.28999999999999998</v>
      </c>
      <c r="G279" s="104">
        <v>1.1180000000000001</v>
      </c>
      <c r="H279" s="88">
        <f>(G279-F279)</f>
        <v>0.82800000000000007</v>
      </c>
      <c r="I279" s="103"/>
      <c r="J279" s="103"/>
      <c r="K279" s="103">
        <v>0.1543405524953281</v>
      </c>
      <c r="L279" s="88">
        <v>0.98234055249532815</v>
      </c>
      <c r="M279" s="25" t="s">
        <v>563</v>
      </c>
    </row>
    <row r="280" spans="1:13" x14ac:dyDescent="0.25">
      <c r="A280" s="120">
        <v>271</v>
      </c>
      <c r="B280" s="56" t="s">
        <v>311</v>
      </c>
      <c r="C280" s="58">
        <v>45908</v>
      </c>
      <c r="D280" s="51">
        <v>106.2</v>
      </c>
      <c r="E280" s="65" t="s">
        <v>358</v>
      </c>
      <c r="F280" s="104">
        <v>18.864000000000001</v>
      </c>
      <c r="G280" s="104">
        <v>20.395</v>
      </c>
      <c r="H280" s="88">
        <f t="shared" si="7"/>
        <v>1.316353799999999</v>
      </c>
      <c r="I280" s="103"/>
      <c r="J280" s="103"/>
      <c r="K280" s="103">
        <v>0.14454115233689457</v>
      </c>
      <c r="L280" s="88">
        <v>1.4608949523368935</v>
      </c>
      <c r="M280" s="25" t="s">
        <v>563</v>
      </c>
    </row>
    <row r="281" spans="1:13" x14ac:dyDescent="0.25">
      <c r="A281" s="120">
        <v>272</v>
      </c>
      <c r="B281" s="56" t="s">
        <v>312</v>
      </c>
      <c r="C281" s="58">
        <v>45908</v>
      </c>
      <c r="D281" s="51">
        <v>92.7</v>
      </c>
      <c r="E281" s="65" t="s">
        <v>358</v>
      </c>
      <c r="F281" s="104">
        <v>18.53</v>
      </c>
      <c r="G281" s="104">
        <v>18.53</v>
      </c>
      <c r="H281" s="88">
        <f t="shared" si="7"/>
        <v>0</v>
      </c>
      <c r="I281" s="103"/>
      <c r="J281" s="103"/>
      <c r="K281" s="103">
        <v>0.12616727703983169</v>
      </c>
      <c r="L281" s="88">
        <v>0.12616727703983169</v>
      </c>
      <c r="M281" s="25" t="s">
        <v>563</v>
      </c>
    </row>
    <row r="282" spans="1:13" x14ac:dyDescent="0.25">
      <c r="A282" s="120">
        <v>273</v>
      </c>
      <c r="B282" s="56" t="s">
        <v>313</v>
      </c>
      <c r="C282" s="58">
        <v>45908</v>
      </c>
      <c r="D282" s="51">
        <v>81.5</v>
      </c>
      <c r="E282" s="65" t="s">
        <v>358</v>
      </c>
      <c r="F282" s="104">
        <v>44.189</v>
      </c>
      <c r="G282" s="104">
        <v>45.8</v>
      </c>
      <c r="H282" s="88">
        <f t="shared" si="7"/>
        <v>1.3851377999999974</v>
      </c>
      <c r="I282" s="103"/>
      <c r="J282" s="103"/>
      <c r="K282" s="103">
        <v>0.11092376568226842</v>
      </c>
      <c r="L282" s="88">
        <v>1.4960615656822658</v>
      </c>
      <c r="M282" s="25" t="s">
        <v>563</v>
      </c>
    </row>
    <row r="283" spans="1:13" x14ac:dyDescent="0.25">
      <c r="A283" s="120">
        <v>274</v>
      </c>
      <c r="B283" s="56" t="s">
        <v>314</v>
      </c>
      <c r="C283" s="56"/>
      <c r="D283" s="51">
        <v>52</v>
      </c>
      <c r="E283" s="65" t="s">
        <v>358</v>
      </c>
      <c r="F283" s="104">
        <v>35.82</v>
      </c>
      <c r="G283" s="104">
        <v>36.988999999999997</v>
      </c>
      <c r="H283" s="88">
        <v>0</v>
      </c>
      <c r="I283" s="103"/>
      <c r="J283" s="103">
        <v>1.0118455666666668</v>
      </c>
      <c r="K283" s="103">
        <v>7.0773445588686604E-2</v>
      </c>
      <c r="L283" s="88">
        <v>1.0826190122553534</v>
      </c>
      <c r="M283" s="25" t="s">
        <v>563</v>
      </c>
    </row>
    <row r="284" spans="1:13" x14ac:dyDescent="0.25">
      <c r="A284" s="120">
        <v>275</v>
      </c>
      <c r="B284" s="56" t="s">
        <v>315</v>
      </c>
      <c r="C284" s="58">
        <v>45893</v>
      </c>
      <c r="D284" s="51">
        <v>50.1</v>
      </c>
      <c r="E284" s="65" t="s">
        <v>358</v>
      </c>
      <c r="F284" s="104">
        <v>36.847999999999999</v>
      </c>
      <c r="G284" s="104">
        <v>38.247999999999998</v>
      </c>
      <c r="H284" s="88">
        <f t="shared" si="7"/>
        <v>1.2037199999999988</v>
      </c>
      <c r="I284" s="103"/>
      <c r="J284" s="103"/>
      <c r="K284" s="103">
        <v>6.818749276909998E-2</v>
      </c>
      <c r="L284" s="88">
        <v>1.2719074927690988</v>
      </c>
      <c r="M284" s="25" t="s">
        <v>563</v>
      </c>
    </row>
    <row r="285" spans="1:13" x14ac:dyDescent="0.25">
      <c r="A285" s="120">
        <v>276</v>
      </c>
      <c r="B285" s="56" t="s">
        <v>316</v>
      </c>
      <c r="C285" s="58">
        <v>45908</v>
      </c>
      <c r="D285" s="51">
        <v>113.9</v>
      </c>
      <c r="E285" s="65" t="s">
        <v>358</v>
      </c>
      <c r="F285" s="104">
        <v>68.629000000000005</v>
      </c>
      <c r="G285" s="104">
        <v>71.073999999999998</v>
      </c>
      <c r="H285" s="88">
        <f t="shared" si="7"/>
        <v>2.1022109999999943</v>
      </c>
      <c r="I285" s="103"/>
      <c r="J285" s="103"/>
      <c r="K285" s="103">
        <v>0.15502106639521931</v>
      </c>
      <c r="L285" s="88">
        <v>2.2572320663952135</v>
      </c>
      <c r="M285" s="25" t="s">
        <v>563</v>
      </c>
    </row>
    <row r="286" spans="1:13" x14ac:dyDescent="0.25">
      <c r="A286" s="120">
        <v>277</v>
      </c>
      <c r="B286" s="56" t="s">
        <v>317</v>
      </c>
      <c r="C286" s="58">
        <v>45913</v>
      </c>
      <c r="D286" s="51">
        <v>107.4</v>
      </c>
      <c r="E286" s="65" t="s">
        <v>358</v>
      </c>
      <c r="F286" s="104">
        <v>51.061999999999998</v>
      </c>
      <c r="G286" s="104">
        <v>51.061999999999998</v>
      </c>
      <c r="H286" s="88">
        <f t="shared" si="7"/>
        <v>0</v>
      </c>
      <c r="I286" s="103"/>
      <c r="J286" s="103">
        <v>0.9258564666666671</v>
      </c>
      <c r="K286" s="103">
        <v>0.14617438569663349</v>
      </c>
      <c r="L286" s="88">
        <v>1.0720308523633006</v>
      </c>
      <c r="M286" s="25" t="s">
        <v>563</v>
      </c>
    </row>
    <row r="287" spans="1:13" x14ac:dyDescent="0.25">
      <c r="A287" s="120">
        <v>278</v>
      </c>
      <c r="B287" s="56" t="s">
        <v>318</v>
      </c>
      <c r="C287" s="56"/>
      <c r="D287" s="51">
        <v>92.6</v>
      </c>
      <c r="E287" s="65" t="s">
        <v>358</v>
      </c>
      <c r="F287" s="104">
        <v>9.3719999999999999</v>
      </c>
      <c r="G287" s="104">
        <v>9.3719999999999999</v>
      </c>
      <c r="H287" s="88">
        <v>0</v>
      </c>
      <c r="I287" s="103">
        <v>2.3811428571428572</v>
      </c>
      <c r="J287" s="103"/>
      <c r="K287" s="103">
        <v>0.12603117425985344</v>
      </c>
      <c r="L287" s="88">
        <v>2.5071740314027107</v>
      </c>
      <c r="M287" s="25" t="s">
        <v>564</v>
      </c>
    </row>
    <row r="288" spans="1:13" x14ac:dyDescent="0.25">
      <c r="A288" s="120">
        <v>279</v>
      </c>
      <c r="B288" s="56" t="s">
        <v>319</v>
      </c>
      <c r="C288" s="58">
        <v>45912</v>
      </c>
      <c r="D288" s="51">
        <v>80.5</v>
      </c>
      <c r="E288" s="65" t="s">
        <v>358</v>
      </c>
      <c r="F288" s="104">
        <v>14.785</v>
      </c>
      <c r="G288" s="104">
        <v>14.785</v>
      </c>
      <c r="H288" s="88">
        <f t="shared" si="7"/>
        <v>0</v>
      </c>
      <c r="I288" s="103"/>
      <c r="J288" s="103">
        <v>0.73460923999999994</v>
      </c>
      <c r="K288" s="103">
        <v>0.10956273788248598</v>
      </c>
      <c r="L288" s="88">
        <v>0.84417197788248588</v>
      </c>
      <c r="M288" s="25" t="s">
        <v>563</v>
      </c>
    </row>
    <row r="289" spans="1:13" x14ac:dyDescent="0.25">
      <c r="A289" s="120">
        <v>280</v>
      </c>
      <c r="B289" s="56" t="s">
        <v>320</v>
      </c>
      <c r="C289" s="58">
        <v>45822</v>
      </c>
      <c r="D289" s="51">
        <v>52</v>
      </c>
      <c r="E289" s="65" t="s">
        <v>358</v>
      </c>
      <c r="F289" s="104">
        <v>20.056000000000001</v>
      </c>
      <c r="G289" s="104">
        <v>20.056000000000001</v>
      </c>
      <c r="H289" s="88">
        <f t="shared" si="7"/>
        <v>0</v>
      </c>
      <c r="I289" s="103"/>
      <c r="J289" s="103">
        <v>0.11435340000000001</v>
      </c>
      <c r="K289" s="103">
        <v>7.0773445588686604E-2</v>
      </c>
      <c r="L289" s="88">
        <v>0.18512684558868661</v>
      </c>
      <c r="M289" s="25" t="s">
        <v>563</v>
      </c>
    </row>
    <row r="290" spans="1:13" x14ac:dyDescent="0.25">
      <c r="A290" s="120">
        <v>281</v>
      </c>
      <c r="B290" s="56" t="s">
        <v>321</v>
      </c>
      <c r="C290" s="56"/>
      <c r="D290" s="51">
        <v>50.4</v>
      </c>
      <c r="E290" s="65" t="s">
        <v>358</v>
      </c>
      <c r="F290" s="104">
        <v>28.751000000000001</v>
      </c>
      <c r="G290" s="104">
        <v>28.751000000000001</v>
      </c>
      <c r="H290" s="88">
        <v>0</v>
      </c>
      <c r="I290" s="103"/>
      <c r="J290" s="103">
        <v>0.67622750000000009</v>
      </c>
      <c r="K290" s="103">
        <v>6.859580110903471E-2</v>
      </c>
      <c r="L290" s="88">
        <v>0.74482330110903483</v>
      </c>
      <c r="M290" s="25" t="s">
        <v>563</v>
      </c>
    </row>
    <row r="291" spans="1:13" x14ac:dyDescent="0.25">
      <c r="A291" s="120">
        <v>282</v>
      </c>
      <c r="B291" s="56" t="s">
        <v>322</v>
      </c>
      <c r="C291" s="56"/>
      <c r="D291" s="51">
        <v>113.7</v>
      </c>
      <c r="E291" s="65" t="s">
        <v>358</v>
      </c>
      <c r="F291" s="104">
        <v>74.697000000000003</v>
      </c>
      <c r="G291" s="104">
        <v>74.697000000000003</v>
      </c>
      <c r="H291" s="88">
        <v>0</v>
      </c>
      <c r="I291" s="103"/>
      <c r="J291" s="103">
        <v>2.158812033333334</v>
      </c>
      <c r="K291" s="103">
        <v>0.15474886083526282</v>
      </c>
      <c r="L291" s="88">
        <v>2.3135608941685968</v>
      </c>
      <c r="M291" s="25" t="s">
        <v>563</v>
      </c>
    </row>
    <row r="292" spans="1:13" x14ac:dyDescent="0.25">
      <c r="A292" s="120">
        <v>283</v>
      </c>
      <c r="B292" s="56" t="s">
        <v>323</v>
      </c>
      <c r="C292" s="56"/>
      <c r="D292" s="51">
        <v>106.2</v>
      </c>
      <c r="E292" s="65" t="s">
        <v>358</v>
      </c>
      <c r="F292" s="104">
        <v>19.609000000000002</v>
      </c>
      <c r="G292" s="104">
        <v>20.274999999999999</v>
      </c>
      <c r="H292" s="88">
        <v>0</v>
      </c>
      <c r="I292" s="103"/>
      <c r="J292" s="103">
        <v>0.71878920000000002</v>
      </c>
      <c r="K292" s="103">
        <v>0.14454115233689457</v>
      </c>
      <c r="L292" s="88">
        <v>0.86333035233689459</v>
      </c>
      <c r="M292" s="25" t="s">
        <v>563</v>
      </c>
    </row>
    <row r="293" spans="1:13" x14ac:dyDescent="0.25">
      <c r="A293" s="120">
        <v>284</v>
      </c>
      <c r="B293" s="56" t="s">
        <v>324</v>
      </c>
      <c r="C293" s="56"/>
      <c r="D293" s="51">
        <v>92</v>
      </c>
      <c r="E293" s="65" t="s">
        <v>358</v>
      </c>
      <c r="F293" s="104">
        <v>16.571000000000002</v>
      </c>
      <c r="G293" s="104">
        <v>18.343</v>
      </c>
      <c r="H293" s="88">
        <v>0</v>
      </c>
      <c r="I293" s="103"/>
      <c r="J293" s="103">
        <v>0.98791526666666674</v>
      </c>
      <c r="K293" s="103">
        <v>0.12521455757998398</v>
      </c>
      <c r="L293" s="88">
        <v>1.1131298242466507</v>
      </c>
      <c r="M293" s="25" t="s">
        <v>563</v>
      </c>
    </row>
    <row r="294" spans="1:13" x14ac:dyDescent="0.25">
      <c r="A294" s="120">
        <v>285</v>
      </c>
      <c r="B294" s="56" t="s">
        <v>325</v>
      </c>
      <c r="C294" s="56"/>
      <c r="D294" s="51">
        <v>79.900000000000006</v>
      </c>
      <c r="E294" s="65" t="s">
        <v>358</v>
      </c>
      <c r="F294" s="104">
        <v>36.93</v>
      </c>
      <c r="G294" s="104">
        <v>38.343000000000004</v>
      </c>
      <c r="H294" s="88">
        <v>0</v>
      </c>
      <c r="I294" s="103"/>
      <c r="J294" s="103">
        <v>1.0791892666666669</v>
      </c>
      <c r="K294" s="103">
        <v>0.10874612120261654</v>
      </c>
      <c r="L294" s="88">
        <v>1.1879353878692835</v>
      </c>
      <c r="M294" s="25" t="s">
        <v>563</v>
      </c>
    </row>
    <row r="295" spans="1:13" x14ac:dyDescent="0.25">
      <c r="A295" s="120">
        <v>286</v>
      </c>
      <c r="B295" s="56" t="s">
        <v>326</v>
      </c>
      <c r="C295" s="58">
        <v>45888</v>
      </c>
      <c r="D295" s="51">
        <v>51.4</v>
      </c>
      <c r="E295" s="65" t="s">
        <v>358</v>
      </c>
      <c r="F295" s="104">
        <v>11.243</v>
      </c>
      <c r="G295" s="104">
        <v>11.57</v>
      </c>
      <c r="H295" s="88">
        <f t="shared" si="7"/>
        <v>0.28115459999999998</v>
      </c>
      <c r="I295" s="103"/>
      <c r="J295" s="103"/>
      <c r="K295" s="103">
        <v>6.9956828908817131E-2</v>
      </c>
      <c r="L295" s="88">
        <v>0.35111142890881708</v>
      </c>
      <c r="M295" s="25" t="s">
        <v>563</v>
      </c>
    </row>
    <row r="296" spans="1:13" x14ac:dyDescent="0.25">
      <c r="A296" s="120">
        <v>287</v>
      </c>
      <c r="B296" s="56" t="s">
        <v>327</v>
      </c>
      <c r="C296" s="58">
        <v>45887</v>
      </c>
      <c r="D296" s="51">
        <v>50.3</v>
      </c>
      <c r="E296" s="65" t="s">
        <v>358</v>
      </c>
      <c r="F296" s="104">
        <v>17.574000000000002</v>
      </c>
      <c r="G296" s="104">
        <v>17.853000000000002</v>
      </c>
      <c r="H296" s="88">
        <f t="shared" si="7"/>
        <v>0.23988419999999994</v>
      </c>
      <c r="I296" s="103"/>
      <c r="J296" s="103"/>
      <c r="K296" s="103">
        <v>6.8459698329056462E-2</v>
      </c>
      <c r="L296" s="88">
        <v>0.3083438983290564</v>
      </c>
      <c r="M296" s="25" t="s">
        <v>563</v>
      </c>
    </row>
    <row r="297" spans="1:13" x14ac:dyDescent="0.25">
      <c r="A297" s="120">
        <v>288</v>
      </c>
      <c r="B297" s="56" t="s">
        <v>328</v>
      </c>
      <c r="C297" s="56"/>
      <c r="D297" s="51">
        <v>114.8</v>
      </c>
      <c r="E297" s="65" t="s">
        <v>358</v>
      </c>
      <c r="F297" s="104">
        <v>47.378</v>
      </c>
      <c r="G297" s="104">
        <v>51.31</v>
      </c>
      <c r="H297" s="88">
        <v>0</v>
      </c>
      <c r="I297" s="103">
        <v>2.9520000000000004</v>
      </c>
      <c r="J297" s="103">
        <v>0</v>
      </c>
      <c r="K297" s="103">
        <v>0.15624599141502349</v>
      </c>
      <c r="L297" s="88">
        <v>3.108245991415024</v>
      </c>
      <c r="M297" s="25" t="s">
        <v>564</v>
      </c>
    </row>
    <row r="298" spans="1:13" x14ac:dyDescent="0.25">
      <c r="A298" s="120" t="s">
        <v>376</v>
      </c>
      <c r="B298" s="122" t="s">
        <v>360</v>
      </c>
      <c r="C298" s="601"/>
      <c r="D298" s="469">
        <v>296.85000000000002</v>
      </c>
      <c r="E298" s="65" t="s">
        <v>358</v>
      </c>
      <c r="F298" s="104">
        <v>104.461</v>
      </c>
      <c r="G298" s="104">
        <v>107.771</v>
      </c>
      <c r="H298" s="88">
        <f t="shared" si="7"/>
        <v>2.8459380000000021</v>
      </c>
      <c r="I298" s="103"/>
      <c r="J298" s="103"/>
      <c r="K298" s="103">
        <v>0.40402110236541577</v>
      </c>
      <c r="L298" s="88">
        <v>3.249959102365418</v>
      </c>
      <c r="M298" s="25" t="s">
        <v>563</v>
      </c>
    </row>
    <row r="299" spans="1:13" x14ac:dyDescent="0.25">
      <c r="A299" s="614" t="s">
        <v>3</v>
      </c>
      <c r="B299" s="615"/>
      <c r="C299" s="602"/>
      <c r="D299" s="470">
        <f>SUM(D13:D298)</f>
        <v>20466.450000000008</v>
      </c>
      <c r="E299" s="124"/>
      <c r="F299" s="129"/>
      <c r="G299" s="129"/>
      <c r="H299" s="88">
        <f>SUM(H13:H298)</f>
        <v>109.94608079999995</v>
      </c>
      <c r="I299" s="88">
        <f t="shared" ref="I299:L299" si="8">SUM(I13:I298)</f>
        <v>30.605142857142862</v>
      </c>
      <c r="J299" s="88">
        <f t="shared" si="8"/>
        <v>93.527368929999994</v>
      </c>
      <c r="K299" s="88">
        <f t="shared" si="8"/>
        <v>27.85540741285719</v>
      </c>
      <c r="L299" s="88">
        <f t="shared" si="8"/>
        <v>261.93400000000008</v>
      </c>
      <c r="M299" s="25"/>
    </row>
  </sheetData>
  <mergeCells count="16">
    <mergeCell ref="D9:E9"/>
    <mergeCell ref="D10:E10"/>
    <mergeCell ref="D11:E11"/>
    <mergeCell ref="A299:B299"/>
    <mergeCell ref="A4:E4"/>
    <mergeCell ref="F4:G4"/>
    <mergeCell ref="A5:E8"/>
    <mergeCell ref="F5:G5"/>
    <mergeCell ref="F6:G6"/>
    <mergeCell ref="F7:G7"/>
    <mergeCell ref="F8:G8"/>
    <mergeCell ref="L1:M4"/>
    <mergeCell ref="A1:K1"/>
    <mergeCell ref="A2:K2"/>
    <mergeCell ref="A3:E3"/>
    <mergeCell ref="F3:G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21"/>
  <sheetViews>
    <sheetView workbookViewId="0">
      <selection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180"/>
      <c r="C2" s="48"/>
      <c r="D2" s="180"/>
      <c r="E2" s="180"/>
      <c r="F2" s="181"/>
      <c r="G2" s="68"/>
      <c r="H2" s="16"/>
      <c r="I2" s="181"/>
      <c r="J2" s="35"/>
      <c r="K2" s="180"/>
      <c r="L2" s="180"/>
    </row>
    <row r="3" spans="1:16" ht="45" customHeight="1" x14ac:dyDescent="0.25">
      <c r="A3" s="622" t="s">
        <v>443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444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>
        <v>483.38799999999998</v>
      </c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311.10899999999998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238.48282648571416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72.626173514285824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17.901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418</v>
      </c>
      <c r="F16" s="22" t="s">
        <v>442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306.68241593721979</v>
      </c>
      <c r="P16" s="138">
        <f>I31+I102+I129+I290</f>
        <v>4.4265840627801722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10.209</v>
      </c>
      <c r="F17" s="104">
        <v>11.531000000000001</v>
      </c>
      <c r="G17" s="72">
        <f>(F17-E17)*0.8598</f>
        <v>1.1366556000000008</v>
      </c>
      <c r="H17" s="103">
        <f>$G$11/$C$303*C17</f>
        <v>0.22816604120147732</v>
      </c>
      <c r="I17" s="88">
        <f t="shared" ref="I17:I27" si="0">G17+H17</f>
        <v>1.3648216412014782</v>
      </c>
      <c r="J17" s="20"/>
      <c r="K17" s="38"/>
      <c r="L17" s="184"/>
      <c r="M17" s="186"/>
      <c r="N17" s="107" t="s">
        <v>373</v>
      </c>
      <c r="O17" s="644">
        <f>SUM(O16:P16)</f>
        <v>311.10899999999998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17.427</v>
      </c>
      <c r="F18" s="104">
        <v>19.951000000000001</v>
      </c>
      <c r="G18" s="72">
        <f t="shared" ref="G18:G80" si="1">(F18-E18)*0.8598</f>
        <v>2.1701352000000007</v>
      </c>
      <c r="H18" s="103">
        <f t="shared" ref="H18:H81" si="2">$G$11/$C$303*C18</f>
        <v>0.15293866836366521</v>
      </c>
      <c r="I18" s="88">
        <f t="shared" si="0"/>
        <v>2.3230738683636658</v>
      </c>
      <c r="J18" s="20"/>
      <c r="K18" s="38"/>
      <c r="L18" s="184"/>
      <c r="M18" s="186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11.925000000000001</v>
      </c>
      <c r="F19" s="104">
        <v>13.221</v>
      </c>
      <c r="G19" s="72">
        <f t="shared" si="1"/>
        <v>1.1143007999999994</v>
      </c>
      <c r="H19" s="103">
        <f t="shared" si="2"/>
        <v>0.16003559032949655</v>
      </c>
      <c r="I19" s="88">
        <f t="shared" si="0"/>
        <v>1.274336390329496</v>
      </c>
      <c r="J19" s="20"/>
      <c r="K19" s="38"/>
      <c r="L19" s="184"/>
      <c r="M19" s="186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34.085999999999999</v>
      </c>
      <c r="F20" s="104">
        <v>39.652999999999999</v>
      </c>
      <c r="G20" s="72">
        <f>(F20-E20)*0.8598</f>
        <v>4.7865066000000001</v>
      </c>
      <c r="H20" s="103">
        <f t="shared" si="2"/>
        <v>0.24803742270580509</v>
      </c>
      <c r="I20" s="88">
        <f t="shared" si="0"/>
        <v>5.0345440227058056</v>
      </c>
      <c r="J20" s="20"/>
      <c r="K20" s="38"/>
      <c r="L20" s="184"/>
      <c r="M20" s="186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16.474</v>
      </c>
      <c r="F21" s="135">
        <v>17.934999999999999</v>
      </c>
      <c r="G21" s="86">
        <f t="shared" si="1"/>
        <v>1.2561677999999987</v>
      </c>
      <c r="H21" s="109">
        <f t="shared" si="2"/>
        <v>0.22852088729976891</v>
      </c>
      <c r="I21" s="73">
        <f t="shared" si="0"/>
        <v>1.4846886872997676</v>
      </c>
      <c r="J21" s="20"/>
      <c r="K21" s="132">
        <v>5</v>
      </c>
      <c r="L21" s="184"/>
      <c r="M21" s="186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8.2270000000000003</v>
      </c>
      <c r="F22" s="135">
        <v>8.9939999999999998</v>
      </c>
      <c r="G22" s="86">
        <f t="shared" si="1"/>
        <v>0.65946659999999957</v>
      </c>
      <c r="H22" s="109">
        <f t="shared" si="2"/>
        <v>0.15222897616708209</v>
      </c>
      <c r="I22" s="73">
        <f t="shared" si="0"/>
        <v>0.81169557616708166</v>
      </c>
      <c r="J22" s="20"/>
      <c r="K22" s="132" t="s">
        <v>391</v>
      </c>
      <c r="L22" s="184"/>
      <c r="M22" s="186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9.2170000000000005</v>
      </c>
      <c r="F23" s="135">
        <v>10.071</v>
      </c>
      <c r="G23" s="86">
        <f t="shared" si="1"/>
        <v>0.73426919999999929</v>
      </c>
      <c r="H23" s="109">
        <f t="shared" si="2"/>
        <v>0.15826135983803871</v>
      </c>
      <c r="I23" s="73">
        <f t="shared" si="0"/>
        <v>0.89253055983803797</v>
      </c>
      <c r="J23" s="20"/>
      <c r="K23" s="132">
        <v>7</v>
      </c>
      <c r="L23" s="184"/>
      <c r="M23" s="186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7.6619999999999999</v>
      </c>
      <c r="F24" s="135">
        <v>8.58</v>
      </c>
      <c r="G24" s="86">
        <f t="shared" si="1"/>
        <v>0.78929640000000012</v>
      </c>
      <c r="H24" s="109">
        <f t="shared" si="2"/>
        <v>0.24803742270580509</v>
      </c>
      <c r="I24" s="73">
        <f t="shared" si="0"/>
        <v>1.0373338227058051</v>
      </c>
      <c r="J24" s="20"/>
      <c r="K24" s="132">
        <v>8</v>
      </c>
      <c r="L24" s="184"/>
      <c r="M24" s="186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8.8680000000000003</v>
      </c>
      <c r="F25" s="104">
        <v>10.413</v>
      </c>
      <c r="G25" s="72">
        <f t="shared" si="1"/>
        <v>1.3283909999999999</v>
      </c>
      <c r="H25" s="103">
        <f t="shared" si="2"/>
        <v>0.22781119510318579</v>
      </c>
      <c r="I25" s="88">
        <f t="shared" si="0"/>
        <v>1.5562021951031857</v>
      </c>
      <c r="J25" s="20"/>
      <c r="K25" s="38"/>
      <c r="L25" s="184"/>
      <c r="M25" s="186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7.9189999999999996</v>
      </c>
      <c r="F26" s="104">
        <v>8.9969999999999999</v>
      </c>
      <c r="G26" s="72">
        <f t="shared" si="1"/>
        <v>0.92686440000000025</v>
      </c>
      <c r="H26" s="103">
        <f t="shared" si="2"/>
        <v>0.15116443787220737</v>
      </c>
      <c r="I26" s="88">
        <f t="shared" si="0"/>
        <v>1.0780288378722076</v>
      </c>
      <c r="J26" s="20"/>
      <c r="K26" s="38"/>
      <c r="L26" s="184"/>
      <c r="M26" s="186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11.057</v>
      </c>
      <c r="F27" s="104">
        <v>12.441000000000001</v>
      </c>
      <c r="G27" s="72">
        <f t="shared" si="1"/>
        <v>1.1899632000000002</v>
      </c>
      <c r="H27" s="103">
        <f t="shared" si="2"/>
        <v>0.15826135983803871</v>
      </c>
      <c r="I27" s="88">
        <f t="shared" si="0"/>
        <v>1.3482245598380389</v>
      </c>
      <c r="J27" s="20"/>
      <c r="K27" s="38"/>
      <c r="L27" s="184"/>
      <c r="M27" s="186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15.348000000000001</v>
      </c>
      <c r="F28" s="104">
        <v>16.814</v>
      </c>
      <c r="G28" s="72">
        <f t="shared" si="1"/>
        <v>1.2604667999999994</v>
      </c>
      <c r="H28" s="103">
        <f t="shared" si="2"/>
        <v>0.24803742270580509</v>
      </c>
      <c r="I28" s="88">
        <f t="shared" ref="I28:I59" si="3">G28+H28</f>
        <v>1.5085042227058045</v>
      </c>
      <c r="J28" s="20"/>
      <c r="K28" s="38"/>
      <c r="L28" s="184"/>
      <c r="M28" s="186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14.541</v>
      </c>
      <c r="F29" s="104">
        <v>16.074999999999999</v>
      </c>
      <c r="G29" s="72">
        <f t="shared" si="1"/>
        <v>1.3189331999999991</v>
      </c>
      <c r="H29" s="103">
        <f t="shared" si="2"/>
        <v>0.23029511779122674</v>
      </c>
      <c r="I29" s="88">
        <f t="shared" si="3"/>
        <v>1.5492283177912258</v>
      </c>
      <c r="J29" s="20"/>
      <c r="K29" s="38"/>
      <c r="L29" s="184"/>
      <c r="M29" s="186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7.0940000000000003</v>
      </c>
      <c r="F30" s="104">
        <v>7.9909999999999997</v>
      </c>
      <c r="G30" s="72">
        <f t="shared" si="1"/>
        <v>0.7712405999999995</v>
      </c>
      <c r="H30" s="103">
        <f t="shared" si="2"/>
        <v>0.15045474567562425</v>
      </c>
      <c r="I30" s="88">
        <f t="shared" si="3"/>
        <v>0.92169534567562372</v>
      </c>
      <c r="J30" s="20"/>
      <c r="K30" s="38"/>
      <c r="L30" s="184"/>
      <c r="M30" s="186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7.5049999999999999</v>
      </c>
      <c r="F31" s="134">
        <v>8.2759999999999998</v>
      </c>
      <c r="G31" s="81">
        <f t="shared" si="1"/>
        <v>0.66290579999999988</v>
      </c>
      <c r="H31" s="97">
        <f t="shared" si="2"/>
        <v>0.15968074423120499</v>
      </c>
      <c r="I31" s="92">
        <f t="shared" si="3"/>
        <v>0.82258654423120481</v>
      </c>
      <c r="J31" s="20"/>
      <c r="K31" s="38"/>
      <c r="L31" s="184"/>
      <c r="M31" s="186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11.702999999999999</v>
      </c>
      <c r="F32" s="104">
        <v>13.66</v>
      </c>
      <c r="G32" s="72">
        <f t="shared" si="1"/>
        <v>1.6826286000000006</v>
      </c>
      <c r="H32" s="103">
        <f t="shared" si="2"/>
        <v>0.24839226880409662</v>
      </c>
      <c r="I32" s="88">
        <f t="shared" si="3"/>
        <v>1.9310208688040973</v>
      </c>
      <c r="J32" s="20"/>
      <c r="K32" s="38"/>
      <c r="L32" s="184"/>
      <c r="M32" s="186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12.762</v>
      </c>
      <c r="F33" s="104">
        <v>14.212</v>
      </c>
      <c r="G33" s="72">
        <f t="shared" si="1"/>
        <v>1.2467099999999993</v>
      </c>
      <c r="H33" s="103">
        <f t="shared" si="2"/>
        <v>0.229230579496352</v>
      </c>
      <c r="I33" s="88">
        <f t="shared" si="3"/>
        <v>1.4759405794963514</v>
      </c>
      <c r="J33" s="20"/>
      <c r="K33" s="38"/>
      <c r="L33" s="184"/>
      <c r="M33" s="186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9.7170000000000005</v>
      </c>
      <c r="F34" s="104">
        <v>10.648999999999999</v>
      </c>
      <c r="G34" s="72">
        <f t="shared" si="1"/>
        <v>0.80133359999999876</v>
      </c>
      <c r="H34" s="103">
        <f t="shared" si="2"/>
        <v>0.15080959177391581</v>
      </c>
      <c r="I34" s="88">
        <f t="shared" si="3"/>
        <v>0.9521431917739146</v>
      </c>
      <c r="J34" s="20"/>
      <c r="K34" s="38"/>
      <c r="L34" s="184"/>
      <c r="M34" s="186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5.843</v>
      </c>
      <c r="F35" s="104">
        <v>6.2060000000000004</v>
      </c>
      <c r="G35" s="72">
        <f t="shared" si="1"/>
        <v>0.31210740000000037</v>
      </c>
      <c r="H35" s="103">
        <f t="shared" si="2"/>
        <v>0.15826135983803871</v>
      </c>
      <c r="I35" s="88">
        <f t="shared" si="3"/>
        <v>0.47036875983803905</v>
      </c>
      <c r="J35" s="20"/>
      <c r="K35" s="38"/>
      <c r="L35" s="184"/>
      <c r="M35" s="186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0.24732773050922194</v>
      </c>
      <c r="I36" s="88">
        <f t="shared" si="3"/>
        <v>0.24732773050922194</v>
      </c>
      <c r="J36" s="20"/>
      <c r="K36" s="38"/>
      <c r="L36" s="184"/>
      <c r="M36" s="186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16.318000000000001</v>
      </c>
      <c r="F37" s="104">
        <v>18.652000000000001</v>
      </c>
      <c r="G37" s="72">
        <f t="shared" si="1"/>
        <v>2.0067731999999996</v>
      </c>
      <c r="H37" s="103">
        <f t="shared" si="2"/>
        <v>0.22781119510318579</v>
      </c>
      <c r="I37" s="88">
        <f t="shared" si="3"/>
        <v>2.2345843951031852</v>
      </c>
      <c r="J37" s="20"/>
      <c r="K37" s="38"/>
      <c r="L37" s="184"/>
      <c r="M37" s="186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6.3120000000000003</v>
      </c>
      <c r="F38" s="104">
        <v>7.0919999999999996</v>
      </c>
      <c r="G38" s="72">
        <f t="shared" si="1"/>
        <v>0.67064399999999946</v>
      </c>
      <c r="H38" s="103">
        <f t="shared" si="2"/>
        <v>0.15009989957733266</v>
      </c>
      <c r="I38" s="88">
        <f t="shared" si="3"/>
        <v>0.82074389957733218</v>
      </c>
      <c r="J38" s="20"/>
      <c r="K38" s="38"/>
      <c r="L38" s="184"/>
      <c r="M38" s="186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9.2370000000000001</v>
      </c>
      <c r="F39" s="104">
        <v>10.327</v>
      </c>
      <c r="G39" s="72">
        <f t="shared" si="1"/>
        <v>0.93718199999999985</v>
      </c>
      <c r="H39" s="103">
        <f t="shared" si="2"/>
        <v>0.15790651373974715</v>
      </c>
      <c r="I39" s="88">
        <f t="shared" si="3"/>
        <v>1.095088513739747</v>
      </c>
      <c r="K39" s="20"/>
      <c r="L39" s="184"/>
      <c r="M39" s="186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12.965</v>
      </c>
      <c r="F40" s="104">
        <v>14.669</v>
      </c>
      <c r="G40" s="72">
        <f t="shared" si="1"/>
        <v>1.4650992000000005</v>
      </c>
      <c r="H40" s="103">
        <f t="shared" si="2"/>
        <v>0.24626319221434725</v>
      </c>
      <c r="I40" s="88">
        <f t="shared" si="3"/>
        <v>1.7113623922143477</v>
      </c>
      <c r="J40" s="20"/>
      <c r="K40" s="38"/>
      <c r="L40" s="184"/>
      <c r="M40" s="186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0.22816604120147732</v>
      </c>
      <c r="I41" s="88">
        <f t="shared" si="3"/>
        <v>0.22816604120147732</v>
      </c>
      <c r="J41" s="20"/>
      <c r="K41" s="38"/>
      <c r="L41" s="184"/>
      <c r="M41" s="186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7.8559999999999999</v>
      </c>
      <c r="F42" s="104">
        <v>9.0619999999999994</v>
      </c>
      <c r="G42" s="72">
        <f t="shared" si="1"/>
        <v>1.0369187999999996</v>
      </c>
      <c r="H42" s="103">
        <f t="shared" si="2"/>
        <v>0.1518741300687905</v>
      </c>
      <c r="I42" s="88">
        <f t="shared" si="3"/>
        <v>1.1887929300687901</v>
      </c>
      <c r="J42" s="20"/>
      <c r="K42" s="38"/>
      <c r="L42" s="184"/>
      <c r="M42" s="186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4.54</v>
      </c>
      <c r="F43" s="104">
        <v>4.8230000000000004</v>
      </c>
      <c r="G43" s="72">
        <f t="shared" si="1"/>
        <v>0.2433234000000003</v>
      </c>
      <c r="H43" s="103">
        <f t="shared" si="2"/>
        <v>0.16074528252607967</v>
      </c>
      <c r="I43" s="88">
        <f t="shared" si="3"/>
        <v>0.40406868252607997</v>
      </c>
      <c r="J43" s="20"/>
      <c r="K43" s="38"/>
      <c r="L43" s="184"/>
      <c r="M43" s="186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16.151</v>
      </c>
      <c r="F44" s="104">
        <v>18.032</v>
      </c>
      <c r="G44" s="72">
        <f t="shared" si="1"/>
        <v>1.6172838000000003</v>
      </c>
      <c r="H44" s="103">
        <f t="shared" si="2"/>
        <v>0.24697288441093035</v>
      </c>
      <c r="I44" s="88">
        <f t="shared" si="3"/>
        <v>1.8642566844109307</v>
      </c>
      <c r="J44" s="20"/>
      <c r="K44" s="38"/>
      <c r="L44" s="184"/>
      <c r="M44" s="186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0.22461758021856165</v>
      </c>
      <c r="I45" s="88">
        <f t="shared" si="3"/>
        <v>0.22461758021856165</v>
      </c>
      <c r="J45" s="20"/>
      <c r="K45" s="38"/>
      <c r="L45" s="184"/>
      <c r="M45" s="186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4.6769999999999996</v>
      </c>
      <c r="F46" s="104">
        <v>5.3929999999999998</v>
      </c>
      <c r="G46" s="72">
        <f t="shared" si="1"/>
        <v>0.61561680000000019</v>
      </c>
      <c r="H46" s="103">
        <f t="shared" si="2"/>
        <v>0.15080959177391581</v>
      </c>
      <c r="I46" s="88">
        <f t="shared" si="3"/>
        <v>0.76642639177391603</v>
      </c>
      <c r="J46" s="20"/>
      <c r="K46" s="38"/>
      <c r="L46" s="184"/>
      <c r="M46" s="186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7.8540000000000001</v>
      </c>
      <c r="F47" s="104">
        <v>8.859</v>
      </c>
      <c r="G47" s="72">
        <f t="shared" si="1"/>
        <v>0.86409899999999995</v>
      </c>
      <c r="H47" s="103">
        <f t="shared" si="2"/>
        <v>0.15790651373974715</v>
      </c>
      <c r="I47" s="88">
        <f t="shared" si="3"/>
        <v>1.022005513739747</v>
      </c>
      <c r="J47" s="20"/>
      <c r="K47" s="38"/>
      <c r="L47" s="184"/>
      <c r="M47" s="186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1.1120000000000001</v>
      </c>
      <c r="F48" s="135">
        <v>1.121</v>
      </c>
      <c r="G48" s="86">
        <f t="shared" si="1"/>
        <v>7.7381999999999113E-3</v>
      </c>
      <c r="H48" s="109">
        <f t="shared" si="2"/>
        <v>0.24803742270580509</v>
      </c>
      <c r="I48" s="73">
        <f t="shared" si="3"/>
        <v>0.25577562270580501</v>
      </c>
      <c r="J48" s="20"/>
      <c r="K48" s="38"/>
      <c r="L48" s="184"/>
      <c r="M48" s="186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7.9240000000000004</v>
      </c>
      <c r="F49" s="104">
        <v>8.9269999999999996</v>
      </c>
      <c r="G49" s="72">
        <f t="shared" si="1"/>
        <v>0.86237939999999935</v>
      </c>
      <c r="H49" s="103">
        <f t="shared" si="2"/>
        <v>0.22994027169293516</v>
      </c>
      <c r="I49" s="88">
        <f t="shared" si="3"/>
        <v>1.0923196716929344</v>
      </c>
      <c r="J49" s="20"/>
      <c r="K49" s="38"/>
      <c r="L49" s="184"/>
      <c r="M49" s="186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4.49</v>
      </c>
      <c r="F50" s="104">
        <v>4.9960000000000004</v>
      </c>
      <c r="G50" s="72">
        <f>(F50-E50)*0.8598</f>
        <v>0.43505880000000019</v>
      </c>
      <c r="H50" s="103">
        <f t="shared" si="2"/>
        <v>0.15151928397049896</v>
      </c>
      <c r="I50" s="88">
        <f t="shared" si="3"/>
        <v>0.58657808397049915</v>
      </c>
      <c r="J50" s="20"/>
      <c r="K50" s="38"/>
      <c r="L50" s="184"/>
      <c r="M50" s="186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9.6750000000000007</v>
      </c>
      <c r="F51" s="104">
        <v>10.817</v>
      </c>
      <c r="G51" s="72">
        <f>(F51-E51)*0.8598</f>
        <v>0.98189159999999953</v>
      </c>
      <c r="H51" s="103">
        <f t="shared" si="2"/>
        <v>0.15755166764145556</v>
      </c>
      <c r="I51" s="88">
        <f t="shared" si="3"/>
        <v>1.1394432676414552</v>
      </c>
      <c r="K51" s="20"/>
      <c r="L51" s="184"/>
      <c r="M51" s="186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9.6</v>
      </c>
      <c r="F52" s="104">
        <v>10.967000000000001</v>
      </c>
      <c r="G52" s="72">
        <f t="shared" si="1"/>
        <v>1.1753466000000008</v>
      </c>
      <c r="H52" s="103">
        <f t="shared" si="2"/>
        <v>0.24484380782118098</v>
      </c>
      <c r="I52" s="88">
        <f t="shared" si="3"/>
        <v>1.4201904078211818</v>
      </c>
      <c r="J52" s="20"/>
      <c r="K52" s="38"/>
      <c r="L52" s="184"/>
      <c r="M52" s="186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9.7270000000000003</v>
      </c>
      <c r="F53" s="104">
        <v>11.132999999999999</v>
      </c>
      <c r="G53" s="72">
        <f t="shared" si="1"/>
        <v>1.208878799999999</v>
      </c>
      <c r="H53" s="103">
        <f t="shared" si="2"/>
        <v>0.22887573339806047</v>
      </c>
      <c r="I53" s="88">
        <f t="shared" si="3"/>
        <v>1.4377545333980595</v>
      </c>
      <c r="J53" s="20"/>
      <c r="K53" s="38"/>
      <c r="L53" s="184"/>
      <c r="M53" s="186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12.202999999999999</v>
      </c>
      <c r="F54" s="104">
        <v>13.856</v>
      </c>
      <c r="G54" s="72">
        <f t="shared" si="1"/>
        <v>1.4212494000000004</v>
      </c>
      <c r="H54" s="103">
        <f t="shared" si="2"/>
        <v>0.14903536128245798</v>
      </c>
      <c r="I54" s="88">
        <f t="shared" si="3"/>
        <v>1.5702847612824584</v>
      </c>
      <c r="J54" s="20"/>
      <c r="K54" s="38"/>
      <c r="L54" s="184"/>
      <c r="M54" s="186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4.76</v>
      </c>
      <c r="F55" s="104">
        <v>5.3179999999999996</v>
      </c>
      <c r="G55" s="72">
        <f t="shared" si="1"/>
        <v>0.47976839999999987</v>
      </c>
      <c r="H55" s="103">
        <f t="shared" si="2"/>
        <v>0.15755166764145556</v>
      </c>
      <c r="I55" s="88">
        <f t="shared" si="3"/>
        <v>0.63732006764145543</v>
      </c>
      <c r="J55" s="20"/>
      <c r="K55" s="38"/>
      <c r="L55" s="184"/>
      <c r="M55" s="186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11.73</v>
      </c>
      <c r="F56" s="104">
        <v>13.454000000000001</v>
      </c>
      <c r="G56" s="72">
        <f t="shared" si="1"/>
        <v>1.4822952000000003</v>
      </c>
      <c r="H56" s="103">
        <f t="shared" si="2"/>
        <v>0.2455535000177641</v>
      </c>
      <c r="I56" s="88">
        <f t="shared" si="3"/>
        <v>1.7278487000177645</v>
      </c>
      <c r="J56" s="20"/>
      <c r="K56" s="38"/>
      <c r="L56" s="184"/>
      <c r="M56" s="186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11.145</v>
      </c>
      <c r="F57" s="104">
        <v>12.893000000000001</v>
      </c>
      <c r="G57" s="72">
        <f t="shared" si="1"/>
        <v>1.502930400000001</v>
      </c>
      <c r="H57" s="103">
        <f t="shared" si="2"/>
        <v>0.22958542559464362</v>
      </c>
      <c r="I57" s="88">
        <f t="shared" si="3"/>
        <v>1.7325158255946447</v>
      </c>
      <c r="J57" s="20"/>
      <c r="K57" s="38"/>
      <c r="L57" s="184"/>
      <c r="M57" s="186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2.3290000000000002</v>
      </c>
      <c r="F58" s="104">
        <v>2.4609999999999999</v>
      </c>
      <c r="G58" s="72">
        <f t="shared" si="1"/>
        <v>0.11349359999999972</v>
      </c>
      <c r="H58" s="103">
        <f t="shared" si="2"/>
        <v>0.15080959177391581</v>
      </c>
      <c r="I58" s="88">
        <f t="shared" si="3"/>
        <v>0.26430319177391554</v>
      </c>
      <c r="J58" s="20"/>
      <c r="K58" s="38"/>
      <c r="L58" s="184"/>
      <c r="M58" s="186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8.52</v>
      </c>
      <c r="F59" s="104">
        <v>9.843</v>
      </c>
      <c r="G59" s="72">
        <f t="shared" si="1"/>
        <v>1.1375154000000003</v>
      </c>
      <c r="H59" s="103">
        <f t="shared" si="2"/>
        <v>0.15790651373974715</v>
      </c>
      <c r="I59" s="88">
        <f t="shared" si="3"/>
        <v>1.2954219137397474</v>
      </c>
      <c r="J59" s="20"/>
      <c r="K59" s="38"/>
      <c r="L59" s="184"/>
      <c r="M59" s="186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9.4629999999999992</v>
      </c>
      <c r="F60" s="104">
        <v>10.651</v>
      </c>
      <c r="G60" s="72">
        <f t="shared" si="1"/>
        <v>1.0214424000000006</v>
      </c>
      <c r="H60" s="103">
        <f t="shared" si="2"/>
        <v>0.24697288441093035</v>
      </c>
      <c r="I60" s="88">
        <f t="shared" ref="I60:I91" si="4">G60+H60</f>
        <v>1.2684152844109309</v>
      </c>
      <c r="J60" s="20"/>
      <c r="K60" s="38"/>
      <c r="L60" s="184"/>
      <c r="M60" s="186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12.959</v>
      </c>
      <c r="F61" s="135">
        <v>14.481</v>
      </c>
      <c r="G61" s="72">
        <f t="shared" si="1"/>
        <v>1.3086156000000002</v>
      </c>
      <c r="H61" s="103">
        <f t="shared" si="2"/>
        <v>0.22994027169293516</v>
      </c>
      <c r="I61" s="88">
        <f t="shared" si="4"/>
        <v>1.5385558716929353</v>
      </c>
      <c r="K61" s="145">
        <v>45</v>
      </c>
      <c r="L61" s="184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5.2220000000000004</v>
      </c>
      <c r="F62" s="135">
        <v>5.9989999999999997</v>
      </c>
      <c r="G62" s="72">
        <f t="shared" si="1"/>
        <v>0.66806459999999934</v>
      </c>
      <c r="H62" s="103">
        <f t="shared" si="2"/>
        <v>0.15116443787220737</v>
      </c>
      <c r="I62" s="88">
        <f t="shared" si="4"/>
        <v>0.81922903787220669</v>
      </c>
      <c r="K62" s="145">
        <v>46</v>
      </c>
      <c r="L62" s="184"/>
      <c r="M62" s="186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8.3629999999999995</v>
      </c>
      <c r="F63" s="135">
        <v>9.1579999999999995</v>
      </c>
      <c r="G63" s="72">
        <f t="shared" si="1"/>
        <v>0.68354099999999995</v>
      </c>
      <c r="H63" s="103">
        <f t="shared" si="2"/>
        <v>0.15684197544487247</v>
      </c>
      <c r="I63" s="88">
        <f t="shared" si="4"/>
        <v>0.84038297544487239</v>
      </c>
      <c r="K63" s="145" t="s">
        <v>389</v>
      </c>
      <c r="L63" s="184"/>
      <c r="M63" s="186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13.228</v>
      </c>
      <c r="F64" s="135">
        <v>14.693</v>
      </c>
      <c r="G64" s="72">
        <f t="shared" si="1"/>
        <v>1.2596069999999999</v>
      </c>
      <c r="H64" s="103">
        <f t="shared" si="2"/>
        <v>0.2455535000177641</v>
      </c>
      <c r="I64" s="88">
        <f t="shared" si="4"/>
        <v>1.5051605000177641</v>
      </c>
      <c r="K64" s="145">
        <v>48</v>
      </c>
      <c r="L64" s="184"/>
      <c r="M64" s="186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7.9850000000000003</v>
      </c>
      <c r="F65" s="104">
        <v>8.0649999999999995</v>
      </c>
      <c r="G65" s="72">
        <f t="shared" si="1"/>
        <v>6.8783999999999304E-2</v>
      </c>
      <c r="H65" s="103">
        <f t="shared" si="2"/>
        <v>0.22816604120147732</v>
      </c>
      <c r="I65" s="88">
        <f t="shared" si="4"/>
        <v>0.29695004120147661</v>
      </c>
      <c r="J65" s="20"/>
      <c r="K65" s="38"/>
      <c r="L65" s="184"/>
      <c r="M65" s="186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6.7990000000000004</v>
      </c>
      <c r="F66" s="104">
        <v>7.4870000000000001</v>
      </c>
      <c r="G66" s="72">
        <f t="shared" si="1"/>
        <v>0.5915423999999998</v>
      </c>
      <c r="H66" s="103">
        <f t="shared" si="2"/>
        <v>0.15080959177391581</v>
      </c>
      <c r="I66" s="88">
        <f t="shared" si="4"/>
        <v>0.74235199177391564</v>
      </c>
      <c r="J66" s="20"/>
      <c r="K66" s="38"/>
      <c r="L66" s="184"/>
      <c r="M66" s="186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3.4809999999999999</v>
      </c>
      <c r="F67" s="104">
        <v>4.0010000000000003</v>
      </c>
      <c r="G67" s="72">
        <f t="shared" si="1"/>
        <v>0.44709600000000038</v>
      </c>
      <c r="H67" s="103">
        <f t="shared" si="2"/>
        <v>0.15542259105170617</v>
      </c>
      <c r="I67" s="88">
        <f t="shared" si="4"/>
        <v>0.60251859105170658</v>
      </c>
      <c r="J67" s="20"/>
      <c r="K67" s="38"/>
      <c r="L67" s="184"/>
      <c r="M67" s="186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10.378</v>
      </c>
      <c r="F68" s="104">
        <v>11.69</v>
      </c>
      <c r="G68" s="72">
        <f t="shared" si="1"/>
        <v>1.1280575999999995</v>
      </c>
      <c r="H68" s="103">
        <f t="shared" si="2"/>
        <v>0.24590834611605566</v>
      </c>
      <c r="I68" s="88">
        <f t="shared" si="4"/>
        <v>1.3739659461160552</v>
      </c>
      <c r="J68" s="20"/>
      <c r="K68" s="38"/>
      <c r="L68" s="184"/>
      <c r="M68" s="186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9.3650000000000002</v>
      </c>
      <c r="F69" s="104">
        <v>10.625</v>
      </c>
      <c r="G69" s="72">
        <f t="shared" si="1"/>
        <v>1.0833479999999998</v>
      </c>
      <c r="H69" s="103">
        <f t="shared" si="2"/>
        <v>0.22603696461172795</v>
      </c>
      <c r="I69" s="88">
        <f t="shared" si="4"/>
        <v>1.3093849646117277</v>
      </c>
      <c r="J69" s="20"/>
      <c r="K69" s="38"/>
      <c r="L69" s="184"/>
      <c r="M69" s="186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9.4969999999999999</v>
      </c>
      <c r="F70" s="104">
        <v>10.468</v>
      </c>
      <c r="G70" s="72">
        <f t="shared" si="1"/>
        <v>0.8348658000000001</v>
      </c>
      <c r="H70" s="103">
        <f t="shared" si="2"/>
        <v>0.15045474567562425</v>
      </c>
      <c r="I70" s="88">
        <f t="shared" si="4"/>
        <v>0.98532054567562433</v>
      </c>
      <c r="J70" s="20"/>
      <c r="K70" s="38"/>
      <c r="L70" s="184"/>
      <c r="M70" s="186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10.016999999999999</v>
      </c>
      <c r="F71" s="104">
        <v>11.541</v>
      </c>
      <c r="G71" s="72">
        <f t="shared" si="1"/>
        <v>1.3103352000000008</v>
      </c>
      <c r="H71" s="103">
        <f t="shared" si="2"/>
        <v>0.15613228324828932</v>
      </c>
      <c r="I71" s="88">
        <f t="shared" si="4"/>
        <v>1.46646748324829</v>
      </c>
      <c r="J71" s="20"/>
      <c r="K71" s="38"/>
      <c r="L71" s="184"/>
      <c r="M71" s="186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9.27</v>
      </c>
      <c r="F72" s="104">
        <v>10.654999999999999</v>
      </c>
      <c r="G72" s="72">
        <f t="shared" si="1"/>
        <v>1.1908229999999997</v>
      </c>
      <c r="H72" s="103">
        <f t="shared" si="2"/>
        <v>0.24661803831263879</v>
      </c>
      <c r="I72" s="88">
        <f t="shared" si="4"/>
        <v>1.4374410383126386</v>
      </c>
      <c r="J72" s="20"/>
      <c r="K72" s="38"/>
      <c r="L72" s="184"/>
      <c r="M72" s="186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4.79</v>
      </c>
      <c r="F73" s="104">
        <v>5.492</v>
      </c>
      <c r="G73" s="72">
        <f t="shared" si="1"/>
        <v>0.60357959999999999</v>
      </c>
      <c r="H73" s="103">
        <f t="shared" si="2"/>
        <v>0.22568211851343636</v>
      </c>
      <c r="I73" s="88">
        <f t="shared" si="4"/>
        <v>0.82926171851343633</v>
      </c>
      <c r="J73" s="20"/>
      <c r="K73" s="38"/>
      <c r="L73" s="184"/>
      <c r="M73" s="186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7.5019999999999998</v>
      </c>
      <c r="F74" s="104">
        <v>8.1999999999999993</v>
      </c>
      <c r="G74" s="72">
        <f t="shared" si="1"/>
        <v>0.60014039999999957</v>
      </c>
      <c r="H74" s="103">
        <f t="shared" si="2"/>
        <v>0.15116443787220737</v>
      </c>
      <c r="I74" s="88">
        <f t="shared" si="4"/>
        <v>0.75130483787220692</v>
      </c>
      <c r="J74" s="20"/>
      <c r="K74" s="38"/>
      <c r="L74" s="184"/>
      <c r="M74" s="186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10.292</v>
      </c>
      <c r="F75" s="104">
        <v>11.603999999999999</v>
      </c>
      <c r="G75" s="72">
        <f t="shared" si="1"/>
        <v>1.1280575999999995</v>
      </c>
      <c r="H75" s="103">
        <f t="shared" si="2"/>
        <v>0.15577743714999776</v>
      </c>
      <c r="I75" s="88">
        <f t="shared" si="4"/>
        <v>1.2838350371499974</v>
      </c>
      <c r="J75" s="20"/>
      <c r="K75" s="38"/>
      <c r="L75" s="184"/>
      <c r="M75" s="186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0.24448896172288942</v>
      </c>
      <c r="I76" s="88">
        <f t="shared" si="4"/>
        <v>0.24448896172288942</v>
      </c>
      <c r="J76" s="20"/>
      <c r="K76" s="38"/>
      <c r="L76" s="184"/>
      <c r="M76" s="186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19.829999999999998</v>
      </c>
      <c r="F77" s="104">
        <v>22.131</v>
      </c>
      <c r="G77" s="72">
        <f t="shared" si="1"/>
        <v>1.9783998000000016</v>
      </c>
      <c r="H77" s="103">
        <f t="shared" si="2"/>
        <v>0.22603696461172795</v>
      </c>
      <c r="I77" s="88">
        <f t="shared" si="4"/>
        <v>2.2044367646117298</v>
      </c>
      <c r="J77" s="20"/>
      <c r="K77" s="38"/>
      <c r="L77" s="184"/>
      <c r="M77" s="186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13.083</v>
      </c>
      <c r="F78" s="104">
        <v>14.801</v>
      </c>
      <c r="G78" s="72">
        <f t="shared" si="1"/>
        <v>1.4771364</v>
      </c>
      <c r="H78" s="103">
        <f t="shared" si="2"/>
        <v>0.1518741300687905</v>
      </c>
      <c r="I78" s="88">
        <f t="shared" si="4"/>
        <v>1.6290105300687905</v>
      </c>
      <c r="J78" s="20"/>
      <c r="K78" s="38"/>
      <c r="L78" s="184"/>
      <c r="M78" s="186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11.407</v>
      </c>
      <c r="F79" s="104">
        <v>12.718999999999999</v>
      </c>
      <c r="G79" s="72">
        <f t="shared" si="1"/>
        <v>1.1280575999999995</v>
      </c>
      <c r="H79" s="103">
        <f t="shared" si="2"/>
        <v>0.157196821543164</v>
      </c>
      <c r="I79" s="88">
        <f t="shared" si="4"/>
        <v>1.2852544215431636</v>
      </c>
      <c r="J79" s="20"/>
      <c r="K79" s="38"/>
      <c r="L79" s="184"/>
      <c r="M79" s="186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11.076000000000001</v>
      </c>
      <c r="F80" s="104">
        <v>12.491</v>
      </c>
      <c r="G80" s="72">
        <f t="shared" si="1"/>
        <v>1.2166169999999992</v>
      </c>
      <c r="H80" s="103">
        <f t="shared" si="2"/>
        <v>0.24484380782118098</v>
      </c>
      <c r="I80" s="88">
        <f t="shared" si="4"/>
        <v>1.4614608078211802</v>
      </c>
      <c r="J80" s="20"/>
      <c r="K80" s="38"/>
      <c r="L80" s="184"/>
      <c r="M80" s="186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14.375</v>
      </c>
      <c r="F81" s="104">
        <v>15.506</v>
      </c>
      <c r="G81" s="72">
        <f>(F81-E81)*0.8598</f>
        <v>0.97243380000000024</v>
      </c>
      <c r="H81" s="103">
        <f t="shared" si="2"/>
        <v>0.27677995666742194</v>
      </c>
      <c r="I81" s="88">
        <f t="shared" si="4"/>
        <v>1.2492137566674222</v>
      </c>
      <c r="J81" s="20"/>
      <c r="K81" s="38"/>
      <c r="L81" s="184"/>
      <c r="M81" s="186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8.8949999999999996</v>
      </c>
      <c r="F82" s="104">
        <v>9.9019999999999992</v>
      </c>
      <c r="G82" s="72">
        <f t="shared" ref="G82:G147" si="5">(F82-E82)*0.8598</f>
        <v>0.86581859999999977</v>
      </c>
      <c r="H82" s="103">
        <f t="shared" ref="H82:H145" si="6">$G$11/$C$303*C82</f>
        <v>0.16110012862437123</v>
      </c>
      <c r="I82" s="88">
        <f t="shared" si="4"/>
        <v>1.0269187286243711</v>
      </c>
      <c r="J82" s="20"/>
      <c r="K82" s="38"/>
      <c r="L82" s="184"/>
      <c r="M82" s="186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9.6609999999999996</v>
      </c>
      <c r="F83" s="104">
        <v>10.611000000000001</v>
      </c>
      <c r="G83" s="72">
        <f t="shared" si="5"/>
        <v>0.81681000000000092</v>
      </c>
      <c r="H83" s="103">
        <f t="shared" si="6"/>
        <v>0.26116672834259302</v>
      </c>
      <c r="I83" s="88">
        <f t="shared" si="4"/>
        <v>1.0779767283425938</v>
      </c>
      <c r="J83" s="20"/>
      <c r="K83" s="38"/>
      <c r="L83" s="184"/>
      <c r="M83" s="186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0.1774230491457833</v>
      </c>
      <c r="I84" s="88">
        <f t="shared" si="4"/>
        <v>0.1774230491457833</v>
      </c>
      <c r="J84" s="20"/>
      <c r="K84" s="38"/>
      <c r="L84" s="184"/>
      <c r="M84" s="186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23.079000000000001</v>
      </c>
      <c r="G85" s="72">
        <f t="shared" si="5"/>
        <v>0</v>
      </c>
      <c r="H85" s="103">
        <f t="shared" si="6"/>
        <v>0.34171679265477867</v>
      </c>
      <c r="I85" s="88">
        <f t="shared" si="4"/>
        <v>0.34171679265477867</v>
      </c>
      <c r="J85" s="20"/>
      <c r="K85" s="38"/>
      <c r="L85" s="184"/>
      <c r="M85" s="186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8.27</v>
      </c>
      <c r="F86" s="104">
        <v>8.8079999999999998</v>
      </c>
      <c r="G86" s="72">
        <f t="shared" si="5"/>
        <v>0.46257240000000022</v>
      </c>
      <c r="H86" s="103">
        <f t="shared" si="6"/>
        <v>0.27642511056913044</v>
      </c>
      <c r="I86" s="88">
        <f t="shared" si="4"/>
        <v>0.73899751056913066</v>
      </c>
      <c r="J86" s="20"/>
      <c r="K86" s="38"/>
      <c r="L86" s="184"/>
      <c r="M86" s="186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0.1586162059363303</v>
      </c>
      <c r="I87" s="88">
        <f t="shared" si="4"/>
        <v>0.1586162059363303</v>
      </c>
      <c r="J87" s="20"/>
      <c r="K87" s="38"/>
      <c r="L87" s="184"/>
      <c r="M87" s="186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0.26116672834259302</v>
      </c>
      <c r="I88" s="88">
        <f t="shared" si="4"/>
        <v>0.26116672834259302</v>
      </c>
      <c r="J88" s="20"/>
      <c r="K88" s="38"/>
      <c r="L88" s="184"/>
      <c r="M88" s="186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5.7949999999999999</v>
      </c>
      <c r="F89" s="104">
        <v>5.806</v>
      </c>
      <c r="G89" s="72">
        <f t="shared" si="5"/>
        <v>9.4578000000001047E-3</v>
      </c>
      <c r="H89" s="103">
        <f t="shared" si="6"/>
        <v>0.17529397255603391</v>
      </c>
      <c r="I89" s="88">
        <f t="shared" si="4"/>
        <v>0.18475177255603401</v>
      </c>
      <c r="J89" s="20"/>
      <c r="K89" s="38"/>
      <c r="L89" s="184"/>
      <c r="M89" s="186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17.495000000000001</v>
      </c>
      <c r="F90" s="104">
        <v>19.114000000000001</v>
      </c>
      <c r="G90" s="72">
        <f t="shared" si="5"/>
        <v>1.3920161999999998</v>
      </c>
      <c r="H90" s="103">
        <f t="shared" si="6"/>
        <v>0.34100710045819549</v>
      </c>
      <c r="I90" s="88">
        <f t="shared" si="4"/>
        <v>1.7330233004581954</v>
      </c>
      <c r="J90" s="20"/>
      <c r="K90" s="38"/>
      <c r="L90" s="184"/>
      <c r="M90" s="186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0.27429603397938096</v>
      </c>
      <c r="I91" s="88">
        <f t="shared" si="4"/>
        <v>0.27429603397938096</v>
      </c>
      <c r="J91" s="20"/>
      <c r="K91" s="38"/>
      <c r="L91" s="184"/>
      <c r="M91" s="186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7.8209999999999997</v>
      </c>
      <c r="F92" s="104">
        <v>8.31</v>
      </c>
      <c r="G92" s="72">
        <f t="shared" si="5"/>
        <v>0.42044220000000065</v>
      </c>
      <c r="H92" s="103">
        <f t="shared" si="6"/>
        <v>0.16003559032949655</v>
      </c>
      <c r="I92" s="88">
        <f t="shared" ref="I92" si="7">G92+H92</f>
        <v>0.5804777903294972</v>
      </c>
      <c r="J92" s="20"/>
      <c r="K92" s="38"/>
      <c r="L92" s="184"/>
      <c r="M92" s="186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10.151</v>
      </c>
      <c r="F93" s="104">
        <v>10.955</v>
      </c>
      <c r="G93" s="72">
        <f t="shared" si="5"/>
        <v>0.6912792000000002</v>
      </c>
      <c r="H93" s="103">
        <f t="shared" si="6"/>
        <v>0.25868280565455209</v>
      </c>
      <c r="I93" s="88">
        <f t="shared" ref="I93:I152" si="8">G93+H93</f>
        <v>0.94996200565455235</v>
      </c>
      <c r="J93" s="20"/>
      <c r="K93" s="38"/>
      <c r="L93" s="184"/>
      <c r="M93" s="186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1.929</v>
      </c>
      <c r="F94" s="191">
        <f>1.929</f>
        <v>1.929</v>
      </c>
      <c r="G94" s="72">
        <f>(F94-E94)*0.8598</f>
        <v>0</v>
      </c>
      <c r="H94" s="103">
        <f t="shared" si="6"/>
        <v>0.17245520376970139</v>
      </c>
      <c r="I94" s="88">
        <f>G94+H94</f>
        <v>0.17245520376970139</v>
      </c>
      <c r="J94" s="192" t="s">
        <v>441</v>
      </c>
      <c r="K94" s="132" t="s">
        <v>438</v>
      </c>
      <c r="L94" s="184"/>
      <c r="M94" s="186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17.231000000000002</v>
      </c>
      <c r="F95" s="196">
        <v>17.231000000000002</v>
      </c>
      <c r="G95" s="72">
        <f t="shared" si="5"/>
        <v>0</v>
      </c>
      <c r="H95" s="103">
        <f t="shared" si="6"/>
        <v>0.34384586924452809</v>
      </c>
      <c r="I95" s="88">
        <f t="shared" si="8"/>
        <v>0.34384586924452809</v>
      </c>
      <c r="J95" s="20"/>
      <c r="K95" s="132" t="s">
        <v>393</v>
      </c>
      <c r="L95" s="184"/>
      <c r="M95" s="186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9.4670000000000005</v>
      </c>
      <c r="F96" s="135">
        <v>9.5470000000000006</v>
      </c>
      <c r="G96" s="72">
        <f t="shared" si="5"/>
        <v>6.8784000000000067E-2</v>
      </c>
      <c r="H96" s="103">
        <f t="shared" si="6"/>
        <v>0.27607026447083882</v>
      </c>
      <c r="I96" s="88">
        <f>G96+H96</f>
        <v>0.34485426447083889</v>
      </c>
      <c r="J96" s="20"/>
      <c r="K96" s="38"/>
      <c r="L96" s="184"/>
      <c r="M96" s="186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4.7050000000000001</v>
      </c>
      <c r="F97" s="104">
        <v>5.66</v>
      </c>
      <c r="G97" s="72">
        <f t="shared" si="5"/>
        <v>0.82110900000000009</v>
      </c>
      <c r="H97" s="103">
        <f t="shared" si="6"/>
        <v>0.1593258981329134</v>
      </c>
      <c r="I97" s="88">
        <f t="shared" si="8"/>
        <v>0.98043489813291351</v>
      </c>
      <c r="J97" s="20"/>
      <c r="K97" s="38"/>
      <c r="L97" s="184"/>
      <c r="M97" s="186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13.42357142857143</v>
      </c>
      <c r="F98" s="104">
        <v>13.423999999999999</v>
      </c>
      <c r="G98" s="72">
        <f t="shared" si="5"/>
        <v>3.6848571428420095E-4</v>
      </c>
      <c r="H98" s="103">
        <f t="shared" si="6"/>
        <v>0.25974734394942678</v>
      </c>
      <c r="I98" s="88">
        <f t="shared" si="8"/>
        <v>0.260115829663711</v>
      </c>
      <c r="J98" s="20"/>
      <c r="K98" s="38"/>
      <c r="L98" s="194"/>
      <c r="M98" s="195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54">
        <v>8.0980000000000008</v>
      </c>
      <c r="F99" s="154">
        <v>8.0980000000000008</v>
      </c>
      <c r="G99" s="201">
        <v>0.77769999999999995</v>
      </c>
      <c r="H99" s="103">
        <f t="shared" si="6"/>
        <v>0.17422943426115922</v>
      </c>
      <c r="I99" s="88">
        <f t="shared" si="8"/>
        <v>0.95192943426115917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11.449</v>
      </c>
      <c r="F100" s="104">
        <v>13.776</v>
      </c>
      <c r="G100" s="72">
        <f t="shared" si="5"/>
        <v>2.0007546</v>
      </c>
      <c r="H100" s="103">
        <f t="shared" si="6"/>
        <v>0.3456200997359859</v>
      </c>
      <c r="I100" s="88">
        <f t="shared" si="8"/>
        <v>2.346374699735986</v>
      </c>
      <c r="J100" s="20"/>
      <c r="K100" s="38"/>
      <c r="L100" s="184"/>
      <c r="M100" s="186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7.3170000000000002</v>
      </c>
      <c r="F101" s="104">
        <v>8.0980000000000008</v>
      </c>
      <c r="G101" s="72">
        <f t="shared" si="5"/>
        <v>0.67150380000000054</v>
      </c>
      <c r="H101" s="103">
        <f t="shared" si="6"/>
        <v>0.27500572617596414</v>
      </c>
      <c r="I101" s="88">
        <f t="shared" si="8"/>
        <v>0.94650952617596462</v>
      </c>
      <c r="J101" s="20"/>
      <c r="K101" s="38"/>
      <c r="L101" s="184"/>
      <c r="M101" s="186"/>
      <c r="T101" s="172">
        <v>42795</v>
      </c>
      <c r="U101" s="202">
        <v>0.34392000000000034</v>
      </c>
    </row>
    <row r="102" spans="1:21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9.3699999999999992</v>
      </c>
      <c r="F102" s="134">
        <v>10.451000000000001</v>
      </c>
      <c r="G102" s="81">
        <f t="shared" si="5"/>
        <v>0.92944380000000115</v>
      </c>
      <c r="H102" s="97">
        <f t="shared" si="6"/>
        <v>0.16216466691924594</v>
      </c>
      <c r="I102" s="92">
        <f t="shared" si="8"/>
        <v>1.0916084669192472</v>
      </c>
      <c r="J102" s="20"/>
      <c r="K102" s="38"/>
      <c r="L102" s="184"/>
      <c r="M102" s="186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10.581</v>
      </c>
      <c r="F103" s="104">
        <v>11.721</v>
      </c>
      <c r="G103" s="72">
        <f t="shared" si="5"/>
        <v>0.98017200000000049</v>
      </c>
      <c r="H103" s="103">
        <f t="shared" si="6"/>
        <v>0.26258611273575932</v>
      </c>
      <c r="I103" s="88">
        <f t="shared" si="8"/>
        <v>1.2427581127357599</v>
      </c>
      <c r="J103" s="20"/>
      <c r="K103" s="38"/>
      <c r="L103" s="184"/>
      <c r="M103" s="186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0.17068097327824355</v>
      </c>
      <c r="I104" s="88">
        <f t="shared" si="8"/>
        <v>0.17068097327824355</v>
      </c>
      <c r="J104" s="20"/>
      <c r="K104" s="38"/>
      <c r="L104" s="184"/>
      <c r="M104" s="186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11.396000000000001</v>
      </c>
      <c r="F105" s="104">
        <v>11.491</v>
      </c>
      <c r="G105" s="72">
        <f t="shared" si="5"/>
        <v>8.1680999999999018E-2</v>
      </c>
      <c r="H105" s="103">
        <f t="shared" si="6"/>
        <v>0.34384586924452809</v>
      </c>
      <c r="I105" s="88">
        <f>G105+H105</f>
        <v>0.4255268692445271</v>
      </c>
      <c r="J105" s="20"/>
      <c r="K105" s="38"/>
      <c r="L105" s="184"/>
      <c r="M105" s="186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5.4939999999999998</v>
      </c>
      <c r="G106" s="72">
        <f t="shared" si="5"/>
        <v>0</v>
      </c>
      <c r="H106" s="103">
        <f t="shared" si="6"/>
        <v>0.27252180348792315</v>
      </c>
      <c r="I106" s="88">
        <f t="shared" si="8"/>
        <v>0.27252180348792315</v>
      </c>
      <c r="J106" s="20"/>
      <c r="K106" s="38"/>
      <c r="L106" s="184"/>
      <c r="M106" s="186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8.718</v>
      </c>
      <c r="F107" s="104">
        <v>9.0180000000000007</v>
      </c>
      <c r="G107" s="72">
        <f t="shared" si="5"/>
        <v>0.25794000000000061</v>
      </c>
      <c r="H107" s="103">
        <f t="shared" si="6"/>
        <v>0.16074528252607967</v>
      </c>
      <c r="I107" s="88">
        <f t="shared" si="8"/>
        <v>0.41868528252608028</v>
      </c>
      <c r="J107" s="20"/>
      <c r="K107" s="38"/>
      <c r="L107" s="184"/>
      <c r="M107" s="186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12.247</v>
      </c>
      <c r="F108" s="104">
        <v>13.608000000000001</v>
      </c>
      <c r="G108" s="72">
        <f t="shared" si="5"/>
        <v>1.1701878000000006</v>
      </c>
      <c r="H108" s="103">
        <f t="shared" si="6"/>
        <v>0.25939249785113516</v>
      </c>
      <c r="I108" s="88">
        <f>G108+H108</f>
        <v>1.4295802978511358</v>
      </c>
      <c r="J108" s="20"/>
      <c r="K108" s="38"/>
      <c r="L108" s="184"/>
      <c r="M108" s="186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5.5190000000000001</v>
      </c>
      <c r="F109" s="104">
        <v>6.1429999999999998</v>
      </c>
      <c r="G109" s="72">
        <f t="shared" si="5"/>
        <v>0.53651519999999975</v>
      </c>
      <c r="H109" s="103">
        <f t="shared" si="6"/>
        <v>0.17458428035945078</v>
      </c>
      <c r="I109" s="88">
        <f t="shared" si="8"/>
        <v>0.71109948035945059</v>
      </c>
      <c r="J109" s="20"/>
      <c r="K109" s="38"/>
      <c r="L109" s="184"/>
      <c r="M109" s="186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8.2579999999999991</v>
      </c>
      <c r="F110" s="104">
        <v>9.39</v>
      </c>
      <c r="G110" s="72">
        <f t="shared" si="5"/>
        <v>0.9732936000000012</v>
      </c>
      <c r="H110" s="103">
        <f t="shared" si="6"/>
        <v>0.34491040753940277</v>
      </c>
      <c r="I110" s="88">
        <f t="shared" si="8"/>
        <v>1.3182040075394039</v>
      </c>
      <c r="J110" s="20"/>
      <c r="K110" s="38" t="s">
        <v>440</v>
      </c>
      <c r="L110" s="184"/>
      <c r="M110" s="186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5.2750000000000004</v>
      </c>
      <c r="F111" s="104">
        <v>6.0540000000000003</v>
      </c>
      <c r="G111" s="72">
        <f t="shared" si="5"/>
        <v>0.66978419999999994</v>
      </c>
      <c r="H111" s="103">
        <f t="shared" si="6"/>
        <v>0.27003788079988217</v>
      </c>
      <c r="I111" s="88">
        <f t="shared" si="8"/>
        <v>0.93982208079988205</v>
      </c>
      <c r="J111" s="20"/>
      <c r="K111" s="38"/>
      <c r="L111" s="184"/>
      <c r="M111" s="186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4.5730000000000004</v>
      </c>
      <c r="F112" s="104">
        <v>5.2789999999999999</v>
      </c>
      <c r="G112" s="72">
        <f t="shared" si="5"/>
        <v>0.60701879999999964</v>
      </c>
      <c r="H112" s="103">
        <f t="shared" si="6"/>
        <v>0.16003559032949655</v>
      </c>
      <c r="I112" s="88">
        <f t="shared" si="8"/>
        <v>0.76705439032949618</v>
      </c>
      <c r="J112" s="20"/>
      <c r="K112" s="38"/>
      <c r="L112" s="184"/>
      <c r="M112" s="186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8.4580000000000002</v>
      </c>
      <c r="F113" s="104">
        <v>8.4659999999999993</v>
      </c>
      <c r="G113" s="72">
        <f t="shared" si="5"/>
        <v>6.8783999999992426E-3</v>
      </c>
      <c r="H113" s="103">
        <f t="shared" si="6"/>
        <v>0.25939249785113516</v>
      </c>
      <c r="I113" s="88">
        <f>G113+H113</f>
        <v>0.26627089785113439</v>
      </c>
      <c r="J113" s="20"/>
      <c r="K113" s="38"/>
      <c r="L113" s="184"/>
      <c r="M113" s="186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</v>
      </c>
      <c r="F114" s="104">
        <v>3.036</v>
      </c>
      <c r="G114" s="72">
        <f t="shared" si="5"/>
        <v>3.0952800000000027E-2</v>
      </c>
      <c r="H114" s="103">
        <f t="shared" si="6"/>
        <v>0.17422943426115922</v>
      </c>
      <c r="I114" s="88">
        <f>G114+H114</f>
        <v>0.20518223426115925</v>
      </c>
      <c r="J114" s="20"/>
      <c r="K114" s="38"/>
      <c r="L114" s="184"/>
      <c r="M114" s="186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0.34526525363769434</v>
      </c>
      <c r="I115" s="88">
        <f t="shared" si="8"/>
        <v>0.34526525363769434</v>
      </c>
      <c r="J115" s="20"/>
      <c r="K115" s="38"/>
      <c r="L115" s="184"/>
      <c r="M115" s="186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6.5339999999999998</v>
      </c>
      <c r="F116" s="104">
        <v>6.5339999999999998</v>
      </c>
      <c r="G116" s="72">
        <f>(F116-E116)*0.8598</f>
        <v>0</v>
      </c>
      <c r="H116" s="103">
        <f t="shared" si="6"/>
        <v>0.27074757299646535</v>
      </c>
      <c r="I116" s="88">
        <f t="shared" si="8"/>
        <v>0.27074757299646535</v>
      </c>
      <c r="J116" s="20"/>
      <c r="K116" s="38"/>
      <c r="L116" s="184"/>
      <c r="M116" s="186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7.702</v>
      </c>
      <c r="F117" s="104">
        <v>8.6110000000000007</v>
      </c>
      <c r="G117" s="72">
        <f t="shared" si="5"/>
        <v>0.78155820000000065</v>
      </c>
      <c r="H117" s="103">
        <f t="shared" si="6"/>
        <v>0.15826135983803871</v>
      </c>
      <c r="I117" s="88">
        <f>G117+H117</f>
        <v>0.93981955983803933</v>
      </c>
      <c r="K117" s="20"/>
      <c r="L117" s="184"/>
      <c r="M117" s="186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10.036</v>
      </c>
      <c r="F118" s="104">
        <v>11.221</v>
      </c>
      <c r="G118" s="72">
        <f t="shared" si="5"/>
        <v>1.0188630000000005</v>
      </c>
      <c r="H118" s="103">
        <f t="shared" si="6"/>
        <v>0.25939249785113516</v>
      </c>
      <c r="I118" s="88">
        <f>G118+H118</f>
        <v>1.2782554978511356</v>
      </c>
      <c r="J118" s="20"/>
      <c r="K118" s="38"/>
      <c r="L118" s="184"/>
      <c r="M118" s="186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4.7069999999999999</v>
      </c>
      <c r="F119" s="104">
        <v>4.8979999999999997</v>
      </c>
      <c r="G119" s="72">
        <f t="shared" si="5"/>
        <v>0.16422179999999986</v>
      </c>
      <c r="H119" s="103">
        <f t="shared" si="6"/>
        <v>0.17564881865432547</v>
      </c>
      <c r="I119" s="88">
        <f>G119+H119</f>
        <v>0.33987061865432533</v>
      </c>
      <c r="J119" s="20"/>
      <c r="K119" s="38"/>
      <c r="L119" s="184"/>
      <c r="M119" s="186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5.3959999999999999</v>
      </c>
      <c r="F120" s="104">
        <v>5.5739999999999998</v>
      </c>
      <c r="G120" s="72">
        <f t="shared" si="5"/>
        <v>0.15304439999999994</v>
      </c>
      <c r="H120" s="103">
        <f t="shared" si="6"/>
        <v>0.34668463803086058</v>
      </c>
      <c r="I120" s="88">
        <f t="shared" si="8"/>
        <v>0.49972903803086055</v>
      </c>
      <c r="J120" s="20"/>
      <c r="K120" s="38"/>
      <c r="L120" s="184"/>
      <c r="M120" s="186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7.26</v>
      </c>
      <c r="G121" s="201">
        <f>1.0404*3</f>
        <v>3.1212</v>
      </c>
      <c r="H121" s="103">
        <f t="shared" si="6"/>
        <v>0.27110241909475691</v>
      </c>
      <c r="I121" s="88">
        <f>G121+H121</f>
        <v>3.392302419094757</v>
      </c>
      <c r="J121" s="20"/>
      <c r="K121" s="155" t="s">
        <v>447</v>
      </c>
      <c r="L121" s="184"/>
      <c r="M121" s="186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0.1586162059363303</v>
      </c>
      <c r="I122" s="73">
        <f t="shared" si="8"/>
        <v>0.1586162059363303</v>
      </c>
      <c r="J122" s="20"/>
      <c r="K122" s="38"/>
      <c r="L122" s="184"/>
      <c r="M122" s="186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5.31</v>
      </c>
      <c r="F123" s="104">
        <v>6.4820000000000002</v>
      </c>
      <c r="G123" s="72">
        <f t="shared" si="5"/>
        <v>1.0076856000000005</v>
      </c>
      <c r="H123" s="103">
        <f t="shared" si="6"/>
        <v>0.25832795955626048</v>
      </c>
      <c r="I123" s="88">
        <f t="shared" si="8"/>
        <v>1.2660135595562609</v>
      </c>
      <c r="J123" s="20"/>
      <c r="K123" s="38"/>
      <c r="L123" s="184"/>
      <c r="M123" s="186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v>2.742</v>
      </c>
      <c r="G124" s="201">
        <v>0.26400000000000001</v>
      </c>
      <c r="H124" s="103">
        <f t="shared" si="6"/>
        <v>0.17529397255603391</v>
      </c>
      <c r="I124" s="88">
        <f>G124+H124</f>
        <v>0.43929397255603392</v>
      </c>
      <c r="J124" s="20" t="s">
        <v>446</v>
      </c>
      <c r="K124" s="155" t="s">
        <v>439</v>
      </c>
      <c r="L124" s="162"/>
      <c r="M124" s="186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12.994999999999999</v>
      </c>
      <c r="F125" s="104">
        <v>13.395</v>
      </c>
      <c r="G125" s="72">
        <f t="shared" si="5"/>
        <v>0.34392000000000034</v>
      </c>
      <c r="H125" s="103">
        <f t="shared" si="6"/>
        <v>0.3456200997359859</v>
      </c>
      <c r="I125" s="88">
        <f t="shared" si="8"/>
        <v>0.68954009973598618</v>
      </c>
      <c r="J125" s="20"/>
      <c r="K125" s="40"/>
      <c r="L125" s="197"/>
      <c r="M125" s="186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5.6210000000000004</v>
      </c>
      <c r="F126" s="135">
        <v>5.6210000000000004</v>
      </c>
      <c r="G126" s="72">
        <f t="shared" si="5"/>
        <v>0</v>
      </c>
      <c r="H126" s="103">
        <f t="shared" si="6"/>
        <v>0.27465088007767258</v>
      </c>
      <c r="I126" s="88">
        <f>G126+H126</f>
        <v>0.27465088007767258</v>
      </c>
      <c r="J126" s="20"/>
      <c r="K126" s="40"/>
      <c r="L126" s="197"/>
      <c r="M126" s="186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3.5379999999999998</v>
      </c>
      <c r="F127" s="104">
        <v>3.613</v>
      </c>
      <c r="G127" s="72">
        <f t="shared" si="5"/>
        <v>6.4485000000000153E-2</v>
      </c>
      <c r="H127" s="103">
        <f t="shared" si="6"/>
        <v>0.15826135983803871</v>
      </c>
      <c r="I127" s="88">
        <f t="shared" si="8"/>
        <v>0.22274635983803887</v>
      </c>
      <c r="J127" s="25"/>
      <c r="K127" s="40"/>
      <c r="L127" s="197"/>
      <c r="M127" s="186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18.347999999999999</v>
      </c>
      <c r="F128" s="104">
        <v>20.004000000000001</v>
      </c>
      <c r="G128" s="72">
        <f t="shared" si="5"/>
        <v>1.4238288000000021</v>
      </c>
      <c r="H128" s="103">
        <f t="shared" si="6"/>
        <v>0.25832795955626048</v>
      </c>
      <c r="I128" s="88">
        <f t="shared" si="8"/>
        <v>1.6821567595562625</v>
      </c>
      <c r="J128" s="25"/>
      <c r="K128" s="40"/>
      <c r="L128" s="197"/>
      <c r="M128" s="186"/>
      <c r="Q128" s="172">
        <v>42736</v>
      </c>
      <c r="R128" s="202">
        <v>0.40840499999999996</v>
      </c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5.5650000000000004</v>
      </c>
      <c r="F129" s="134">
        <v>5.5650000000000004</v>
      </c>
      <c r="G129" s="81">
        <f t="shared" si="5"/>
        <v>0</v>
      </c>
      <c r="H129" s="97">
        <f t="shared" si="6"/>
        <v>0.17351974206457607</v>
      </c>
      <c r="I129" s="92">
        <f t="shared" si="8"/>
        <v>0.17351974206457607</v>
      </c>
      <c r="J129" s="20" t="s">
        <v>370</v>
      </c>
      <c r="K129" s="38"/>
      <c r="L129" s="184"/>
      <c r="M129" s="186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12.24</v>
      </c>
      <c r="F130" s="104">
        <v>13.079000000000001</v>
      </c>
      <c r="G130" s="72">
        <f t="shared" si="5"/>
        <v>0.72137220000000035</v>
      </c>
      <c r="H130" s="103">
        <f t="shared" si="6"/>
        <v>0.34384586924452809</v>
      </c>
      <c r="I130" s="88">
        <f t="shared" si="8"/>
        <v>1.0652180692445286</v>
      </c>
      <c r="J130" s="25"/>
      <c r="K130" s="38"/>
      <c r="L130" s="184"/>
      <c r="M130" s="186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10.429</v>
      </c>
      <c r="F131" s="104">
        <v>11.411</v>
      </c>
      <c r="G131" s="72">
        <f t="shared" si="5"/>
        <v>0.8443235999999994</v>
      </c>
      <c r="H131" s="103">
        <f t="shared" si="6"/>
        <v>0.27358634178279784</v>
      </c>
      <c r="I131" s="88">
        <f t="shared" si="8"/>
        <v>1.1179099417827971</v>
      </c>
      <c r="J131" s="25"/>
      <c r="K131" s="38"/>
      <c r="L131" s="184"/>
      <c r="M131" s="186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04">
        <v>7.4390000000000001</v>
      </c>
      <c r="G132" s="72">
        <f t="shared" si="5"/>
        <v>0</v>
      </c>
      <c r="H132" s="103">
        <f t="shared" si="6"/>
        <v>0.16074528252607967</v>
      </c>
      <c r="I132" s="88">
        <f>G132+H132</f>
        <v>0.16074528252607967</v>
      </c>
      <c r="J132" s="25"/>
      <c r="K132" s="38"/>
      <c r="L132" s="184"/>
      <c r="M132" s="186"/>
      <c r="N132" s="172"/>
      <c r="O132" s="175"/>
      <c r="P132" s="175"/>
      <c r="Q132" s="172">
        <v>43009</v>
      </c>
      <c r="R132" s="173">
        <v>9.4578000000000273E-2</v>
      </c>
      <c r="U132" s="200"/>
      <c r="V132" s="200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04">
        <v>7.4359999999999999</v>
      </c>
      <c r="G133" s="72">
        <f t="shared" si="5"/>
        <v>0</v>
      </c>
      <c r="H133" s="103">
        <f t="shared" si="6"/>
        <v>0.26294095883405083</v>
      </c>
      <c r="I133" s="88">
        <f t="shared" si="8"/>
        <v>0.26294095883405083</v>
      </c>
      <c r="J133" s="25"/>
      <c r="K133" s="38"/>
      <c r="L133" s="184"/>
      <c r="M133" s="186"/>
      <c r="N133" s="172"/>
      <c r="O133" s="175"/>
      <c r="P133" s="175"/>
      <c r="Q133" s="172">
        <v>43040</v>
      </c>
      <c r="R133" s="173">
        <v>0.1023161999999998</v>
      </c>
      <c r="U133" s="200"/>
      <c r="V133" s="200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2.02</v>
      </c>
      <c r="F134" s="135">
        <v>2.105</v>
      </c>
      <c r="G134" s="72">
        <f t="shared" si="5"/>
        <v>7.3082999999999967E-2</v>
      </c>
      <c r="H134" s="103">
        <f t="shared" si="6"/>
        <v>0.17316489596628451</v>
      </c>
      <c r="I134" s="88">
        <f>G134+H134</f>
        <v>0.24624789596628449</v>
      </c>
      <c r="J134" s="25"/>
      <c r="K134" s="38"/>
      <c r="L134" s="184"/>
      <c r="M134" s="186"/>
      <c r="N134" s="172"/>
      <c r="O134" s="175"/>
      <c r="P134" s="175"/>
      <c r="Q134" s="172" t="s">
        <v>427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12.321999999999999</v>
      </c>
      <c r="F135" s="135">
        <v>12.499000000000001</v>
      </c>
      <c r="G135" s="72">
        <f t="shared" si="5"/>
        <v>0.1521846000000012</v>
      </c>
      <c r="H135" s="103">
        <f t="shared" si="6"/>
        <v>0.34810402242402683</v>
      </c>
      <c r="I135" s="88">
        <f>G135+H135</f>
        <v>0.50028862242402805</v>
      </c>
      <c r="J135" s="25"/>
      <c r="K135" s="38"/>
      <c r="L135" s="184"/>
      <c r="M135" s="186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9.2460000000000004</v>
      </c>
      <c r="G136" s="72">
        <f t="shared" si="5"/>
        <v>0</v>
      </c>
      <c r="H136" s="103">
        <f t="shared" si="6"/>
        <v>0.27252180348792315</v>
      </c>
      <c r="I136" s="88">
        <f t="shared" si="8"/>
        <v>0.27252180348792315</v>
      </c>
      <c r="J136" s="25"/>
      <c r="K136" s="38"/>
      <c r="L136" s="184"/>
      <c r="M136" s="186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0.1593258981329134</v>
      </c>
      <c r="I137" s="88">
        <f>G137+H137</f>
        <v>0.1593258981329134</v>
      </c>
      <c r="J137" s="25"/>
      <c r="K137" s="38"/>
      <c r="L137" s="184"/>
      <c r="M137" s="186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7.8959999999999999</v>
      </c>
      <c r="G138" s="72">
        <f t="shared" si="5"/>
        <v>0</v>
      </c>
      <c r="H138" s="103">
        <f t="shared" si="6"/>
        <v>0.2604570361460099</v>
      </c>
      <c r="I138" s="88">
        <f t="shared" si="8"/>
        <v>0.2604570361460099</v>
      </c>
      <c r="J138" s="25"/>
      <c r="K138" s="38"/>
      <c r="L138" s="184"/>
      <c r="M138" s="186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6.2729999999999997</v>
      </c>
      <c r="F139" s="104">
        <v>6.3630000000000004</v>
      </c>
      <c r="G139" s="72">
        <f t="shared" si="5"/>
        <v>7.7382000000000645E-2</v>
      </c>
      <c r="H139" s="103">
        <f t="shared" si="6"/>
        <v>0.17281004986799295</v>
      </c>
      <c r="I139" s="88">
        <f t="shared" si="8"/>
        <v>0.25019204986799359</v>
      </c>
      <c r="J139" s="25"/>
      <c r="K139" s="38"/>
      <c r="L139" s="184"/>
      <c r="M139" s="186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5.5149999999999997</v>
      </c>
      <c r="F140" s="104">
        <v>5.5739999999999998</v>
      </c>
      <c r="G140" s="72">
        <f t="shared" si="5"/>
        <v>5.072820000000014E-2</v>
      </c>
      <c r="H140" s="103">
        <f t="shared" si="6"/>
        <v>0.34774917632573527</v>
      </c>
      <c r="I140" s="88">
        <f>G140+H140</f>
        <v>0.39847737632573543</v>
      </c>
      <c r="J140" s="25"/>
      <c r="K140" s="38"/>
      <c r="L140" s="184"/>
      <c r="M140" s="186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13.332000000000001</v>
      </c>
      <c r="F141" s="104">
        <v>15.09</v>
      </c>
      <c r="G141" s="72">
        <f t="shared" si="5"/>
        <v>1.5115283999999993</v>
      </c>
      <c r="H141" s="103">
        <f t="shared" si="6"/>
        <v>0.27181211129134003</v>
      </c>
      <c r="I141" s="88">
        <f>G141+H141</f>
        <v>1.7833405112913394</v>
      </c>
      <c r="J141" s="25"/>
      <c r="K141" s="38"/>
      <c r="L141" s="184"/>
      <c r="M141" s="186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3.5089999999999999</v>
      </c>
      <c r="F142" s="104">
        <v>3.887</v>
      </c>
      <c r="G142" s="72">
        <f t="shared" si="5"/>
        <v>0.32500440000000008</v>
      </c>
      <c r="H142" s="103">
        <f t="shared" si="6"/>
        <v>0.15897105203462183</v>
      </c>
      <c r="I142" s="88">
        <f t="shared" si="8"/>
        <v>0.48397545203462189</v>
      </c>
      <c r="J142" s="25"/>
      <c r="K142" s="38"/>
      <c r="L142" s="184"/>
      <c r="M142" s="186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14066</v>
      </c>
      <c r="F143" s="129">
        <v>14371</v>
      </c>
      <c r="G143" s="72">
        <f>(F143-E143)* 0.00086</f>
        <v>0.26229999999999998</v>
      </c>
      <c r="H143" s="103">
        <f t="shared" si="6"/>
        <v>0.2604570361460099</v>
      </c>
      <c r="I143" s="88">
        <f>G143+H143</f>
        <v>0.52275703614600988</v>
      </c>
      <c r="J143" s="25"/>
      <c r="K143" s="38"/>
      <c r="L143" s="184"/>
      <c r="M143" s="186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10.265000000000001</v>
      </c>
      <c r="F144" s="104">
        <v>11.199</v>
      </c>
      <c r="G144" s="72">
        <f t="shared" si="5"/>
        <v>0.80305319999999936</v>
      </c>
      <c r="H144" s="103">
        <f t="shared" si="6"/>
        <v>0.17458428035945078</v>
      </c>
      <c r="I144" s="88">
        <f>G144+H144</f>
        <v>0.97763748035945008</v>
      </c>
      <c r="J144" s="25"/>
      <c r="K144" s="38"/>
      <c r="L144" s="184"/>
      <c r="M144" s="186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8526</v>
      </c>
      <c r="F145" s="129">
        <v>10139</v>
      </c>
      <c r="G145" s="72">
        <f>(F145-E145)* 0.00086</f>
        <v>1.3871799999999999</v>
      </c>
      <c r="H145" s="103">
        <f t="shared" si="6"/>
        <v>0.34703948412915214</v>
      </c>
      <c r="I145" s="88">
        <f t="shared" si="8"/>
        <v>1.7342194841291521</v>
      </c>
      <c r="J145" s="25"/>
      <c r="K145" s="38"/>
      <c r="L145" s="184"/>
      <c r="M145" s="186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0.27074757299646535</v>
      </c>
      <c r="I146" s="88">
        <f t="shared" si="8"/>
        <v>0.27074757299646535</v>
      </c>
      <c r="J146" s="25"/>
      <c r="K146" s="38"/>
      <c r="L146" s="184"/>
      <c r="M146" s="186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4.2839999999999998</v>
      </c>
      <c r="F147" s="104">
        <v>5.2720000000000002</v>
      </c>
      <c r="G147" s="72">
        <f t="shared" si="5"/>
        <v>0.84948240000000041</v>
      </c>
      <c r="H147" s="103">
        <f t="shared" si="9"/>
        <v>0.15684197544487247</v>
      </c>
      <c r="I147" s="88">
        <f t="shared" si="8"/>
        <v>1.006324375444873</v>
      </c>
      <c r="J147" s="25"/>
      <c r="K147" s="38"/>
      <c r="L147" s="184"/>
      <c r="M147" s="186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6.16</v>
      </c>
      <c r="F148" s="104">
        <v>6.8780000000000001</v>
      </c>
      <c r="G148" s="72">
        <f t="shared" ref="G148:G187" si="10">(F148-E148)*0.8598</f>
        <v>0.61733640000000001</v>
      </c>
      <c r="H148" s="103">
        <f t="shared" si="9"/>
        <v>0.26010219004771834</v>
      </c>
      <c r="I148" s="88">
        <f t="shared" si="8"/>
        <v>0.8774385900477184</v>
      </c>
      <c r="J148" s="25"/>
      <c r="K148" s="38"/>
      <c r="L148" s="184"/>
      <c r="M148" s="186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0.17564881865432547</v>
      </c>
      <c r="I149" s="88">
        <f>G149+H149</f>
        <v>0.17564881865432547</v>
      </c>
      <c r="J149" s="193"/>
      <c r="K149" s="38"/>
      <c r="L149" s="131">
        <v>133</v>
      </c>
      <c r="M149" s="186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12.932</v>
      </c>
      <c r="G150" s="72">
        <f t="shared" si="10"/>
        <v>0</v>
      </c>
      <c r="H150" s="103">
        <f t="shared" si="9"/>
        <v>0.34491040753940277</v>
      </c>
      <c r="I150" s="88">
        <f t="shared" si="8"/>
        <v>0.34491040753940277</v>
      </c>
      <c r="J150" s="193"/>
      <c r="K150" s="38"/>
      <c r="L150" s="131">
        <v>134</v>
      </c>
      <c r="M150" s="183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15.16</v>
      </c>
      <c r="F151" s="104">
        <v>15.811999999999999</v>
      </c>
      <c r="G151" s="72">
        <f t="shared" si="10"/>
        <v>0.56058959999999936</v>
      </c>
      <c r="H151" s="103">
        <f t="shared" si="9"/>
        <v>0.27216695738963159</v>
      </c>
      <c r="I151" s="88">
        <f t="shared" si="8"/>
        <v>0.83275655738963095</v>
      </c>
      <c r="J151" s="25"/>
      <c r="K151" s="38"/>
      <c r="L151" s="184"/>
      <c r="M151" s="186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5.202</v>
      </c>
      <c r="F152" s="104">
        <v>5.7119999999999997</v>
      </c>
      <c r="G152" s="72">
        <f t="shared" si="10"/>
        <v>0.43849799999999983</v>
      </c>
      <c r="H152" s="103">
        <f t="shared" si="9"/>
        <v>0.15755166764145556</v>
      </c>
      <c r="I152" s="88">
        <f t="shared" si="8"/>
        <v>0.59604966764145539</v>
      </c>
      <c r="J152" s="25"/>
      <c r="K152" s="38"/>
      <c r="L152" s="184"/>
      <c r="M152" s="186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11.475</v>
      </c>
      <c r="F153" s="104">
        <v>12.26</v>
      </c>
      <c r="G153" s="72">
        <f t="shared" si="10"/>
        <v>0.67494300000000018</v>
      </c>
      <c r="H153" s="103">
        <f t="shared" si="9"/>
        <v>0.25406980637676169</v>
      </c>
      <c r="I153" s="88">
        <f t="shared" ref="I153:I158" si="11">G153+H153</f>
        <v>0.92901280637676187</v>
      </c>
      <c r="J153" s="25"/>
      <c r="K153" s="38"/>
      <c r="L153" s="184"/>
      <c r="M153" s="186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0.17422943426115922</v>
      </c>
      <c r="I154" s="88">
        <f t="shared" si="11"/>
        <v>0.17422943426115922</v>
      </c>
      <c r="J154" s="25"/>
      <c r="K154" s="38"/>
      <c r="L154" s="131">
        <v>138</v>
      </c>
      <c r="M154"/>
      <c r="N154" s="183"/>
      <c r="O154" s="183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8.3279999999999994</v>
      </c>
      <c r="F155" s="104">
        <v>9.3030000000000008</v>
      </c>
      <c r="G155" s="72">
        <f t="shared" si="10"/>
        <v>0.83830500000000119</v>
      </c>
      <c r="H155" s="103">
        <f t="shared" si="9"/>
        <v>0.34526525363769434</v>
      </c>
      <c r="I155" s="88">
        <f t="shared" si="11"/>
        <v>1.1835702536376955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15.912000000000001</v>
      </c>
      <c r="F156" s="104">
        <v>17.547000000000001</v>
      </c>
      <c r="G156" s="72">
        <f t="shared" si="10"/>
        <v>1.4057729999999999</v>
      </c>
      <c r="H156" s="103">
        <f t="shared" si="9"/>
        <v>0.27323149568450628</v>
      </c>
      <c r="I156" s="88">
        <f t="shared" si="11"/>
        <v>1.6790044956845063</v>
      </c>
      <c r="J156" s="25"/>
      <c r="K156" s="38"/>
      <c r="L156" s="184"/>
      <c r="M156" s="186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7.5019999999999998</v>
      </c>
      <c r="F157" s="104">
        <v>8.1080000000000005</v>
      </c>
      <c r="G157" s="72">
        <f t="shared" si="10"/>
        <v>0.52103880000000069</v>
      </c>
      <c r="H157" s="103">
        <f t="shared" si="9"/>
        <v>0.15826135983803871</v>
      </c>
      <c r="I157" s="88">
        <f t="shared" si="11"/>
        <v>0.67930015983803937</v>
      </c>
      <c r="J157" s="25"/>
      <c r="K157" s="38"/>
      <c r="L157" s="184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0.25726342126138579</v>
      </c>
      <c r="I158" s="88">
        <f t="shared" si="11"/>
        <v>0.25726342126138579</v>
      </c>
      <c r="J158" s="25"/>
      <c r="K158" s="38"/>
      <c r="L158" s="184"/>
      <c r="M158" s="186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7776</v>
      </c>
      <c r="F159" s="129">
        <v>8917</v>
      </c>
      <c r="G159" s="72">
        <f>(F159-E159)* 0.00086</f>
        <v>0.98126000000000002</v>
      </c>
      <c r="H159" s="103">
        <f t="shared" si="9"/>
        <v>0.17387458816286763</v>
      </c>
      <c r="I159" s="88">
        <f t="shared" ref="I159:I222" si="12">G159+H159</f>
        <v>1.1551345881628676</v>
      </c>
      <c r="J159" s="25"/>
      <c r="K159" s="38"/>
      <c r="L159" s="184"/>
      <c r="M159" s="186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18.96</v>
      </c>
      <c r="F160" s="104">
        <v>19.058</v>
      </c>
      <c r="G160" s="72">
        <f t="shared" si="10"/>
        <v>8.4260399999999125E-2</v>
      </c>
      <c r="H160" s="103">
        <f t="shared" si="9"/>
        <v>0.34384586924452809</v>
      </c>
      <c r="I160" s="88">
        <f>G160+H160</f>
        <v>0.42810626924452722</v>
      </c>
      <c r="J160" s="25"/>
      <c r="K160" s="38"/>
      <c r="L160" s="184"/>
      <c r="M160" s="186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15.342000000000001</v>
      </c>
      <c r="F161" s="104">
        <v>18.626999999999999</v>
      </c>
      <c r="G161" s="72">
        <f t="shared" si="10"/>
        <v>2.8244429999999987</v>
      </c>
      <c r="H161" s="103">
        <f t="shared" si="9"/>
        <v>0.3860725549412245</v>
      </c>
      <c r="I161" s="88">
        <f t="shared" si="12"/>
        <v>3.2105155549412232</v>
      </c>
      <c r="J161" s="25"/>
      <c r="K161" s="38"/>
      <c r="L161" s="184"/>
      <c r="M161" s="186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9.7789999999999999</v>
      </c>
      <c r="F162" s="104">
        <v>10.805</v>
      </c>
      <c r="G162" s="88">
        <f t="shared" si="10"/>
        <v>0.88215479999999979</v>
      </c>
      <c r="H162" s="103">
        <f t="shared" si="9"/>
        <v>0.15471289885512304</v>
      </c>
      <c r="I162" s="88">
        <f t="shared" si="12"/>
        <v>1.0368676988551229</v>
      </c>
      <c r="J162" s="25"/>
      <c r="K162" s="38"/>
      <c r="L162" s="184"/>
      <c r="M162" s="186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16.78</v>
      </c>
      <c r="F163" s="104">
        <v>17.283999999999999</v>
      </c>
      <c r="G163" s="72">
        <f t="shared" si="10"/>
        <v>0.43333919999999809</v>
      </c>
      <c r="H163" s="103">
        <f t="shared" si="9"/>
        <v>0.23455327097072551</v>
      </c>
      <c r="I163" s="88">
        <f>G163+H163</f>
        <v>0.66789247097072357</v>
      </c>
      <c r="J163" s="25"/>
      <c r="K163" s="38"/>
      <c r="L163" s="184"/>
      <c r="M163" s="186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14.164</v>
      </c>
      <c r="G164" s="86">
        <f t="shared" si="10"/>
        <v>0</v>
      </c>
      <c r="H164" s="109">
        <f t="shared" si="9"/>
        <v>0.37968532517197628</v>
      </c>
      <c r="I164" s="73">
        <f t="shared" si="12"/>
        <v>0.37968532517197628</v>
      </c>
      <c r="J164" s="25"/>
      <c r="K164" s="38"/>
      <c r="L164" s="184"/>
      <c r="M164" s="186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4.3959999999999999</v>
      </c>
      <c r="F165" s="104">
        <v>4.4580000000000002</v>
      </c>
      <c r="G165" s="72">
        <f t="shared" si="10"/>
        <v>5.330760000000024E-2</v>
      </c>
      <c r="H165" s="103">
        <f t="shared" si="9"/>
        <v>0.15577743714999776</v>
      </c>
      <c r="I165" s="88">
        <f>G165+H165</f>
        <v>0.20908503714999799</v>
      </c>
      <c r="J165" s="25"/>
      <c r="K165" s="38"/>
      <c r="L165" s="184"/>
      <c r="M165" s="186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9.1489999999999991</v>
      </c>
      <c r="F166" s="104">
        <v>9.593</v>
      </c>
      <c r="G166" s="72">
        <f t="shared" si="10"/>
        <v>0.38175120000000073</v>
      </c>
      <c r="H166" s="103">
        <f t="shared" si="9"/>
        <v>0.23277904047926767</v>
      </c>
      <c r="I166" s="88">
        <f>G166+H166</f>
        <v>0.61453024047926841</v>
      </c>
      <c r="J166" s="25"/>
      <c r="K166" s="38"/>
      <c r="L166" s="38"/>
      <c r="M166" s="186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12.406000000000001</v>
      </c>
      <c r="F167" s="104">
        <v>15.064</v>
      </c>
      <c r="G167" s="72">
        <f t="shared" si="10"/>
        <v>2.2853483999999997</v>
      </c>
      <c r="H167" s="103">
        <f t="shared" si="9"/>
        <v>0.38571770884293294</v>
      </c>
      <c r="I167" s="88">
        <f t="shared" si="12"/>
        <v>2.6710661088429326</v>
      </c>
      <c r="J167" s="25"/>
      <c r="K167" s="40"/>
      <c r="L167" s="184"/>
      <c r="M167" s="186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4.03</v>
      </c>
      <c r="F168" s="104">
        <v>4.0330000000000004</v>
      </c>
      <c r="G168" s="72">
        <f t="shared" si="10"/>
        <v>2.5794000000000979E-3</v>
      </c>
      <c r="H168" s="103">
        <f t="shared" si="9"/>
        <v>0.15435805275683148</v>
      </c>
      <c r="I168" s="88">
        <f>G168+H168</f>
        <v>0.15693745275683157</v>
      </c>
      <c r="J168" s="25"/>
      <c r="K168" s="38"/>
      <c r="L168" s="184"/>
      <c r="M168" s="186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10.542</v>
      </c>
      <c r="F169" s="104">
        <v>11.021000000000001</v>
      </c>
      <c r="G169" s="72">
        <f t="shared" si="10"/>
        <v>0.41184420000000083</v>
      </c>
      <c r="H169" s="103">
        <f t="shared" si="9"/>
        <v>0.23348873267585082</v>
      </c>
      <c r="I169" s="88">
        <f t="shared" si="12"/>
        <v>0.64533293267585168</v>
      </c>
      <c r="J169" s="25"/>
      <c r="K169" s="38"/>
      <c r="L169" s="184"/>
      <c r="M169" s="186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20.332000000000001</v>
      </c>
      <c r="F170" s="104">
        <v>22.465</v>
      </c>
      <c r="G170" s="72">
        <f t="shared" si="10"/>
        <v>1.8339533999999993</v>
      </c>
      <c r="H170" s="103">
        <f t="shared" si="9"/>
        <v>0.38571770884293294</v>
      </c>
      <c r="I170" s="88">
        <f t="shared" si="12"/>
        <v>2.2196711088429324</v>
      </c>
      <c r="J170" s="25"/>
      <c r="K170" s="38"/>
      <c r="L170" s="184"/>
      <c r="M170" s="186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8.8049999999999997</v>
      </c>
      <c r="F171" s="104">
        <v>9.6189999999999998</v>
      </c>
      <c r="G171" s="72">
        <f t="shared" si="10"/>
        <v>0.69987720000000009</v>
      </c>
      <c r="H171" s="103">
        <f t="shared" si="9"/>
        <v>0.15435805275683148</v>
      </c>
      <c r="I171" s="88">
        <f t="shared" si="12"/>
        <v>0.85423525275683154</v>
      </c>
      <c r="J171" s="25"/>
      <c r="K171" s="38"/>
      <c r="L171" s="184"/>
      <c r="M171" s="186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0.23455327097072551</v>
      </c>
      <c r="I172" s="88">
        <f t="shared" si="12"/>
        <v>0.23455327097072551</v>
      </c>
      <c r="J172" s="25"/>
      <c r="K172" s="38"/>
      <c r="L172" s="184"/>
      <c r="M172" s="186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15.917</v>
      </c>
      <c r="F173" s="104">
        <v>17.408999999999999</v>
      </c>
      <c r="G173" s="72">
        <f t="shared" si="10"/>
        <v>1.2828215999999992</v>
      </c>
      <c r="H173" s="103">
        <f t="shared" si="9"/>
        <v>0.3860725549412245</v>
      </c>
      <c r="I173" s="88">
        <f t="shared" si="12"/>
        <v>1.6688941549412237</v>
      </c>
      <c r="J173" s="25"/>
      <c r="K173" s="38"/>
      <c r="L173" s="184"/>
      <c r="M173" s="186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3.92</v>
      </c>
      <c r="F174" s="104">
        <v>4.4889999999999999</v>
      </c>
      <c r="G174" s="72">
        <f t="shared" si="10"/>
        <v>0.48922619999999994</v>
      </c>
      <c r="H174" s="103">
        <f t="shared" si="9"/>
        <v>0.15293866836366521</v>
      </c>
      <c r="I174" s="88">
        <f t="shared" si="12"/>
        <v>0.64216486836366515</v>
      </c>
      <c r="J174" s="25"/>
      <c r="K174" s="38"/>
      <c r="L174" s="184"/>
      <c r="M174" s="186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14.807</v>
      </c>
      <c r="F175" s="104">
        <v>16.244</v>
      </c>
      <c r="G175" s="72">
        <f t="shared" si="10"/>
        <v>1.2355325999999995</v>
      </c>
      <c r="H175" s="103">
        <f t="shared" si="9"/>
        <v>0.23455327097072551</v>
      </c>
      <c r="I175" s="88">
        <f>G175+H175</f>
        <v>1.470085870970725</v>
      </c>
      <c r="J175" s="25"/>
      <c r="K175" s="38"/>
      <c r="L175" s="184"/>
      <c r="M175" s="186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11.289</v>
      </c>
      <c r="F176" s="104">
        <v>11.727</v>
      </c>
      <c r="G176" s="72">
        <f t="shared" si="10"/>
        <v>0.37659240000000055</v>
      </c>
      <c r="H176" s="103">
        <f t="shared" si="9"/>
        <v>0.38713709323609918</v>
      </c>
      <c r="I176" s="88">
        <f t="shared" si="12"/>
        <v>0.76372949323609973</v>
      </c>
      <c r="J176" s="25"/>
      <c r="K176" s="38"/>
      <c r="L176" s="184"/>
      <c r="M176" s="186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8.4939999999999998</v>
      </c>
      <c r="F177" s="104">
        <v>9.532</v>
      </c>
      <c r="G177" s="72">
        <f t="shared" si="10"/>
        <v>0.89247240000000028</v>
      </c>
      <c r="H177" s="103">
        <f t="shared" si="9"/>
        <v>0.15293866836366521</v>
      </c>
      <c r="I177" s="88">
        <f t="shared" si="12"/>
        <v>1.0454110683636655</v>
      </c>
      <c r="J177" s="25"/>
      <c r="K177" s="38"/>
      <c r="L177" s="184"/>
      <c r="M177" s="186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6.1849999999999996</v>
      </c>
      <c r="F178" s="104">
        <v>6.5919999999999996</v>
      </c>
      <c r="G178" s="72">
        <f t="shared" si="10"/>
        <v>0.34993860000000004</v>
      </c>
      <c r="H178" s="103">
        <f t="shared" si="9"/>
        <v>0.23348873267585082</v>
      </c>
      <c r="I178" s="88">
        <f>G178+H178</f>
        <v>0.5834273326758509</v>
      </c>
      <c r="J178" s="25"/>
      <c r="K178" s="38"/>
      <c r="L178" s="184"/>
      <c r="M178" s="186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13.834</v>
      </c>
      <c r="F179" s="104">
        <v>14.637</v>
      </c>
      <c r="G179" s="72">
        <f t="shared" si="10"/>
        <v>0.69041940000000068</v>
      </c>
      <c r="H179" s="103">
        <f t="shared" si="9"/>
        <v>0.38997586202243173</v>
      </c>
      <c r="I179" s="88">
        <f t="shared" si="12"/>
        <v>1.0803952620224324</v>
      </c>
      <c r="J179" s="25"/>
      <c r="K179" s="38"/>
      <c r="L179" s="184"/>
      <c r="M179" s="186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0.15542259105170617</v>
      </c>
      <c r="I180" s="88">
        <f t="shared" si="12"/>
        <v>0.15542259105170617</v>
      </c>
      <c r="J180" s="25"/>
      <c r="K180" s="38"/>
      <c r="L180" s="184"/>
      <c r="M180" s="186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2.37</v>
      </c>
      <c r="F181" s="104">
        <v>2.3980000000000001</v>
      </c>
      <c r="G181" s="72">
        <f t="shared" si="10"/>
        <v>2.407440000000002E-2</v>
      </c>
      <c r="H181" s="103">
        <f t="shared" si="9"/>
        <v>0.23384357877414241</v>
      </c>
      <c r="I181" s="88">
        <f t="shared" si="12"/>
        <v>0.25791797877414241</v>
      </c>
      <c r="J181" s="25"/>
      <c r="K181" s="38"/>
      <c r="L181" s="184"/>
      <c r="M181" s="186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25.356000000000002</v>
      </c>
      <c r="F182" s="104">
        <v>28.206</v>
      </c>
      <c r="G182" s="72">
        <f t="shared" si="10"/>
        <v>2.4504299999999981</v>
      </c>
      <c r="H182" s="103">
        <f t="shared" si="9"/>
        <v>0.38855647762926543</v>
      </c>
      <c r="I182" s="88">
        <f t="shared" si="12"/>
        <v>2.8389864776292635</v>
      </c>
      <c r="J182" s="25"/>
      <c r="K182" s="38"/>
      <c r="L182" s="184"/>
      <c r="M182" s="186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5.9240000000000004</v>
      </c>
      <c r="F183" s="104">
        <v>6.141</v>
      </c>
      <c r="G183" s="72">
        <f t="shared" si="10"/>
        <v>0.1865765999999997</v>
      </c>
      <c r="H183" s="103">
        <f t="shared" si="9"/>
        <v>0.15293866836366521</v>
      </c>
      <c r="I183" s="88">
        <f t="shared" si="12"/>
        <v>0.33951526836366491</v>
      </c>
      <c r="J183" s="25"/>
      <c r="K183" s="38"/>
      <c r="L183" s="184"/>
      <c r="M183" s="186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11.82</v>
      </c>
      <c r="F184" s="104">
        <v>12.335000000000001</v>
      </c>
      <c r="G184" s="72">
        <f t="shared" si="10"/>
        <v>0.4427970000000005</v>
      </c>
      <c r="H184" s="103">
        <f t="shared" si="9"/>
        <v>0.23419842487243397</v>
      </c>
      <c r="I184" s="88">
        <f>G184+H184</f>
        <v>0.67699542487243447</v>
      </c>
      <c r="J184" s="25"/>
      <c r="K184" s="38"/>
      <c r="L184" s="184"/>
      <c r="M184" s="186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10.292</v>
      </c>
      <c r="F185" s="104">
        <v>10.592000000000001</v>
      </c>
      <c r="G185" s="72">
        <f t="shared" si="10"/>
        <v>0.25794000000000061</v>
      </c>
      <c r="H185" s="103">
        <f t="shared" si="9"/>
        <v>0.38891132372755699</v>
      </c>
      <c r="I185" s="88">
        <f>G185+H185</f>
        <v>0.6468513237275576</v>
      </c>
      <c r="J185" s="25"/>
      <c r="K185" s="38"/>
      <c r="L185" s="184"/>
      <c r="M185" s="186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9.6170000000000009</v>
      </c>
      <c r="F186" s="104">
        <v>10.851000000000001</v>
      </c>
      <c r="G186" s="72">
        <f t="shared" si="10"/>
        <v>1.0609932</v>
      </c>
      <c r="H186" s="103">
        <f t="shared" si="9"/>
        <v>0.15258382226537365</v>
      </c>
      <c r="I186" s="88">
        <f t="shared" si="12"/>
        <v>1.2135770222653737</v>
      </c>
      <c r="J186" s="25"/>
      <c r="K186" s="38"/>
      <c r="L186" s="184"/>
      <c r="M186" s="186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11.895</v>
      </c>
      <c r="F187" s="104">
        <v>12.308999999999999</v>
      </c>
      <c r="G187" s="72">
        <f t="shared" si="10"/>
        <v>0.35595719999999975</v>
      </c>
      <c r="H187" s="103">
        <f t="shared" si="9"/>
        <v>0.23384357877414241</v>
      </c>
      <c r="I187" s="88">
        <f t="shared" si="12"/>
        <v>0.58980077877414216</v>
      </c>
      <c r="J187" s="25"/>
      <c r="K187" s="38"/>
      <c r="L187" s="184"/>
      <c r="M187" s="186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8974</v>
      </c>
      <c r="F188" s="129">
        <v>9553</v>
      </c>
      <c r="G188" s="72">
        <f>(F188-E188)* 0.00086</f>
        <v>0.49793999999999999</v>
      </c>
      <c r="H188" s="103">
        <f t="shared" si="9"/>
        <v>0.39033070812072329</v>
      </c>
      <c r="I188" s="88">
        <f>G188+H188</f>
        <v>0.88827070812072328</v>
      </c>
      <c r="J188" s="25"/>
      <c r="K188" s="38"/>
      <c r="L188" s="184"/>
      <c r="M188" s="186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2886</v>
      </c>
      <c r="F189" s="129">
        <v>3044</v>
      </c>
      <c r="G189" s="72">
        <f>(F189-E189)* 0.00086</f>
        <v>0.13588</v>
      </c>
      <c r="H189" s="103">
        <f t="shared" si="9"/>
        <v>0.1518741300687905</v>
      </c>
      <c r="I189" s="88">
        <f>G189+H189</f>
        <v>0.28775413006879047</v>
      </c>
      <c r="J189" s="25"/>
      <c r="K189" s="38"/>
      <c r="L189" s="184"/>
      <c r="M189" s="186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5005</v>
      </c>
      <c r="F190" s="129">
        <v>5410</v>
      </c>
      <c r="G190" s="72">
        <f t="shared" ref="G190:G207" si="13">(F190-E190)* 0.00086</f>
        <v>0.3483</v>
      </c>
      <c r="H190" s="103">
        <f t="shared" si="9"/>
        <v>0.23455327097072551</v>
      </c>
      <c r="I190" s="88">
        <f t="shared" si="12"/>
        <v>0.58285327097072548</v>
      </c>
      <c r="J190" s="25"/>
      <c r="K190" s="38"/>
      <c r="L190" s="184"/>
      <c r="M190" s="186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18842</v>
      </c>
      <c r="F191" s="129">
        <v>19652</v>
      </c>
      <c r="G191" s="72">
        <f t="shared" si="13"/>
        <v>0.6966</v>
      </c>
      <c r="H191" s="103">
        <f t="shared" si="9"/>
        <v>0.38997586202243173</v>
      </c>
      <c r="I191" s="88">
        <f t="shared" si="12"/>
        <v>1.0865758620224317</v>
      </c>
      <c r="J191" s="25"/>
      <c r="K191" s="38"/>
      <c r="L191" s="184"/>
      <c r="M191" s="186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2833</v>
      </c>
      <c r="F192" s="129">
        <v>3130</v>
      </c>
      <c r="G192" s="72">
        <f t="shared" si="13"/>
        <v>0.25541999999999998</v>
      </c>
      <c r="H192" s="103">
        <f t="shared" si="9"/>
        <v>0.15293866836366521</v>
      </c>
      <c r="I192" s="88">
        <f t="shared" si="12"/>
        <v>0.40835866836366519</v>
      </c>
      <c r="J192" s="25"/>
      <c r="K192" s="38"/>
      <c r="L192" s="184"/>
      <c r="M192" s="186"/>
    </row>
    <row r="193" spans="1:19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0.23348873267585082</v>
      </c>
      <c r="I193" s="88">
        <f t="shared" si="12"/>
        <v>0.23348873267585082</v>
      </c>
      <c r="J193" s="25"/>
      <c r="K193" s="38"/>
      <c r="L193" s="184"/>
      <c r="M193" s="186"/>
    </row>
    <row r="194" spans="1:19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10383</v>
      </c>
      <c r="F194" s="130">
        <v>11930</v>
      </c>
      <c r="G194" s="72">
        <f t="shared" si="13"/>
        <v>1.3304199999999999</v>
      </c>
      <c r="H194" s="103">
        <f t="shared" si="9"/>
        <v>0.38323378615489195</v>
      </c>
      <c r="I194" s="88">
        <f t="shared" si="12"/>
        <v>1.7136537861548919</v>
      </c>
      <c r="J194" s="25"/>
      <c r="K194" s="38"/>
      <c r="L194"/>
      <c r="M194"/>
    </row>
    <row r="195" spans="1:19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4326</v>
      </c>
      <c r="G195" s="72">
        <f t="shared" si="13"/>
        <v>0</v>
      </c>
      <c r="H195" s="103">
        <f t="shared" si="9"/>
        <v>0.15258382226537365</v>
      </c>
      <c r="I195" s="88">
        <f>G195+H195</f>
        <v>0.15258382226537365</v>
      </c>
      <c r="J195" s="25"/>
      <c r="K195" s="38"/>
      <c r="L195" s="184">
        <v>89511319999</v>
      </c>
      <c r="M195" s="186" t="s">
        <v>401</v>
      </c>
    </row>
    <row r="196" spans="1:19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v>7018</v>
      </c>
      <c r="G196" s="201">
        <v>1.0046999999999999</v>
      </c>
      <c r="H196" s="103">
        <f t="shared" si="9"/>
        <v>0.23526296316730866</v>
      </c>
      <c r="I196" s="88">
        <f>G196+H196</f>
        <v>1.2399629631673086</v>
      </c>
      <c r="J196" s="25"/>
      <c r="K196" s="38"/>
      <c r="L196" s="657" t="s">
        <v>437</v>
      </c>
      <c r="M196" s="619"/>
      <c r="N196" s="619"/>
      <c r="O196" s="619"/>
      <c r="P196" s="89" t="s">
        <v>451</v>
      </c>
    </row>
    <row r="197" spans="1:19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0.3935243230053474</v>
      </c>
      <c r="I197" s="88">
        <f t="shared" si="12"/>
        <v>0.3935243230053474</v>
      </c>
      <c r="J197" s="25"/>
      <c r="K197" s="38"/>
      <c r="L197" s="184"/>
      <c r="M197" s="186"/>
    </row>
    <row r="198" spans="1:19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8706</v>
      </c>
      <c r="F198" s="129">
        <v>9713</v>
      </c>
      <c r="G198" s="72">
        <f t="shared" si="13"/>
        <v>0.86602000000000001</v>
      </c>
      <c r="H198" s="103">
        <f t="shared" si="9"/>
        <v>0.15116443787220737</v>
      </c>
      <c r="I198" s="88">
        <f>G198+H198</f>
        <v>1.0171844378722075</v>
      </c>
      <c r="J198" s="25"/>
      <c r="K198" s="38"/>
      <c r="L198" s="184"/>
      <c r="M198" s="186"/>
      <c r="P198" s="172"/>
    </row>
    <row r="199" spans="1:19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12560</v>
      </c>
      <c r="F199" s="129">
        <v>13900</v>
      </c>
      <c r="G199" s="72">
        <f t="shared" si="13"/>
        <v>1.1523999999999999</v>
      </c>
      <c r="H199" s="103">
        <f t="shared" si="9"/>
        <v>0.23171450218439299</v>
      </c>
      <c r="I199" s="88">
        <f t="shared" si="12"/>
        <v>1.3841145021843928</v>
      </c>
      <c r="J199" s="25"/>
      <c r="K199" s="38"/>
      <c r="L199" s="184"/>
      <c r="M199" s="186"/>
      <c r="P199" s="203" t="s">
        <v>450</v>
      </c>
      <c r="Q199" s="204"/>
      <c r="R199" s="203"/>
    </row>
    <row r="200" spans="1:19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23658</v>
      </c>
      <c r="F200" s="129">
        <v>25097</v>
      </c>
      <c r="G200" s="72">
        <f t="shared" si="13"/>
        <v>1.2375399999999999</v>
      </c>
      <c r="H200" s="103">
        <f t="shared" si="9"/>
        <v>0.39033070812072329</v>
      </c>
      <c r="I200" s="88">
        <f t="shared" si="12"/>
        <v>1.6278707081207231</v>
      </c>
      <c r="J200" s="25"/>
      <c r="K200" s="38"/>
      <c r="L200" s="184"/>
      <c r="M200" s="186"/>
      <c r="P200" s="172">
        <v>42705</v>
      </c>
      <c r="Q200" s="202">
        <v>1.48952</v>
      </c>
    </row>
    <row r="201" spans="1:19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7121</v>
      </c>
      <c r="F201" s="129">
        <v>7340</v>
      </c>
      <c r="G201" s="72">
        <f t="shared" si="13"/>
        <v>0.18834000000000001</v>
      </c>
      <c r="H201" s="103">
        <f t="shared" si="9"/>
        <v>0.15116443787220737</v>
      </c>
      <c r="I201" s="88">
        <f>G201+H201</f>
        <v>0.33950443787220741</v>
      </c>
      <c r="J201" s="25"/>
      <c r="K201" s="38"/>
      <c r="L201" s="184"/>
      <c r="M201" s="186"/>
      <c r="P201" s="172">
        <v>42736</v>
      </c>
      <c r="Q201" s="202">
        <v>0.66391999999999995</v>
      </c>
    </row>
    <row r="202" spans="1:19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13709</v>
      </c>
      <c r="F202" s="129">
        <v>15113</v>
      </c>
      <c r="G202" s="72">
        <f t="shared" si="13"/>
        <v>1.2074400000000001</v>
      </c>
      <c r="H202" s="103">
        <f t="shared" si="9"/>
        <v>0.23171450218439299</v>
      </c>
      <c r="I202" s="88">
        <f>G202+H202</f>
        <v>1.439154502184393</v>
      </c>
      <c r="J202" s="25"/>
      <c r="K202" s="38"/>
      <c r="L202" s="184"/>
      <c r="M202" s="186"/>
      <c r="P202" s="172">
        <v>42767</v>
      </c>
      <c r="Q202" s="173">
        <v>1.50844</v>
      </c>
    </row>
    <row r="203" spans="1:19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20003</v>
      </c>
      <c r="F203" s="130">
        <v>21799</v>
      </c>
      <c r="G203" s="72">
        <f t="shared" si="13"/>
        <v>1.5445599999999999</v>
      </c>
      <c r="H203" s="103">
        <f t="shared" si="9"/>
        <v>0.38997586202243173</v>
      </c>
      <c r="I203" s="88">
        <f>G203+H203</f>
        <v>1.9345358620224316</v>
      </c>
      <c r="J203" s="25"/>
      <c r="K203" s="38"/>
      <c r="L203" s="132">
        <v>187</v>
      </c>
      <c r="M203" s="183" t="s">
        <v>396</v>
      </c>
      <c r="P203" s="172">
        <v>42795</v>
      </c>
      <c r="Q203" s="173">
        <v>0.96921999999999997</v>
      </c>
    </row>
    <row r="204" spans="1:19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8902</v>
      </c>
      <c r="F204" s="130">
        <v>8950</v>
      </c>
      <c r="G204" s="72">
        <f t="shared" si="13"/>
        <v>4.1279999999999997E-2</v>
      </c>
      <c r="H204" s="103">
        <f t="shared" si="9"/>
        <v>0.1518741300687905</v>
      </c>
      <c r="I204" s="88">
        <f>G204+H204</f>
        <v>0.19315413006879051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19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4242</v>
      </c>
      <c r="F205" s="130">
        <v>4321</v>
      </c>
      <c r="G205" s="72">
        <f t="shared" si="13"/>
        <v>6.794E-2</v>
      </c>
      <c r="H205" s="103">
        <f t="shared" si="9"/>
        <v>0.23242419438097614</v>
      </c>
      <c r="I205" s="88">
        <f t="shared" si="12"/>
        <v>0.30036419438097617</v>
      </c>
      <c r="J205" s="25"/>
      <c r="K205" s="38"/>
      <c r="L205" s="132">
        <v>189</v>
      </c>
      <c r="M205" s="186"/>
      <c r="P205" s="172" t="s">
        <v>427</v>
      </c>
      <c r="Q205" s="173">
        <f>SUM(Q199:Q204)/5</f>
        <v>1.0046519999999999</v>
      </c>
    </row>
    <row r="206" spans="1:19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12159.627906976744</v>
      </c>
      <c r="F206" s="130">
        <v>14384</v>
      </c>
      <c r="G206" s="86">
        <f t="shared" si="13"/>
        <v>1.9129599999999998</v>
      </c>
      <c r="H206" s="109">
        <f t="shared" si="9"/>
        <v>0.38855647762926543</v>
      </c>
      <c r="I206" s="73">
        <f t="shared" si="12"/>
        <v>2.3015164776292654</v>
      </c>
      <c r="J206" s="25"/>
      <c r="K206" s="38"/>
      <c r="L206" s="184"/>
      <c r="M206" s="186"/>
    </row>
    <row r="207" spans="1:19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6359</v>
      </c>
      <c r="F207" s="130">
        <v>7682</v>
      </c>
      <c r="G207" s="72">
        <f t="shared" si="13"/>
        <v>1.13778</v>
      </c>
      <c r="H207" s="103">
        <f t="shared" si="9"/>
        <v>0.15258382226537365</v>
      </c>
      <c r="I207" s="88">
        <f t="shared" si="12"/>
        <v>1.2903638222653737</v>
      </c>
      <c r="J207" s="25"/>
      <c r="K207" s="38"/>
      <c r="L207" s="131" t="s">
        <v>431</v>
      </c>
      <c r="M207" s="186" t="s">
        <v>430</v>
      </c>
      <c r="N207" s="183"/>
      <c r="O207" s="183"/>
      <c r="Q207" s="173"/>
    </row>
    <row r="208" spans="1:19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11035.348837209302</v>
      </c>
      <c r="F208" s="130">
        <v>12346</v>
      </c>
      <c r="G208" s="72">
        <f>(F208-E208)* 0.00086</f>
        <v>1.1271600000000006</v>
      </c>
      <c r="H208" s="103">
        <f t="shared" si="9"/>
        <v>0.23171450218439299</v>
      </c>
      <c r="I208" s="88">
        <f t="shared" si="12"/>
        <v>1.3588745021843935</v>
      </c>
      <c r="J208" s="25"/>
      <c r="K208" s="38"/>
      <c r="L208" s="184"/>
      <c r="M208" s="186"/>
      <c r="P208"/>
      <c r="Q208" s="173"/>
      <c r="S208" s="173"/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6.1</v>
      </c>
      <c r="F209" s="104">
        <v>6.923</v>
      </c>
      <c r="G209" s="72">
        <f>(F209-E209)*0.8598</f>
        <v>0.70761540000000034</v>
      </c>
      <c r="H209" s="103">
        <f t="shared" si="9"/>
        <v>0.18735873989794716</v>
      </c>
      <c r="I209" s="88">
        <f t="shared" si="12"/>
        <v>0.8949741398979475</v>
      </c>
      <c r="J209" s="25"/>
      <c r="K209" s="38"/>
      <c r="L209" s="184"/>
      <c r="M209" s="186"/>
      <c r="P209" s="172"/>
      <c r="Q209" s="173"/>
      <c r="R209" s="173"/>
      <c r="S209" s="173"/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8.4640000000000004</v>
      </c>
      <c r="F210" s="104">
        <v>9.7780000000000005</v>
      </c>
      <c r="G210" s="72">
        <f t="shared" ref="G210:G273" si="14">(F210-E210)*0.8598</f>
        <v>1.1297772000000001</v>
      </c>
      <c r="H210" s="103">
        <f t="shared" ref="H210:H273" si="15">$G$11/$C$303*C210</f>
        <v>0.18168120232528212</v>
      </c>
      <c r="I210" s="88">
        <f t="shared" si="12"/>
        <v>1.3114584023252822</v>
      </c>
      <c r="J210" s="25"/>
      <c r="K210" s="38"/>
      <c r="L210" s="184"/>
      <c r="M210" s="186"/>
      <c r="P210" s="172"/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29.425999999999998</v>
      </c>
      <c r="F211" s="104">
        <v>33.134999999999998</v>
      </c>
      <c r="G211" s="72">
        <f t="shared" si="14"/>
        <v>3.1889981999999999</v>
      </c>
      <c r="H211" s="103">
        <f t="shared" si="15"/>
        <v>0.40310516765921967</v>
      </c>
      <c r="I211" s="88">
        <f t="shared" si="12"/>
        <v>3.5921033676592193</v>
      </c>
      <c r="J211" s="25"/>
      <c r="K211" s="38"/>
      <c r="L211" s="184"/>
      <c r="M211" s="186"/>
      <c r="N211" s="185"/>
      <c r="O211" s="185"/>
      <c r="P211" s="172"/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21.199000000000002</v>
      </c>
      <c r="F212" s="135">
        <v>22.507999999999999</v>
      </c>
      <c r="G212" s="86">
        <f t="shared" si="14"/>
        <v>1.1254781999999979</v>
      </c>
      <c r="H212" s="109">
        <f t="shared" si="15"/>
        <v>0.3786207868771016</v>
      </c>
      <c r="I212" s="73">
        <f t="shared" si="12"/>
        <v>1.5040989868770995</v>
      </c>
      <c r="J212" s="25"/>
      <c r="K212" s="38"/>
      <c r="L212" s="184"/>
      <c r="M212" s="186"/>
      <c r="P212" s="172"/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7.69</v>
      </c>
      <c r="F213" s="104">
        <v>7.98</v>
      </c>
      <c r="G213" s="72">
        <f t="shared" si="14"/>
        <v>0.24934200000000004</v>
      </c>
      <c r="H213" s="103">
        <f t="shared" si="15"/>
        <v>0.32894233311628229</v>
      </c>
      <c r="I213" s="88">
        <f t="shared" si="12"/>
        <v>0.57828433311628236</v>
      </c>
      <c r="J213" s="25"/>
      <c r="K213" s="38"/>
      <c r="L213" s="184"/>
      <c r="M213" s="186"/>
      <c r="N213" s="4"/>
      <c r="P213" s="172"/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15.378</v>
      </c>
      <c r="F214" s="104">
        <v>17.454999999999998</v>
      </c>
      <c r="G214" s="72">
        <f t="shared" si="14"/>
        <v>1.7858045999999985</v>
      </c>
      <c r="H214" s="103">
        <f t="shared" si="15"/>
        <v>0.2902641084025015</v>
      </c>
      <c r="I214" s="88">
        <f t="shared" si="12"/>
        <v>2.0760687084025</v>
      </c>
      <c r="J214" s="25"/>
      <c r="K214" s="38"/>
      <c r="L214" s="184"/>
      <c r="M214" s="186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3.9039999999999999</v>
      </c>
      <c r="F215" s="104">
        <v>4.3419999999999996</v>
      </c>
      <c r="G215" s="72">
        <f t="shared" si="14"/>
        <v>0.37659239999999977</v>
      </c>
      <c r="H215" s="103">
        <f t="shared" si="15"/>
        <v>0.18558450940648932</v>
      </c>
      <c r="I215" s="88">
        <f t="shared" si="12"/>
        <v>0.56217690940648912</v>
      </c>
      <c r="J215" s="25"/>
      <c r="K215" s="38"/>
      <c r="L215" s="184"/>
      <c r="M215" s="186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8.0850000000000009</v>
      </c>
      <c r="F216" s="104">
        <v>8.9570000000000007</v>
      </c>
      <c r="G216" s="72">
        <f t="shared" si="14"/>
        <v>0.7497455999999999</v>
      </c>
      <c r="H216" s="103">
        <f t="shared" si="15"/>
        <v>0.18203604842357365</v>
      </c>
      <c r="I216" s="88">
        <f t="shared" si="12"/>
        <v>0.93178164842357358</v>
      </c>
      <c r="J216" s="25"/>
      <c r="K216" s="38"/>
      <c r="L216" s="184"/>
      <c r="M216" s="186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31.887</v>
      </c>
      <c r="F217" s="104">
        <v>35.430999999999997</v>
      </c>
      <c r="G217" s="72">
        <f t="shared" si="14"/>
        <v>3.0471311999999973</v>
      </c>
      <c r="H217" s="103">
        <f t="shared" si="15"/>
        <v>0.40346001375751128</v>
      </c>
      <c r="I217" s="88">
        <f t="shared" si="12"/>
        <v>3.4505912137575088</v>
      </c>
      <c r="J217" s="25"/>
      <c r="K217" s="38"/>
      <c r="L217" s="184"/>
      <c r="M217" s="186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13.002000000000001</v>
      </c>
      <c r="F218" s="104">
        <v>15.298</v>
      </c>
      <c r="G218" s="72">
        <f t="shared" si="14"/>
        <v>1.9741007999999995</v>
      </c>
      <c r="H218" s="103">
        <f t="shared" si="15"/>
        <v>0.37968532517197628</v>
      </c>
      <c r="I218" s="88">
        <f t="shared" si="12"/>
        <v>2.3537861251719758</v>
      </c>
      <c r="J218" s="25"/>
      <c r="K218" s="38"/>
      <c r="L218" s="184"/>
      <c r="M218" s="186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15.733000000000001</v>
      </c>
      <c r="F219" s="104">
        <v>17.437000000000001</v>
      </c>
      <c r="G219" s="72">
        <f t="shared" si="14"/>
        <v>1.4650992000000005</v>
      </c>
      <c r="H219" s="103">
        <f t="shared" si="15"/>
        <v>0.32894233311628229</v>
      </c>
      <c r="I219" s="88">
        <f t="shared" si="12"/>
        <v>1.7940415331162827</v>
      </c>
      <c r="J219" s="25"/>
      <c r="K219" s="38"/>
      <c r="L219" s="184"/>
      <c r="M219" s="186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11.952</v>
      </c>
      <c r="F220" s="104">
        <v>13.698</v>
      </c>
      <c r="G220" s="72">
        <f t="shared" si="14"/>
        <v>1.5012108000000004</v>
      </c>
      <c r="H220" s="103">
        <f t="shared" si="15"/>
        <v>0.28742533961616895</v>
      </c>
      <c r="I220" s="88">
        <f t="shared" si="12"/>
        <v>1.7886361396161694</v>
      </c>
      <c r="J220" s="25"/>
      <c r="K220" s="38"/>
      <c r="L220" s="184"/>
      <c r="M220" s="186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7.1130000000000004</v>
      </c>
      <c r="F221" s="104">
        <v>7.3840000000000003</v>
      </c>
      <c r="G221" s="72">
        <f t="shared" si="14"/>
        <v>0.23300579999999993</v>
      </c>
      <c r="H221" s="103">
        <f t="shared" si="15"/>
        <v>0.18877812429111346</v>
      </c>
      <c r="I221" s="88">
        <f t="shared" si="12"/>
        <v>0.42178392429111339</v>
      </c>
      <c r="J221" s="25"/>
      <c r="K221" s="38"/>
      <c r="L221" s="184"/>
      <c r="M221" s="186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13.529</v>
      </c>
      <c r="F222" s="104">
        <v>15.15</v>
      </c>
      <c r="G222" s="72">
        <f t="shared" si="14"/>
        <v>1.3937358000000004</v>
      </c>
      <c r="H222" s="103">
        <f t="shared" si="15"/>
        <v>0.18132635622699056</v>
      </c>
      <c r="I222" s="88">
        <f t="shared" si="12"/>
        <v>1.5750621562269909</v>
      </c>
      <c r="J222" s="25"/>
      <c r="K222" s="38"/>
      <c r="L222" s="184"/>
      <c r="M222" s="186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25.742000000000001</v>
      </c>
      <c r="F223" s="104">
        <v>27.596</v>
      </c>
      <c r="G223" s="72">
        <f t="shared" si="14"/>
        <v>1.5940691999999994</v>
      </c>
      <c r="H223" s="103">
        <f t="shared" si="15"/>
        <v>0.40381485985580279</v>
      </c>
      <c r="I223" s="88">
        <f t="shared" ref="I223:I280" si="16">G223+H223</f>
        <v>1.9978840598558021</v>
      </c>
      <c r="J223" s="25"/>
      <c r="K223" s="38"/>
      <c r="L223" s="184"/>
      <c r="M223" s="186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0.37933047907368472</v>
      </c>
      <c r="I224" s="73">
        <f t="shared" si="16"/>
        <v>0.37933047907368472</v>
      </c>
      <c r="J224" s="25"/>
      <c r="K224" s="38"/>
      <c r="L224" s="184"/>
      <c r="M224" s="186"/>
    </row>
    <row r="225" spans="1:13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14.446999999999999</v>
      </c>
      <c r="F225" s="104">
        <v>15.731999999999999</v>
      </c>
      <c r="G225" s="72">
        <f t="shared" si="14"/>
        <v>1.1048430000000002</v>
      </c>
      <c r="H225" s="103">
        <f t="shared" si="15"/>
        <v>0.3307165636077401</v>
      </c>
      <c r="I225" s="88">
        <f t="shared" si="16"/>
        <v>1.4355595636077403</v>
      </c>
      <c r="J225" s="25"/>
      <c r="K225" s="38"/>
      <c r="L225" s="184"/>
      <c r="M225" s="186"/>
    </row>
    <row r="226" spans="1:13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5.6840000000000002</v>
      </c>
      <c r="F226" s="104">
        <v>5.8929999999999998</v>
      </c>
      <c r="G226" s="72">
        <f t="shared" si="14"/>
        <v>0.1796981999999997</v>
      </c>
      <c r="H226" s="103">
        <f t="shared" si="15"/>
        <v>0.28636080132129427</v>
      </c>
      <c r="I226" s="88">
        <f t="shared" si="16"/>
        <v>0.46605900132129396</v>
      </c>
      <c r="J226" s="25"/>
      <c r="K226" s="38"/>
      <c r="L226" s="184"/>
      <c r="M226" s="186"/>
    </row>
    <row r="227" spans="1:13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7.8470000000000004</v>
      </c>
      <c r="F227" s="104">
        <v>8.4779999999999998</v>
      </c>
      <c r="G227" s="72">
        <f t="shared" si="14"/>
        <v>0.5425337999999994</v>
      </c>
      <c r="H227" s="103">
        <f t="shared" si="15"/>
        <v>0.18629420160307247</v>
      </c>
      <c r="I227" s="88">
        <f t="shared" si="16"/>
        <v>0.72882800160307193</v>
      </c>
      <c r="J227" s="25"/>
      <c r="K227" s="38"/>
      <c r="L227" s="184"/>
      <c r="M227" s="186"/>
    </row>
    <row r="228" spans="1:13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0.42199999999999999</v>
      </c>
      <c r="F228" s="104">
        <v>0.45700000000000002</v>
      </c>
      <c r="G228" s="72">
        <f t="shared" si="14"/>
        <v>3.0093000000000026E-2</v>
      </c>
      <c r="H228" s="103">
        <f t="shared" si="15"/>
        <v>0.18097151012869897</v>
      </c>
      <c r="I228" s="88">
        <f t="shared" si="16"/>
        <v>0.21106451012869901</v>
      </c>
      <c r="K228" s="38"/>
      <c r="L228" s="184"/>
      <c r="M228" s="186"/>
    </row>
    <row r="229" spans="1:13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32.279000000000003</v>
      </c>
      <c r="F229" s="104">
        <v>35.953000000000003</v>
      </c>
      <c r="G229" s="72">
        <f t="shared" si="14"/>
        <v>3.1589051999999995</v>
      </c>
      <c r="H229" s="103">
        <f t="shared" si="15"/>
        <v>0.4041697059540944</v>
      </c>
      <c r="I229" s="88">
        <f t="shared" si="16"/>
        <v>3.5630749059540938</v>
      </c>
      <c r="J229" s="25"/>
      <c r="K229" s="38"/>
      <c r="L229" s="184"/>
      <c r="M229" s="186"/>
    </row>
    <row r="230" spans="1:13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11.051</v>
      </c>
      <c r="F230" s="104">
        <v>11.792999999999999</v>
      </c>
      <c r="G230" s="72">
        <f t="shared" si="14"/>
        <v>0.63797159999999919</v>
      </c>
      <c r="H230" s="103">
        <f t="shared" si="15"/>
        <v>0.37791109468051848</v>
      </c>
      <c r="I230" s="88">
        <f t="shared" si="16"/>
        <v>1.0158826946805177</v>
      </c>
      <c r="J230" s="25"/>
      <c r="K230" s="38"/>
      <c r="L230" s="184"/>
      <c r="M230" s="186"/>
    </row>
    <row r="231" spans="1:13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9.782</v>
      </c>
      <c r="F231" s="104">
        <v>11.786</v>
      </c>
      <c r="G231" s="72">
        <f t="shared" si="14"/>
        <v>1.7230391999999997</v>
      </c>
      <c r="H231" s="103">
        <f t="shared" si="15"/>
        <v>0.32858748701799068</v>
      </c>
      <c r="I231" s="88">
        <f t="shared" si="16"/>
        <v>2.0516266870179902</v>
      </c>
      <c r="J231" s="25"/>
      <c r="K231" s="38"/>
      <c r="L231" s="184"/>
      <c r="M231" s="186"/>
    </row>
    <row r="232" spans="1:13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10.41</v>
      </c>
      <c r="F232" s="104">
        <v>11.528</v>
      </c>
      <c r="G232" s="72">
        <f t="shared" si="14"/>
        <v>0.96125640000000034</v>
      </c>
      <c r="H232" s="103">
        <f t="shared" si="15"/>
        <v>0.28884472400933525</v>
      </c>
      <c r="I232" s="88">
        <f t="shared" si="16"/>
        <v>1.2501011240093356</v>
      </c>
      <c r="J232" s="25"/>
      <c r="K232" s="38"/>
      <c r="L232" s="184"/>
      <c r="M232" s="186"/>
    </row>
    <row r="233" spans="1:13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8.4949999999999992</v>
      </c>
      <c r="F233" s="104">
        <v>9.3350000000000009</v>
      </c>
      <c r="G233" s="72">
        <f t="shared" si="14"/>
        <v>0.72223200000000143</v>
      </c>
      <c r="H233" s="103">
        <f t="shared" si="15"/>
        <v>0.18771358599623875</v>
      </c>
      <c r="I233" s="88">
        <f t="shared" si="16"/>
        <v>0.9099455859962402</v>
      </c>
      <c r="J233" s="25"/>
      <c r="K233" s="38"/>
      <c r="L233" s="184"/>
      <c r="M233" s="186"/>
    </row>
    <row r="234" spans="1:13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11.925000000000001</v>
      </c>
      <c r="F234" s="135">
        <v>12.933999999999999</v>
      </c>
      <c r="G234" s="86">
        <f t="shared" si="14"/>
        <v>0.86753819999999882</v>
      </c>
      <c r="H234" s="109">
        <f t="shared" si="15"/>
        <v>0.18239089452186524</v>
      </c>
      <c r="I234" s="73">
        <f t="shared" si="16"/>
        <v>1.049929094521864</v>
      </c>
      <c r="J234" s="25"/>
      <c r="K234" s="38"/>
      <c r="L234" s="184"/>
      <c r="M234" s="186"/>
    </row>
    <row r="235" spans="1:13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0.40807301303530163</v>
      </c>
      <c r="I235" s="73">
        <f t="shared" si="16"/>
        <v>0.40807301303530163</v>
      </c>
      <c r="J235" s="25"/>
      <c r="K235" s="38"/>
      <c r="L235" s="184"/>
      <c r="M235" s="186"/>
    </row>
    <row r="236" spans="1:13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14.832000000000001</v>
      </c>
      <c r="F236" s="135">
        <v>16.12</v>
      </c>
      <c r="G236" s="86">
        <f t="shared" si="14"/>
        <v>1.1074224000000001</v>
      </c>
      <c r="H236" s="109">
        <f t="shared" si="15"/>
        <v>0.3786207868771016</v>
      </c>
      <c r="I236" s="73">
        <f t="shared" si="16"/>
        <v>1.4860431868771018</v>
      </c>
      <c r="J236" s="25"/>
      <c r="K236" s="38"/>
      <c r="L236" s="184"/>
      <c r="M236" s="186"/>
    </row>
    <row r="237" spans="1:13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0.32787779482140755</v>
      </c>
      <c r="I237" s="73">
        <f t="shared" si="16"/>
        <v>0.32787779482140755</v>
      </c>
      <c r="J237" s="25"/>
      <c r="K237" s="38"/>
      <c r="L237" s="184"/>
      <c r="M237" s="186"/>
    </row>
    <row r="238" spans="1:13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10.597</v>
      </c>
      <c r="F238" s="135">
        <v>11.959</v>
      </c>
      <c r="G238" s="86">
        <f t="shared" si="14"/>
        <v>1.1710476000000001</v>
      </c>
      <c r="H238" s="109">
        <f t="shared" si="15"/>
        <v>0.28813503181275213</v>
      </c>
      <c r="I238" s="73">
        <f t="shared" si="16"/>
        <v>1.4591826318127521</v>
      </c>
      <c r="J238" s="25"/>
      <c r="K238" s="38"/>
      <c r="L238" s="184"/>
      <c r="M238" s="186"/>
    </row>
    <row r="239" spans="1:13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4.2389999999999999</v>
      </c>
      <c r="F239" s="135">
        <v>4.8040000000000003</v>
      </c>
      <c r="G239" s="86">
        <f t="shared" si="14"/>
        <v>0.48578700000000036</v>
      </c>
      <c r="H239" s="109">
        <f t="shared" si="15"/>
        <v>0.18700389379965562</v>
      </c>
      <c r="I239" s="73">
        <f t="shared" si="16"/>
        <v>0.67279089379965595</v>
      </c>
      <c r="J239" s="25"/>
      <c r="K239" s="38"/>
      <c r="L239" s="184"/>
      <c r="M239" s="186"/>
    </row>
    <row r="240" spans="1:13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8.7629999999999999</v>
      </c>
      <c r="F240" s="135">
        <v>9.3819999999999997</v>
      </c>
      <c r="G240" s="86">
        <f t="shared" si="14"/>
        <v>0.53221619999999981</v>
      </c>
      <c r="H240" s="109">
        <f t="shared" si="15"/>
        <v>0.1827457406201568</v>
      </c>
      <c r="I240" s="73">
        <f t="shared" si="16"/>
        <v>0.71496194062015661</v>
      </c>
      <c r="J240" s="25"/>
      <c r="K240" s="38"/>
      <c r="L240" s="184"/>
      <c r="M240" s="186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32.618000000000002</v>
      </c>
      <c r="F241" s="135">
        <v>36.804000000000002</v>
      </c>
      <c r="G241" s="86">
        <f t="shared" si="14"/>
        <v>3.5991228</v>
      </c>
      <c r="H241" s="109">
        <f t="shared" si="15"/>
        <v>0.4027503215609281</v>
      </c>
      <c r="I241" s="73">
        <f t="shared" si="16"/>
        <v>4.0018731215609282</v>
      </c>
      <c r="J241" s="25"/>
      <c r="K241" s="38"/>
      <c r="L241" s="184"/>
      <c r="M241" s="186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16.297999999999998</v>
      </c>
      <c r="F242" s="135">
        <v>17.64</v>
      </c>
      <c r="G242" s="86">
        <f t="shared" si="14"/>
        <v>1.1538516000000021</v>
      </c>
      <c r="H242" s="109">
        <f t="shared" si="15"/>
        <v>0.38110470956514259</v>
      </c>
      <c r="I242" s="73">
        <f t="shared" si="16"/>
        <v>1.5349563095651446</v>
      </c>
      <c r="J242" s="25"/>
      <c r="K242" s="38"/>
      <c r="L242" s="184"/>
      <c r="M242" s="186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14.215999999999999</v>
      </c>
      <c r="F243" s="135">
        <v>16.096</v>
      </c>
      <c r="G243" s="86">
        <f t="shared" si="14"/>
        <v>1.6164240000000007</v>
      </c>
      <c r="H243" s="109">
        <f t="shared" si="15"/>
        <v>0.33000687141115698</v>
      </c>
      <c r="I243" s="73">
        <f t="shared" si="16"/>
        <v>1.9464308714111578</v>
      </c>
      <c r="J243" s="25"/>
      <c r="K243" s="38"/>
      <c r="L243" s="184"/>
      <c r="M243" s="186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17.242000000000001</v>
      </c>
      <c r="F244" s="135">
        <v>19.602</v>
      </c>
      <c r="G244" s="86">
        <f t="shared" si="14"/>
        <v>2.0291279999999996</v>
      </c>
      <c r="H244" s="109">
        <f t="shared" si="15"/>
        <v>0.28707049351787739</v>
      </c>
      <c r="I244" s="73">
        <f t="shared" si="16"/>
        <v>2.3161984935178772</v>
      </c>
      <c r="J244" s="25"/>
      <c r="K244" s="38"/>
      <c r="L244" s="184"/>
      <c r="M244" s="186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11.643000000000001</v>
      </c>
      <c r="F245" s="135">
        <v>13.01</v>
      </c>
      <c r="G245" s="86">
        <f t="shared" si="14"/>
        <v>1.1753465999999992</v>
      </c>
      <c r="H245" s="109">
        <f t="shared" si="15"/>
        <v>0.18629420160307247</v>
      </c>
      <c r="I245" s="73">
        <f t="shared" si="16"/>
        <v>1.3616408016030717</v>
      </c>
      <c r="J245" s="25"/>
      <c r="K245" s="38"/>
      <c r="L245" s="184"/>
      <c r="M245" s="186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9.8480000000000008</v>
      </c>
      <c r="F246" s="104">
        <v>10.878</v>
      </c>
      <c r="G246" s="72">
        <f t="shared" si="14"/>
        <v>0.88559399999999944</v>
      </c>
      <c r="H246" s="103">
        <f t="shared" si="15"/>
        <v>0.17990697183382429</v>
      </c>
      <c r="I246" s="88">
        <f t="shared" si="16"/>
        <v>1.0655009718338238</v>
      </c>
      <c r="J246" s="25"/>
      <c r="K246" s="38"/>
      <c r="L246" s="184"/>
      <c r="M246" s="186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13.189</v>
      </c>
      <c r="F247" s="104">
        <v>16.09</v>
      </c>
      <c r="G247" s="72">
        <f t="shared" si="14"/>
        <v>2.4942797999999997</v>
      </c>
      <c r="H247" s="103">
        <f t="shared" si="15"/>
        <v>0.40381485985580279</v>
      </c>
      <c r="I247" s="88">
        <f t="shared" si="16"/>
        <v>2.8980946598558024</v>
      </c>
      <c r="J247" s="25"/>
      <c r="K247" s="38"/>
      <c r="L247" s="184"/>
      <c r="M247" s="186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9.5340000000000007</v>
      </c>
      <c r="F248" s="104">
        <v>10.978</v>
      </c>
      <c r="G248" s="72">
        <f t="shared" si="14"/>
        <v>1.2415511999999993</v>
      </c>
      <c r="H248" s="103">
        <f t="shared" si="15"/>
        <v>0.37755624858222692</v>
      </c>
      <c r="I248" s="88">
        <f t="shared" si="16"/>
        <v>1.6191074485822261</v>
      </c>
      <c r="J248" s="25"/>
      <c r="K248" s="38"/>
      <c r="L248" s="184"/>
      <c r="M248" s="186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12.983000000000001</v>
      </c>
      <c r="F249" s="104">
        <v>13.72</v>
      </c>
      <c r="G249" s="72">
        <f t="shared" si="14"/>
        <v>0.63367260000000014</v>
      </c>
      <c r="H249" s="103">
        <f t="shared" si="15"/>
        <v>0.33178110190261478</v>
      </c>
      <c r="I249" s="88">
        <f t="shared" si="16"/>
        <v>0.96545370190261492</v>
      </c>
      <c r="J249" s="25"/>
      <c r="K249" s="38"/>
      <c r="L249" s="184"/>
      <c r="M249" s="186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0.28494141692812797</v>
      </c>
      <c r="I250" s="88">
        <f t="shared" si="16"/>
        <v>0.28494141692812797</v>
      </c>
      <c r="J250" s="25"/>
      <c r="K250" s="38"/>
      <c r="L250" s="184"/>
      <c r="M250" s="186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3.33</v>
      </c>
      <c r="F251" s="104">
        <v>3.3780000000000001</v>
      </c>
      <c r="G251" s="72">
        <f t="shared" si="14"/>
        <v>4.127040000000004E-2</v>
      </c>
      <c r="H251" s="103">
        <f t="shared" si="15"/>
        <v>0.18593935550478091</v>
      </c>
      <c r="I251" s="88">
        <f t="shared" si="16"/>
        <v>0.22720975550478095</v>
      </c>
      <c r="J251" s="25"/>
      <c r="K251" s="38"/>
      <c r="L251" s="184"/>
      <c r="M251" s="186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8.5289999999999999</v>
      </c>
      <c r="F252" s="104">
        <v>10.641999999999999</v>
      </c>
      <c r="G252" s="72">
        <f t="shared" si="14"/>
        <v>1.8167573999999995</v>
      </c>
      <c r="H252" s="103">
        <f t="shared" si="15"/>
        <v>0.18061666403040741</v>
      </c>
      <c r="I252" s="88">
        <f t="shared" si="16"/>
        <v>1.997374064030407</v>
      </c>
      <c r="J252" s="25"/>
      <c r="K252" s="38"/>
      <c r="L252" s="184"/>
      <c r="M252" s="186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29.170999999999999</v>
      </c>
      <c r="F253" s="104">
        <v>31.550999999999998</v>
      </c>
      <c r="G253" s="72">
        <f t="shared" si="14"/>
        <v>2.0463239999999994</v>
      </c>
      <c r="H253" s="103">
        <f t="shared" si="15"/>
        <v>0.40629878254384377</v>
      </c>
      <c r="I253" s="88">
        <f t="shared" si="16"/>
        <v>2.4526227825438429</v>
      </c>
      <c r="J253" s="25"/>
      <c r="K253" s="38"/>
      <c r="L253" s="184"/>
      <c r="M253" s="186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8.4770000000000003</v>
      </c>
      <c r="F254" s="135">
        <v>9.25</v>
      </c>
      <c r="G254" s="72">
        <f>(F254-E254)*0.8598</f>
        <v>0.6646253999999997</v>
      </c>
      <c r="H254" s="103">
        <f t="shared" si="15"/>
        <v>0.37791109468051848</v>
      </c>
      <c r="I254" s="88">
        <f t="shared" si="16"/>
        <v>1.0425364946805182</v>
      </c>
      <c r="J254" s="25"/>
      <c r="K254" s="38"/>
      <c r="L254" s="184"/>
      <c r="M254" s="186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16.567</v>
      </c>
      <c r="F255" s="135">
        <v>17.849</v>
      </c>
      <c r="G255" s="72">
        <f>(F255-E255)*0.8598</f>
        <v>1.1022636000000001</v>
      </c>
      <c r="H255" s="103">
        <f t="shared" si="15"/>
        <v>0.33178110190261478</v>
      </c>
      <c r="I255" s="88">
        <f t="shared" si="16"/>
        <v>1.4340447019026148</v>
      </c>
      <c r="J255" s="25"/>
      <c r="K255" s="38"/>
      <c r="L255" s="184"/>
      <c r="M255" s="186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6.391</v>
      </c>
      <c r="F256" s="135">
        <v>6.976</v>
      </c>
      <c r="G256" s="72">
        <f t="shared" si="14"/>
        <v>0.50298299999999996</v>
      </c>
      <c r="H256" s="103">
        <f t="shared" si="15"/>
        <v>0.28565110912471114</v>
      </c>
      <c r="I256" s="88">
        <f t="shared" si="16"/>
        <v>0.7886341091247111</v>
      </c>
      <c r="J256" s="25"/>
      <c r="K256" s="38"/>
      <c r="L256" s="184"/>
      <c r="M256" s="186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7.22</v>
      </c>
      <c r="F257" s="135">
        <v>7.9009999999999998</v>
      </c>
      <c r="G257" s="72">
        <f t="shared" si="14"/>
        <v>0.58552380000000004</v>
      </c>
      <c r="H257" s="103">
        <f t="shared" si="15"/>
        <v>0.18700389379965562</v>
      </c>
      <c r="I257" s="88">
        <f t="shared" si="16"/>
        <v>0.77252769379965569</v>
      </c>
      <c r="J257" s="25"/>
      <c r="K257" s="38"/>
      <c r="L257" s="184"/>
      <c r="M257" s="186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0.17848758744065801</v>
      </c>
      <c r="I258" s="88">
        <f t="shared" si="16"/>
        <v>0.17848758744065801</v>
      </c>
      <c r="J258" s="25"/>
      <c r="K258" s="38"/>
      <c r="L258" s="184"/>
      <c r="M258" s="186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20.716000000000001</v>
      </c>
      <c r="F259" s="135">
        <v>23.713999999999999</v>
      </c>
      <c r="G259" s="72">
        <f t="shared" si="14"/>
        <v>2.577680399999998</v>
      </c>
      <c r="H259" s="103">
        <f t="shared" si="15"/>
        <v>0.4041697059540944</v>
      </c>
      <c r="I259" s="88">
        <f t="shared" si="16"/>
        <v>2.9818501059540923</v>
      </c>
      <c r="J259" s="25"/>
      <c r="K259" s="38"/>
      <c r="L259" s="184"/>
      <c r="M259" s="186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13.391999999999999</v>
      </c>
      <c r="F260" s="104">
        <v>15.455</v>
      </c>
      <c r="G260" s="72">
        <f t="shared" si="14"/>
        <v>1.7737674000000005</v>
      </c>
      <c r="H260" s="103">
        <f t="shared" si="15"/>
        <v>0.3772014024839353</v>
      </c>
      <c r="I260" s="88">
        <f t="shared" si="16"/>
        <v>2.150968802483936</v>
      </c>
      <c r="J260" s="25"/>
      <c r="K260" s="40"/>
      <c r="L260" s="184"/>
      <c r="M260" s="186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15.627000000000001</v>
      </c>
      <c r="F261" s="104">
        <v>17.431000000000001</v>
      </c>
      <c r="G261" s="72">
        <f t="shared" si="14"/>
        <v>1.5510792000000002</v>
      </c>
      <c r="H261" s="103">
        <f t="shared" si="15"/>
        <v>0.32823264091969911</v>
      </c>
      <c r="I261" s="88">
        <f t="shared" si="16"/>
        <v>1.8793118409196994</v>
      </c>
      <c r="J261" s="25"/>
      <c r="K261" s="38"/>
      <c r="L261" s="184"/>
      <c r="M261" s="186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9.0679999999999996</v>
      </c>
      <c r="F262" s="104">
        <v>10.148</v>
      </c>
      <c r="G262" s="72">
        <f t="shared" si="14"/>
        <v>0.92858400000000008</v>
      </c>
      <c r="H262" s="103">
        <f t="shared" si="15"/>
        <v>0.30197402964612319</v>
      </c>
      <c r="I262" s="88">
        <f t="shared" si="16"/>
        <v>1.2305580296461232</v>
      </c>
      <c r="J262" s="25"/>
      <c r="K262" s="38"/>
      <c r="L262" s="184"/>
      <c r="M262" s="186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11.276</v>
      </c>
      <c r="F263" s="104">
        <v>12.673999999999999</v>
      </c>
      <c r="G263" s="72">
        <f t="shared" si="14"/>
        <v>1.2020003999999997</v>
      </c>
      <c r="H263" s="103">
        <f t="shared" si="15"/>
        <v>0.18593935550478091</v>
      </c>
      <c r="I263" s="88">
        <f t="shared" si="16"/>
        <v>1.3879397555047808</v>
      </c>
      <c r="J263" s="25"/>
      <c r="K263" s="38"/>
      <c r="L263" s="184"/>
      <c r="M263" s="186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12.897</v>
      </c>
      <c r="F264" s="104">
        <v>14.307</v>
      </c>
      <c r="G264" s="72">
        <f t="shared" si="14"/>
        <v>1.2123180000000002</v>
      </c>
      <c r="H264" s="103">
        <f t="shared" si="15"/>
        <v>0.18061666403040741</v>
      </c>
      <c r="I264" s="88">
        <f t="shared" si="16"/>
        <v>1.3929346640304077</v>
      </c>
      <c r="J264" s="25"/>
      <c r="K264" s="38"/>
      <c r="L264" s="184"/>
      <c r="M264" s="186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22.425000000000001</v>
      </c>
      <c r="F265" s="104">
        <v>24.193000000000001</v>
      </c>
      <c r="G265" s="72">
        <f t="shared" si="14"/>
        <v>1.5201264000000005</v>
      </c>
      <c r="H265" s="103">
        <f t="shared" si="15"/>
        <v>0.4041697059540944</v>
      </c>
      <c r="I265" s="88">
        <f t="shared" si="16"/>
        <v>1.9242961059540948</v>
      </c>
      <c r="J265" s="25"/>
      <c r="K265" s="38"/>
      <c r="L265" s="184"/>
      <c r="M265" s="186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0.37897563297539316</v>
      </c>
      <c r="I266" s="88">
        <f t="shared" si="16"/>
        <v>0.37897563297539316</v>
      </c>
      <c r="J266" s="25"/>
      <c r="K266" s="38"/>
      <c r="L266" s="184"/>
      <c r="M266" s="186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10.631</v>
      </c>
      <c r="F267" s="104">
        <v>11.5</v>
      </c>
      <c r="G267" s="72">
        <f t="shared" si="14"/>
        <v>0.74716619999999978</v>
      </c>
      <c r="H267" s="103">
        <f t="shared" si="15"/>
        <v>0.32823264091969911</v>
      </c>
      <c r="I267" s="88">
        <f t="shared" si="16"/>
        <v>1.0753988409196988</v>
      </c>
      <c r="J267" s="25"/>
      <c r="K267" s="38"/>
      <c r="L267" s="184"/>
      <c r="M267" s="186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11.452</v>
      </c>
      <c r="F268" s="104">
        <v>11.925000000000001</v>
      </c>
      <c r="G268" s="72">
        <f t="shared" si="14"/>
        <v>0.40668540000000064</v>
      </c>
      <c r="H268" s="103">
        <f t="shared" si="15"/>
        <v>0.28742533961616895</v>
      </c>
      <c r="I268" s="88">
        <f t="shared" si="16"/>
        <v>0.69411073961616965</v>
      </c>
      <c r="J268" s="25"/>
      <c r="K268" s="38"/>
      <c r="L268" s="184"/>
      <c r="M268" s="186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6.6420000000000003</v>
      </c>
      <c r="F269" s="104">
        <v>7.4550000000000001</v>
      </c>
      <c r="G269" s="72">
        <f t="shared" si="14"/>
        <v>0.69901739999999979</v>
      </c>
      <c r="H269" s="103">
        <f t="shared" si="15"/>
        <v>0.18522966330819779</v>
      </c>
      <c r="I269" s="88">
        <f t="shared" si="16"/>
        <v>0.88424706330819758</v>
      </c>
      <c r="J269" s="25"/>
      <c r="K269" s="38"/>
      <c r="L269" s="184"/>
      <c r="M269" s="186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6.3440000000000003</v>
      </c>
      <c r="F270" s="104">
        <v>6.9189999999999996</v>
      </c>
      <c r="G270" s="72">
        <f t="shared" si="14"/>
        <v>0.49438499999999941</v>
      </c>
      <c r="H270" s="103">
        <f t="shared" si="15"/>
        <v>0.17990697183382429</v>
      </c>
      <c r="I270" s="88">
        <f t="shared" si="16"/>
        <v>0.67429197183382372</v>
      </c>
      <c r="J270" s="25"/>
      <c r="K270" s="38"/>
      <c r="L270" s="184"/>
      <c r="M270" s="186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18.888000000000002</v>
      </c>
      <c r="F271" s="104">
        <v>21.027999999999999</v>
      </c>
      <c r="G271" s="72">
        <f t="shared" si="14"/>
        <v>1.8399719999999975</v>
      </c>
      <c r="H271" s="103">
        <f t="shared" si="15"/>
        <v>0.4041697059540944</v>
      </c>
      <c r="I271" s="88">
        <f t="shared" si="16"/>
        <v>2.244141705954092</v>
      </c>
      <c r="J271" s="25"/>
      <c r="K271" s="38"/>
      <c r="L271" s="184"/>
      <c r="M271" s="186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10.776</v>
      </c>
      <c r="G272" s="72">
        <f t="shared" si="14"/>
        <v>0</v>
      </c>
      <c r="H272" s="103">
        <f t="shared" si="15"/>
        <v>0.37933047907368472</v>
      </c>
      <c r="I272" s="88">
        <f t="shared" si="16"/>
        <v>0.37933047907368472</v>
      </c>
      <c r="J272" s="25"/>
      <c r="K272" s="38"/>
      <c r="L272" s="184"/>
      <c r="M272" s="186"/>
    </row>
    <row r="273" spans="1:14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0.32823264091969911</v>
      </c>
      <c r="I273" s="88">
        <f t="shared" si="16"/>
        <v>0.32823264091969911</v>
      </c>
      <c r="J273" s="25"/>
      <c r="K273" s="38"/>
      <c r="L273" s="184"/>
      <c r="M273" s="186"/>
    </row>
    <row r="274" spans="1:14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14.201000000000001</v>
      </c>
      <c r="F274" s="104">
        <v>16.402000000000001</v>
      </c>
      <c r="G274" s="72">
        <f t="shared" ref="G274:G301" si="17">(F274-E274)*0.8598</f>
        <v>1.8924198000000005</v>
      </c>
      <c r="H274" s="103">
        <f t="shared" ref="H274:H301" si="18">$G$11/$C$303*C274</f>
        <v>0.28707049351787739</v>
      </c>
      <c r="I274" s="88">
        <f t="shared" si="16"/>
        <v>2.1794902935178779</v>
      </c>
      <c r="J274" s="25"/>
      <c r="K274" s="38"/>
      <c r="L274" s="184"/>
      <c r="M274" s="186"/>
    </row>
    <row r="275" spans="1:14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2.0179999999999998</v>
      </c>
      <c r="G275" s="72">
        <f t="shared" si="17"/>
        <v>0</v>
      </c>
      <c r="H275" s="103">
        <f t="shared" si="18"/>
        <v>0.1848748172099062</v>
      </c>
      <c r="I275" s="88">
        <f t="shared" si="16"/>
        <v>0.1848748172099062</v>
      </c>
      <c r="J275" s="25" t="s">
        <v>454</v>
      </c>
      <c r="K275" s="38"/>
      <c r="L275" s="184"/>
      <c r="M275" s="186"/>
    </row>
    <row r="276" spans="1:14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0.17955212573553272</v>
      </c>
      <c r="I276" s="88">
        <f t="shared" si="16"/>
        <v>0.17955212573553272</v>
      </c>
      <c r="J276" s="25"/>
      <c r="K276" s="38"/>
      <c r="L276" s="184"/>
      <c r="M276" s="186"/>
    </row>
    <row r="277" spans="1:14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17.998000000000001</v>
      </c>
      <c r="F277" s="104">
        <v>21.344999999999999</v>
      </c>
      <c r="G277" s="72">
        <f t="shared" si="17"/>
        <v>2.8777505999999979</v>
      </c>
      <c r="H277" s="103">
        <f t="shared" si="18"/>
        <v>0.40558909034726065</v>
      </c>
      <c r="I277" s="88">
        <f t="shared" si="16"/>
        <v>3.2833396903472587</v>
      </c>
      <c r="J277" s="25"/>
      <c r="K277" s="38"/>
      <c r="L277" s="184"/>
      <c r="M277" s="186"/>
    </row>
    <row r="278" spans="1:14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12.648</v>
      </c>
      <c r="F278" s="104">
        <v>14.579000000000001</v>
      </c>
      <c r="G278" s="72">
        <f t="shared" si="17"/>
        <v>1.6602738000000008</v>
      </c>
      <c r="H278" s="103">
        <f t="shared" si="18"/>
        <v>0.37968532517197628</v>
      </c>
      <c r="I278" s="88">
        <f t="shared" si="16"/>
        <v>2.0399591251719773</v>
      </c>
      <c r="J278" s="25"/>
      <c r="K278" s="38"/>
      <c r="L278" s="184"/>
      <c r="M278" s="186"/>
    </row>
    <row r="279" spans="1:14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12.148999999999999</v>
      </c>
      <c r="F279" s="104">
        <v>13.202</v>
      </c>
      <c r="G279" s="72">
        <f t="shared" si="17"/>
        <v>0.90536940000000077</v>
      </c>
      <c r="H279" s="103">
        <f t="shared" si="18"/>
        <v>0.3292971792145738</v>
      </c>
      <c r="I279" s="88">
        <f t="shared" si="16"/>
        <v>1.2346665792145746</v>
      </c>
      <c r="J279" s="25"/>
      <c r="K279" s="38"/>
      <c r="L279" s="184"/>
      <c r="M279" s="186"/>
    </row>
    <row r="280" spans="1:14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10.715999999999999</v>
      </c>
      <c r="F280" s="104">
        <v>10.757</v>
      </c>
      <c r="G280" s="72">
        <f>(F280-E280)*0.8598</f>
        <v>3.5251800000000319E-2</v>
      </c>
      <c r="H280" s="103">
        <f t="shared" si="18"/>
        <v>0.28494141692812797</v>
      </c>
      <c r="I280" s="88">
        <f t="shared" si="16"/>
        <v>0.3201932169281283</v>
      </c>
      <c r="J280" s="25"/>
      <c r="K280" s="38"/>
      <c r="L280" s="184"/>
      <c r="M280" s="186"/>
    </row>
    <row r="281" spans="1:14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2.4529999999999998</v>
      </c>
      <c r="F281" s="104">
        <v>3.0190000000000001</v>
      </c>
      <c r="G281" s="72">
        <f>(F281-E281)*0.8598</f>
        <v>0.48664680000000027</v>
      </c>
      <c r="H281" s="103">
        <f t="shared" si="18"/>
        <v>0.18451997111161464</v>
      </c>
      <c r="I281" s="88">
        <f>G281+H281</f>
        <v>0.67116677111161493</v>
      </c>
      <c r="K281" s="25"/>
      <c r="L281" s="184"/>
      <c r="M281" s="186"/>
    </row>
    <row r="282" spans="1:14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5.8339999999999996</v>
      </c>
      <c r="F282" s="104">
        <v>6.242</v>
      </c>
      <c r="G282" s="72">
        <f t="shared" si="17"/>
        <v>0.35079840000000029</v>
      </c>
      <c r="H282" s="103">
        <f t="shared" si="18"/>
        <v>0.17884243353894957</v>
      </c>
      <c r="I282" s="88">
        <f t="shared" ref="I282:I301" si="19">G282+H282</f>
        <v>0.52964083353894986</v>
      </c>
      <c r="J282" s="25"/>
      <c r="K282" s="38"/>
      <c r="L282" s="184"/>
      <c r="M282" s="186"/>
    </row>
    <row r="283" spans="1:14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12.324</v>
      </c>
      <c r="F283" s="104">
        <v>14.271000000000001</v>
      </c>
      <c r="G283" s="72">
        <f t="shared" si="17"/>
        <v>1.6740306000000009</v>
      </c>
      <c r="H283" s="103">
        <f t="shared" si="18"/>
        <v>0.40239547546263654</v>
      </c>
      <c r="I283" s="88">
        <f t="shared" si="19"/>
        <v>2.0764260754626376</v>
      </c>
      <c r="J283" s="25"/>
      <c r="K283" s="38"/>
      <c r="L283" s="184"/>
      <c r="M283" s="186"/>
    </row>
    <row r="284" spans="1:14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10.358000000000001</v>
      </c>
      <c r="F284" s="104">
        <v>10.819000000000001</v>
      </c>
      <c r="G284" s="72">
        <f t="shared" si="17"/>
        <v>0.39636780000000027</v>
      </c>
      <c r="H284" s="103">
        <f t="shared" si="18"/>
        <v>0.37684655638564374</v>
      </c>
      <c r="I284" s="88">
        <f t="shared" si="19"/>
        <v>0.77321435638564395</v>
      </c>
      <c r="J284" s="25"/>
      <c r="K284" s="38"/>
      <c r="L284" s="184"/>
      <c r="M284" s="186"/>
      <c r="N284" s="184"/>
    </row>
    <row r="285" spans="1:14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10.135</v>
      </c>
      <c r="F285" s="104">
        <v>10.907</v>
      </c>
      <c r="G285" s="72">
        <f t="shared" si="17"/>
        <v>0.66376560000000018</v>
      </c>
      <c r="H285" s="103">
        <f t="shared" si="18"/>
        <v>0.32894233311628229</v>
      </c>
      <c r="I285" s="88">
        <f t="shared" si="19"/>
        <v>0.99270793311628247</v>
      </c>
      <c r="J285" s="25"/>
      <c r="K285" s="38"/>
      <c r="L285" s="184"/>
      <c r="M285" s="186"/>
    </row>
    <row r="286" spans="1:14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14.007999999999999</v>
      </c>
      <c r="F286" s="104">
        <v>14.859</v>
      </c>
      <c r="G286" s="72">
        <f t="shared" si="17"/>
        <v>0.73168980000000072</v>
      </c>
      <c r="H286" s="103">
        <f t="shared" si="18"/>
        <v>0.28919957010762681</v>
      </c>
      <c r="I286" s="88">
        <f t="shared" si="19"/>
        <v>1.0208893701076276</v>
      </c>
      <c r="J286" s="25"/>
      <c r="K286" s="38"/>
      <c r="L286" s="184"/>
      <c r="M286" s="186"/>
    </row>
    <row r="287" spans="1:14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11.468999999999999</v>
      </c>
      <c r="F287" s="104">
        <v>12.912000000000001</v>
      </c>
      <c r="G287" s="72">
        <f t="shared" si="17"/>
        <v>1.2406914000000011</v>
      </c>
      <c r="H287" s="103">
        <f t="shared" si="18"/>
        <v>0.18451997111161464</v>
      </c>
      <c r="I287" s="88">
        <f t="shared" si="19"/>
        <v>1.4252113711116157</v>
      </c>
      <c r="J287" s="25"/>
      <c r="K287" s="38"/>
      <c r="L287" s="184"/>
      <c r="M287" s="186"/>
    </row>
    <row r="288" spans="1:14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8.1839999999999993</v>
      </c>
      <c r="F288" s="104">
        <v>9.8119999999999994</v>
      </c>
      <c r="G288" s="72">
        <f t="shared" si="17"/>
        <v>1.3997544000000002</v>
      </c>
      <c r="H288" s="103">
        <f t="shared" si="18"/>
        <v>0.17777789524407489</v>
      </c>
      <c r="I288" s="88">
        <f t="shared" si="19"/>
        <v>1.5775322952440751</v>
      </c>
      <c r="J288" s="25"/>
      <c r="K288" s="38"/>
      <c r="L288" s="184"/>
      <c r="M288" s="186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24.428000000000001</v>
      </c>
      <c r="F289" s="104">
        <v>25.853000000000002</v>
      </c>
      <c r="G289" s="72">
        <f t="shared" si="17"/>
        <v>1.2252150000000006</v>
      </c>
      <c r="H289" s="103">
        <f t="shared" si="18"/>
        <v>0.4041697059540944</v>
      </c>
      <c r="I289" s="88">
        <f t="shared" si="19"/>
        <v>1.6293847059540951</v>
      </c>
      <c r="J289" s="25"/>
      <c r="K289" s="38"/>
      <c r="L289" s="184"/>
      <c r="M289" s="186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24.222999999999999</v>
      </c>
      <c r="F290" s="134">
        <v>26.5</v>
      </c>
      <c r="G290" s="81">
        <f t="shared" si="17"/>
        <v>1.9577646000000009</v>
      </c>
      <c r="H290" s="97">
        <f t="shared" si="18"/>
        <v>0.38110470956514259</v>
      </c>
      <c r="I290" s="92">
        <f t="shared" si="19"/>
        <v>2.3388693095651436</v>
      </c>
      <c r="J290" s="25" t="s">
        <v>372</v>
      </c>
      <c r="K290" s="38"/>
      <c r="L290" s="184"/>
      <c r="M290" s="186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6.6029999999999998</v>
      </c>
      <c r="F291" s="104">
        <v>6.9859999999999998</v>
      </c>
      <c r="G291" s="72">
        <f t="shared" si="17"/>
        <v>0.32930340000000002</v>
      </c>
      <c r="H291" s="103">
        <f t="shared" si="18"/>
        <v>0.32858748701799068</v>
      </c>
      <c r="I291" s="88">
        <f t="shared" si="19"/>
        <v>0.6578908870179907</v>
      </c>
      <c r="J291" s="25"/>
      <c r="K291" s="38"/>
      <c r="L291" s="184"/>
      <c r="M291" s="186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10.666</v>
      </c>
      <c r="F292" s="104">
        <v>11.875999999999999</v>
      </c>
      <c r="G292" s="72">
        <f t="shared" si="17"/>
        <v>1.0403579999999992</v>
      </c>
      <c r="H292" s="103">
        <f t="shared" si="18"/>
        <v>0.28565110912471114</v>
      </c>
      <c r="I292" s="88">
        <f t="shared" si="19"/>
        <v>1.3260091091247104</v>
      </c>
      <c r="J292" s="25"/>
      <c r="K292" s="38"/>
      <c r="L292" s="184"/>
      <c r="M292" s="186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7.3159999999999998</v>
      </c>
      <c r="F293" s="104">
        <v>7.9290000000000003</v>
      </c>
      <c r="G293" s="72">
        <f t="shared" si="17"/>
        <v>0.52705740000000034</v>
      </c>
      <c r="H293" s="103">
        <f t="shared" si="18"/>
        <v>0.18451997111161464</v>
      </c>
      <c r="I293" s="88">
        <f t="shared" si="19"/>
        <v>0.71157737111161501</v>
      </c>
      <c r="J293" s="25"/>
      <c r="K293" s="38"/>
      <c r="L293" s="184"/>
      <c r="M293" s="186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10.443</v>
      </c>
      <c r="F294" s="104">
        <v>11.327</v>
      </c>
      <c r="G294" s="72">
        <f t="shared" si="17"/>
        <v>0.76006320000000027</v>
      </c>
      <c r="H294" s="103">
        <f t="shared" si="18"/>
        <v>0.17884243353894957</v>
      </c>
      <c r="I294" s="88">
        <f t="shared" si="19"/>
        <v>0.93890563353894985</v>
      </c>
      <c r="J294" s="25"/>
      <c r="K294" s="38"/>
      <c r="L294" s="184"/>
      <c r="M294" s="186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26.061</v>
      </c>
      <c r="F295" s="104">
        <v>29.413</v>
      </c>
      <c r="G295" s="72">
        <f t="shared" si="17"/>
        <v>2.8820496000000002</v>
      </c>
      <c r="H295" s="103">
        <f>$G$11/$C$303*C295</f>
        <v>0.40346001375751128</v>
      </c>
      <c r="I295" s="88">
        <f t="shared" si="19"/>
        <v>3.2855096137575117</v>
      </c>
      <c r="J295" s="25"/>
      <c r="K295" s="38"/>
      <c r="L295" s="184"/>
      <c r="M295" s="186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7.62</v>
      </c>
      <c r="F296" s="104">
        <v>8.64</v>
      </c>
      <c r="G296" s="72">
        <f t="shared" si="17"/>
        <v>0.87699600000000044</v>
      </c>
      <c r="H296" s="103">
        <f t="shared" si="18"/>
        <v>0.37684655638564374</v>
      </c>
      <c r="I296" s="88">
        <f t="shared" si="19"/>
        <v>1.2538425563856441</v>
      </c>
      <c r="J296" s="25"/>
      <c r="K296" s="38"/>
      <c r="L296" s="184"/>
      <c r="M296" s="186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0.32645841042824131</v>
      </c>
      <c r="I297" s="88">
        <f t="shared" si="19"/>
        <v>0.32645841042824131</v>
      </c>
      <c r="J297" s="25"/>
      <c r="K297" s="38"/>
      <c r="L297" s="184"/>
      <c r="M297" s="186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10.452999999999999</v>
      </c>
      <c r="F298" s="104">
        <v>11.576000000000001</v>
      </c>
      <c r="G298" s="72">
        <f t="shared" si="17"/>
        <v>0.96555540000000095</v>
      </c>
      <c r="H298" s="103">
        <f>$G$11/$C$303*C298</f>
        <v>0.2828123403383786</v>
      </c>
      <c r="I298" s="88">
        <f t="shared" si="19"/>
        <v>1.2483677403383795</v>
      </c>
      <c r="J298" s="25"/>
      <c r="K298" s="38"/>
      <c r="L298" s="184"/>
      <c r="M298" s="186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6.0359999999999996</v>
      </c>
      <c r="F299" s="104">
        <v>6.49</v>
      </c>
      <c r="G299" s="72">
        <f t="shared" si="17"/>
        <v>0.39034920000000056</v>
      </c>
      <c r="H299" s="103">
        <f t="shared" si="18"/>
        <v>0.18239089452186524</v>
      </c>
      <c r="I299" s="88">
        <f>G299+H299</f>
        <v>0.57274009452186581</v>
      </c>
      <c r="J299" s="25"/>
      <c r="K299" s="38"/>
      <c r="L299" s="184"/>
      <c r="M299" s="186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6.7679999999999998</v>
      </c>
      <c r="F300" s="104">
        <v>7.4989999999999997</v>
      </c>
      <c r="G300" s="72">
        <f t="shared" si="17"/>
        <v>0.6285137999999999</v>
      </c>
      <c r="H300" s="103">
        <f t="shared" si="18"/>
        <v>0.17848758744065801</v>
      </c>
      <c r="I300" s="88">
        <f t="shared" si="19"/>
        <v>0.80700138744065786</v>
      </c>
      <c r="J300" s="25"/>
      <c r="K300" s="38"/>
      <c r="L300" s="184"/>
      <c r="M300" s="186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24.638999999999999</v>
      </c>
      <c r="F301" s="104">
        <v>27.265000000000001</v>
      </c>
      <c r="G301" s="72">
        <f t="shared" si="17"/>
        <v>2.2578348000000013</v>
      </c>
      <c r="H301" s="103">
        <f t="shared" si="18"/>
        <v>0.40736332083871846</v>
      </c>
      <c r="I301" s="88">
        <f t="shared" si="19"/>
        <v>2.6651981208387197</v>
      </c>
      <c r="J301" s="25"/>
      <c r="K301" s="38"/>
      <c r="L301" s="184"/>
      <c r="M301" s="186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34.896999999999998</v>
      </c>
      <c r="F302" s="135">
        <v>38.970999999999997</v>
      </c>
      <c r="G302" s="72">
        <f>(F302-E302)*0.8598</f>
        <v>3.5028251999999984</v>
      </c>
      <c r="H302" s="103">
        <f>$G$11/$C$303*C302</f>
        <v>1.0533606427785156</v>
      </c>
      <c r="I302" s="88">
        <f>G302+H302</f>
        <v>4.5561858427785138</v>
      </c>
      <c r="J302" s="25" t="s">
        <v>445</v>
      </c>
      <c r="K302" s="38"/>
      <c r="L302" s="184"/>
      <c r="M302" s="186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238.48282648571416</v>
      </c>
      <c r="H303" s="73">
        <f>SUM(H17:H302)</f>
        <v>72.62617351428581</v>
      </c>
      <c r="I303" s="73">
        <f>SUM(I17:I302)</f>
        <v>311.10900000000004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24.02.18</v>
      </c>
      <c r="F305" s="22" t="str">
        <f>F16</f>
        <v>Показания  на 24.03.18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182" t="s">
        <v>29</v>
      </c>
      <c r="B306" s="56" t="s">
        <v>338</v>
      </c>
      <c r="C306" s="51">
        <v>58</v>
      </c>
      <c r="D306" s="66" t="s">
        <v>358</v>
      </c>
      <c r="E306" s="134">
        <v>12.318</v>
      </c>
      <c r="F306" s="177">
        <f>12.318+0.983</f>
        <v>13.301</v>
      </c>
      <c r="G306" s="104">
        <f>2.779/163.9*C306</f>
        <v>0.98341671751067716</v>
      </c>
      <c r="H306" s="88"/>
      <c r="I306" s="104">
        <f>G306+H306</f>
        <v>0.98341671751067716</v>
      </c>
      <c r="J306" s="30" t="s">
        <v>382</v>
      </c>
      <c r="K306" s="38"/>
      <c r="M306" s="38"/>
      <c r="O306" s="94"/>
    </row>
    <row r="307" spans="1:16" x14ac:dyDescent="0.25">
      <c r="A307" s="182" t="s">
        <v>33</v>
      </c>
      <c r="B307" s="56" t="s">
        <v>342</v>
      </c>
      <c r="C307" s="51">
        <v>105.9</v>
      </c>
      <c r="D307" s="66" t="s">
        <v>358</v>
      </c>
      <c r="E307" s="134">
        <f>21.5+1.5</f>
        <v>23</v>
      </c>
      <c r="F307" s="177">
        <f>23+1.796</f>
        <v>24.795999999999999</v>
      </c>
      <c r="G307" s="104">
        <f>2.779/163.9*C307</f>
        <v>1.7955832824893228</v>
      </c>
      <c r="H307" s="88"/>
      <c r="I307" s="104">
        <f>G307+H307</f>
        <v>1.7955832824893228</v>
      </c>
      <c r="J307" s="30" t="s">
        <v>381</v>
      </c>
      <c r="K307" s="38"/>
      <c r="M307" s="38"/>
      <c r="O307" s="94"/>
    </row>
    <row r="308" spans="1:16" x14ac:dyDescent="0.25">
      <c r="A308" s="182" t="s">
        <v>35</v>
      </c>
      <c r="B308" s="56" t="s">
        <v>344</v>
      </c>
      <c r="C308" s="51">
        <v>56.3</v>
      </c>
      <c r="D308" s="66" t="s">
        <v>358</v>
      </c>
      <c r="E308" s="135">
        <v>11.606</v>
      </c>
      <c r="F308" s="178">
        <v>11.606</v>
      </c>
      <c r="G308" s="104">
        <f>F308-E308</f>
        <v>0</v>
      </c>
      <c r="H308" s="88"/>
      <c r="I308" s="104">
        <f>G308+H308</f>
        <v>0</v>
      </c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658" t="s">
        <v>22</v>
      </c>
      <c r="B309" s="658"/>
      <c r="C309" s="44">
        <f>SUM(C306:C308)</f>
        <v>220.2</v>
      </c>
      <c r="D309" s="14"/>
      <c r="E309" s="26">
        <f>SUM(E306:E308)</f>
        <v>46.923999999999999</v>
      </c>
      <c r="F309" s="26">
        <f>SUM(F306:F308)</f>
        <v>49.703000000000003</v>
      </c>
      <c r="G309" s="179">
        <f>SUM(G306:G308)</f>
        <v>2.7789999999999999</v>
      </c>
      <c r="H309" s="26">
        <f>SUM(H306:H308)</f>
        <v>0</v>
      </c>
      <c r="I309" s="26">
        <f>SUM(I306:I308)</f>
        <v>2.7789999999999999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A316:B316"/>
    <mergeCell ref="L196:O196"/>
    <mergeCell ref="A303:B303"/>
    <mergeCell ref="A309:B309"/>
    <mergeCell ref="A315:B315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21"/>
  <sheetViews>
    <sheetView workbookViewId="0">
      <pane xSplit="2" ySplit="16" topLeftCell="C83" activePane="bottomRight" state="frozen"/>
      <selection pane="topRight" activeCell="C1" sqref="C1"/>
      <selection pane="bottomLeft" activeCell="A17" sqref="A17"/>
      <selection pane="bottomRight" activeCell="G203" sqref="G203:G205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205"/>
      <c r="C2" s="48"/>
      <c r="D2" s="205"/>
      <c r="E2" s="205"/>
      <c r="F2" s="206"/>
      <c r="G2" s="68"/>
      <c r="H2" s="16"/>
      <c r="I2" s="206"/>
      <c r="J2" s="35"/>
      <c r="K2" s="205"/>
      <c r="L2" s="205"/>
    </row>
    <row r="3" spans="1:16" ht="45" customHeight="1" x14ac:dyDescent="0.25">
      <c r="A3" s="622" t="s">
        <v>456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457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120.715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89.644514599999965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31.070485400000038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11.794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386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442</v>
      </c>
      <c r="F16" s="22" t="s">
        <v>458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119.01938122344757</v>
      </c>
      <c r="P16" s="138">
        <f>I31+I102+I129+I290</f>
        <v>1.6956187765524418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11.531000000000001</v>
      </c>
      <c r="F17" s="104">
        <v>11.864000000000001</v>
      </c>
      <c r="G17" s="72">
        <f>(F17-E17)*0.8598</f>
        <v>0.28631340000000016</v>
      </c>
      <c r="H17" s="103">
        <f>$G$11/$C$303*C17</f>
        <v>9.7612600373773409E-2</v>
      </c>
      <c r="I17" s="88">
        <f t="shared" ref="I17:I27" si="0">G17+H17</f>
        <v>0.38392600037377356</v>
      </c>
      <c r="J17" s="20"/>
      <c r="K17" s="38"/>
      <c r="L17" s="209"/>
      <c r="M17" s="211"/>
      <c r="N17" s="107" t="s">
        <v>373</v>
      </c>
      <c r="O17" s="644">
        <f>SUM(O16:P16)</f>
        <v>120.715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19.951000000000001</v>
      </c>
      <c r="F18" s="104">
        <v>21.283999999999999</v>
      </c>
      <c r="G18" s="72">
        <f t="shared" ref="G18:G80" si="1">(F18-E18)*0.8598</f>
        <v>1.1461133999999986</v>
      </c>
      <c r="H18" s="103">
        <f t="shared" ref="H18:H81" si="2">$G$11/$C$303*C18</f>
        <v>6.5429285787086067E-2</v>
      </c>
      <c r="I18" s="88">
        <f t="shared" si="0"/>
        <v>1.2115426857870846</v>
      </c>
      <c r="J18" s="20"/>
      <c r="K18" s="38"/>
      <c r="L18" s="209"/>
      <c r="M18" s="211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13.221</v>
      </c>
      <c r="F19" s="104">
        <v>13.766999999999999</v>
      </c>
      <c r="G19" s="72">
        <f t="shared" si="1"/>
        <v>0.46945079999999945</v>
      </c>
      <c r="H19" s="103">
        <f t="shared" si="2"/>
        <v>6.8465447540547134E-2</v>
      </c>
      <c r="I19" s="88">
        <f t="shared" si="0"/>
        <v>0.53791624754054657</v>
      </c>
      <c r="J19" s="20"/>
      <c r="K19" s="38"/>
      <c r="L19" s="209"/>
      <c r="M19" s="211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39.652999999999999</v>
      </c>
      <c r="F20" s="104">
        <v>42.206000000000003</v>
      </c>
      <c r="G20" s="72">
        <f>(F20-E20)*0.8598</f>
        <v>2.1950694000000039</v>
      </c>
      <c r="H20" s="103">
        <f t="shared" si="2"/>
        <v>0.10611385328346441</v>
      </c>
      <c r="I20" s="88">
        <f t="shared" si="0"/>
        <v>2.3011832532834684</v>
      </c>
      <c r="J20" s="20"/>
      <c r="K20" s="38"/>
      <c r="L20" s="209"/>
      <c r="M20" s="211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17.934999999999999</v>
      </c>
      <c r="F21" s="135">
        <v>18.239999999999998</v>
      </c>
      <c r="G21" s="86">
        <f t="shared" si="1"/>
        <v>0.26223899999999978</v>
      </c>
      <c r="H21" s="109">
        <f t="shared" si="2"/>
        <v>9.7764408461446475E-2</v>
      </c>
      <c r="I21" s="73">
        <f t="shared" si="0"/>
        <v>0.36000340846144624</v>
      </c>
      <c r="J21" s="20"/>
      <c r="K21" s="132">
        <v>5</v>
      </c>
      <c r="L21" s="209"/>
      <c r="M21" s="211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8.9939999999999998</v>
      </c>
      <c r="F22" s="135">
        <v>9.1519999999999992</v>
      </c>
      <c r="G22" s="86">
        <f t="shared" si="1"/>
        <v>0.13584839999999954</v>
      </c>
      <c r="H22" s="109">
        <f t="shared" si="2"/>
        <v>6.5125669611739961E-2</v>
      </c>
      <c r="I22" s="73">
        <f t="shared" si="0"/>
        <v>0.2009740696117395</v>
      </c>
      <c r="J22" s="20"/>
      <c r="K22" s="132" t="s">
        <v>391</v>
      </c>
      <c r="L22" s="209"/>
      <c r="M22" s="211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10.071</v>
      </c>
      <c r="F23" s="135">
        <v>10.35</v>
      </c>
      <c r="G23" s="86">
        <f t="shared" si="1"/>
        <v>0.23988419999999994</v>
      </c>
      <c r="H23" s="109">
        <f t="shared" si="2"/>
        <v>6.770640710218187E-2</v>
      </c>
      <c r="I23" s="73">
        <f t="shared" si="0"/>
        <v>0.30759060710218178</v>
      </c>
      <c r="J23" s="20"/>
      <c r="K23" s="132">
        <v>7</v>
      </c>
      <c r="L23" s="209"/>
      <c r="M23" s="211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8.58</v>
      </c>
      <c r="F24" s="135">
        <v>8.8559999999999999</v>
      </c>
      <c r="G24" s="86">
        <f t="shared" si="1"/>
        <v>0.23730479999999984</v>
      </c>
      <c r="H24" s="109">
        <f t="shared" si="2"/>
        <v>0.10611385328346441</v>
      </c>
      <c r="I24" s="73">
        <f t="shared" si="0"/>
        <v>0.34341865328346427</v>
      </c>
      <c r="J24" s="20"/>
      <c r="K24" s="132">
        <v>8</v>
      </c>
      <c r="L24" s="209"/>
      <c r="M24" s="211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10.413</v>
      </c>
      <c r="F25" s="104">
        <v>11.128</v>
      </c>
      <c r="G25" s="72">
        <f t="shared" si="1"/>
        <v>0.61475699999999989</v>
      </c>
      <c r="H25" s="103">
        <f t="shared" si="2"/>
        <v>9.7460792286100356E-2</v>
      </c>
      <c r="I25" s="88">
        <f t="shared" si="0"/>
        <v>0.71221779228610027</v>
      </c>
      <c r="J25" s="20"/>
      <c r="K25" s="38"/>
      <c r="L25" s="209"/>
      <c r="M25" s="211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8.9969999999999999</v>
      </c>
      <c r="F26" s="104">
        <v>9.2880000000000003</v>
      </c>
      <c r="G26" s="72">
        <f t="shared" si="1"/>
        <v>0.25020180000000031</v>
      </c>
      <c r="H26" s="103">
        <f t="shared" si="2"/>
        <v>6.4670245348720803E-2</v>
      </c>
      <c r="I26" s="88">
        <f t="shared" si="0"/>
        <v>0.3148720453487211</v>
      </c>
      <c r="J26" s="20"/>
      <c r="K26" s="38"/>
      <c r="L26" s="209"/>
      <c r="M26" s="211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12.441000000000001</v>
      </c>
      <c r="F27" s="104">
        <v>13.058999999999999</v>
      </c>
      <c r="G27" s="72">
        <f t="shared" si="1"/>
        <v>0.53135639999999873</v>
      </c>
      <c r="H27" s="103">
        <f t="shared" si="2"/>
        <v>6.770640710218187E-2</v>
      </c>
      <c r="I27" s="88">
        <f t="shared" si="0"/>
        <v>0.59906280710218063</v>
      </c>
      <c r="J27" s="20"/>
      <c r="K27" s="38"/>
      <c r="L27" s="209"/>
      <c r="M27" s="211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16.814</v>
      </c>
      <c r="F28" s="104">
        <v>17.751000000000001</v>
      </c>
      <c r="G28" s="72">
        <f t="shared" si="1"/>
        <v>0.80563260000000103</v>
      </c>
      <c r="H28" s="103">
        <f t="shared" si="2"/>
        <v>0.10611385328346441</v>
      </c>
      <c r="I28" s="88">
        <f t="shared" ref="I28:I59" si="3">G28+H28</f>
        <v>0.91174645328346549</v>
      </c>
      <c r="J28" s="20"/>
      <c r="K28" s="38"/>
      <c r="L28" s="209"/>
      <c r="M28" s="211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16.074999999999999</v>
      </c>
      <c r="F29" s="104">
        <v>17.001000000000001</v>
      </c>
      <c r="G29" s="72">
        <f t="shared" si="1"/>
        <v>0.79617480000000163</v>
      </c>
      <c r="H29" s="103">
        <f t="shared" si="2"/>
        <v>9.8523448899811739E-2</v>
      </c>
      <c r="I29" s="88">
        <f t="shared" si="3"/>
        <v>0.89469824889981342</v>
      </c>
      <c r="J29" s="20"/>
      <c r="K29" s="38"/>
      <c r="L29" s="209"/>
      <c r="M29" s="211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7.9909999999999997</v>
      </c>
      <c r="F30" s="104">
        <v>8.157</v>
      </c>
      <c r="G30" s="72">
        <f t="shared" si="1"/>
        <v>0.14272680000000032</v>
      </c>
      <c r="H30" s="103">
        <f t="shared" si="2"/>
        <v>6.4366629173374684E-2</v>
      </c>
      <c r="I30" s="88">
        <f t="shared" si="3"/>
        <v>0.207093429173375</v>
      </c>
      <c r="J30" s="20"/>
      <c r="K30" s="38"/>
      <c r="L30" s="209"/>
      <c r="M30" s="211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8.2759999999999998</v>
      </c>
      <c r="F31" s="134">
        <v>8.4079999999999995</v>
      </c>
      <c r="G31" s="81">
        <f t="shared" si="1"/>
        <v>0.11349359999999972</v>
      </c>
      <c r="H31" s="97">
        <f t="shared" si="2"/>
        <v>6.8313639452874081E-2</v>
      </c>
      <c r="I31" s="92">
        <f t="shared" si="3"/>
        <v>0.1818072394528738</v>
      </c>
      <c r="J31" s="20"/>
      <c r="K31" s="38"/>
      <c r="L31" s="209"/>
      <c r="M31" s="211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13.66</v>
      </c>
      <c r="F32" s="104">
        <v>14.151</v>
      </c>
      <c r="G32" s="72">
        <f t="shared" si="1"/>
        <v>0.4221617999999997</v>
      </c>
      <c r="H32" s="103">
        <f t="shared" si="2"/>
        <v>0.10626566137113747</v>
      </c>
      <c r="I32" s="88">
        <f t="shared" si="3"/>
        <v>0.52842746137113716</v>
      </c>
      <c r="J32" s="20"/>
      <c r="K32" s="38"/>
      <c r="L32" s="209"/>
      <c r="M32" s="211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14.212</v>
      </c>
      <c r="F33" s="104">
        <v>14.699</v>
      </c>
      <c r="G33" s="72">
        <f t="shared" si="1"/>
        <v>0.41872260000000011</v>
      </c>
      <c r="H33" s="103">
        <f t="shared" si="2"/>
        <v>9.8068024636792567E-2</v>
      </c>
      <c r="I33" s="88">
        <f t="shared" si="3"/>
        <v>0.51679062463679271</v>
      </c>
      <c r="J33" s="20"/>
      <c r="K33" s="38"/>
      <c r="L33" s="209"/>
      <c r="M33" s="211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10.648999999999999</v>
      </c>
      <c r="F34" s="104">
        <v>10.913</v>
      </c>
      <c r="G34" s="72">
        <f t="shared" si="1"/>
        <v>0.22698720000000097</v>
      </c>
      <c r="H34" s="103">
        <f t="shared" si="2"/>
        <v>6.4518437261047751E-2</v>
      </c>
      <c r="I34" s="88">
        <f t="shared" si="3"/>
        <v>0.29150563726104872</v>
      </c>
      <c r="J34" s="20"/>
      <c r="K34" s="38"/>
      <c r="L34" s="209"/>
      <c r="M34" s="211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6.2060000000000004</v>
      </c>
      <c r="F35" s="104">
        <v>6.2240000000000002</v>
      </c>
      <c r="G35" s="72">
        <f t="shared" si="1"/>
        <v>1.5476399999999823E-2</v>
      </c>
      <c r="H35" s="103">
        <f t="shared" si="2"/>
        <v>6.770640710218187E-2</v>
      </c>
      <c r="I35" s="88">
        <f t="shared" si="3"/>
        <v>8.3182807102181691E-2</v>
      </c>
      <c r="J35" s="20"/>
      <c r="K35" s="38"/>
      <c r="L35" s="209"/>
      <c r="M35" s="211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8.7370000000000001</v>
      </c>
      <c r="G36" s="72">
        <f t="shared" si="1"/>
        <v>0</v>
      </c>
      <c r="H36" s="103">
        <f t="shared" si="2"/>
        <v>0.10581023710811831</v>
      </c>
      <c r="I36" s="88">
        <f t="shared" si="3"/>
        <v>0.10581023710811831</v>
      </c>
      <c r="J36" s="20"/>
      <c r="K36" s="38"/>
      <c r="L36" s="209"/>
      <c r="M36" s="211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18.652000000000001</v>
      </c>
      <c r="F37" s="104">
        <v>19.771999999999998</v>
      </c>
      <c r="G37" s="72">
        <f t="shared" si="1"/>
        <v>0.96297599999999783</v>
      </c>
      <c r="H37" s="103">
        <f t="shared" si="2"/>
        <v>9.7460792286100356E-2</v>
      </c>
      <c r="I37" s="88">
        <f t="shared" si="3"/>
        <v>1.0604367922860982</v>
      </c>
      <c r="J37" s="20"/>
      <c r="K37" s="38"/>
      <c r="L37" s="209"/>
      <c r="M37" s="211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7.0919999999999996</v>
      </c>
      <c r="F38" s="104">
        <v>7.3449999999999998</v>
      </c>
      <c r="G38" s="72">
        <f t="shared" si="1"/>
        <v>0.21752940000000009</v>
      </c>
      <c r="H38" s="103">
        <f t="shared" si="2"/>
        <v>6.4214821085701632E-2</v>
      </c>
      <c r="I38" s="88">
        <f t="shared" si="3"/>
        <v>0.28174422108570174</v>
      </c>
      <c r="J38" s="20"/>
      <c r="K38" s="38"/>
      <c r="L38" s="209"/>
      <c r="M38" s="211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10.327</v>
      </c>
      <c r="F39" s="104">
        <v>10.83</v>
      </c>
      <c r="G39" s="72">
        <f t="shared" si="1"/>
        <v>0.43247940000000012</v>
      </c>
      <c r="H39" s="103">
        <f t="shared" si="2"/>
        <v>6.7554599014508818E-2</v>
      </c>
      <c r="I39" s="88">
        <f t="shared" si="3"/>
        <v>0.50003399901450896</v>
      </c>
      <c r="K39" s="20"/>
      <c r="L39" s="209"/>
      <c r="M39" s="211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14.669</v>
      </c>
      <c r="F40" s="104">
        <v>15.472</v>
      </c>
      <c r="G40" s="72">
        <f t="shared" si="1"/>
        <v>0.69041939999999924</v>
      </c>
      <c r="H40" s="103">
        <f t="shared" si="2"/>
        <v>0.10535481284509915</v>
      </c>
      <c r="I40" s="88">
        <f t="shared" si="3"/>
        <v>0.79577421284509842</v>
      </c>
      <c r="J40" s="20"/>
      <c r="K40" s="38"/>
      <c r="L40" s="209"/>
      <c r="M40" s="211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9.7612600373773409E-2</v>
      </c>
      <c r="I41" s="88">
        <f t="shared" si="3"/>
        <v>9.7612600373773409E-2</v>
      </c>
      <c r="J41" s="20"/>
      <c r="K41" s="38"/>
      <c r="L41" s="209"/>
      <c r="M41" s="211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9.0619999999999994</v>
      </c>
      <c r="F42" s="104">
        <v>9.5670000000000002</v>
      </c>
      <c r="G42" s="72">
        <f t="shared" si="1"/>
        <v>0.43419900000000067</v>
      </c>
      <c r="H42" s="103">
        <f t="shared" si="2"/>
        <v>6.4973861524066895E-2</v>
      </c>
      <c r="I42" s="88">
        <f t="shared" si="3"/>
        <v>0.49917286152406759</v>
      </c>
      <c r="J42" s="20"/>
      <c r="K42" s="38"/>
      <c r="L42" s="209"/>
      <c r="M42" s="211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4.8230000000000004</v>
      </c>
      <c r="F43" s="104">
        <v>4.8230000000000004</v>
      </c>
      <c r="G43" s="72">
        <f t="shared" si="1"/>
        <v>0</v>
      </c>
      <c r="H43" s="103">
        <f t="shared" si="2"/>
        <v>6.8769063715893239E-2</v>
      </c>
      <c r="I43" s="88">
        <f t="shared" si="3"/>
        <v>6.8769063715893239E-2</v>
      </c>
      <c r="J43" s="20"/>
      <c r="K43" s="38"/>
      <c r="L43" s="209"/>
      <c r="M43" s="211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18.032</v>
      </c>
      <c r="F44" s="104">
        <v>18.962</v>
      </c>
      <c r="G44" s="72">
        <f t="shared" si="1"/>
        <v>0.79961399999999971</v>
      </c>
      <c r="H44" s="103">
        <f t="shared" si="2"/>
        <v>0.10565842902044524</v>
      </c>
      <c r="I44" s="88">
        <f t="shared" si="3"/>
        <v>0.90527242902044491</v>
      </c>
      <c r="J44" s="20"/>
      <c r="K44" s="38"/>
      <c r="L44" s="209"/>
      <c r="M44" s="211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9.6094519497042868E-2</v>
      </c>
      <c r="I45" s="88">
        <f t="shared" si="3"/>
        <v>9.6094519497042868E-2</v>
      </c>
      <c r="J45" s="20"/>
      <c r="K45" s="38"/>
      <c r="L45" s="209"/>
      <c r="M45" s="211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6.4518437261047751E-2</v>
      </c>
      <c r="I46" s="88">
        <f t="shared" si="3"/>
        <v>6.4518437261047751E-2</v>
      </c>
      <c r="J46" s="20"/>
      <c r="K46" s="38"/>
      <c r="L46" s="209"/>
      <c r="M46" s="211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8.859</v>
      </c>
      <c r="F47" s="104">
        <v>9.3049999999999997</v>
      </c>
      <c r="G47" s="72">
        <f t="shared" si="1"/>
        <v>0.38347079999999978</v>
      </c>
      <c r="H47" s="103">
        <f t="shared" si="2"/>
        <v>6.7554599014508818E-2</v>
      </c>
      <c r="I47" s="88">
        <f t="shared" si="3"/>
        <v>0.45102539901450861</v>
      </c>
      <c r="J47" s="20"/>
      <c r="K47" s="38"/>
      <c r="L47" s="209"/>
      <c r="M47" s="211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1.121</v>
      </c>
      <c r="G48" s="86">
        <f t="shared" si="1"/>
        <v>0</v>
      </c>
      <c r="H48" s="109">
        <f t="shared" si="2"/>
        <v>0.10611385328346441</v>
      </c>
      <c r="I48" s="73">
        <f t="shared" si="3"/>
        <v>0.10611385328346441</v>
      </c>
      <c r="J48" s="20"/>
      <c r="K48" s="38"/>
      <c r="L48" s="209"/>
      <c r="M48" s="211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8.9269999999999996</v>
      </c>
      <c r="F49" s="104">
        <v>9.1669999999999998</v>
      </c>
      <c r="G49" s="72">
        <f t="shared" si="1"/>
        <v>0.20635200000000017</v>
      </c>
      <c r="H49" s="103">
        <f t="shared" si="2"/>
        <v>9.8371640812138672E-2</v>
      </c>
      <c r="I49" s="88">
        <f t="shared" si="3"/>
        <v>0.30472364081213887</v>
      </c>
      <c r="J49" s="20"/>
      <c r="K49" s="38"/>
      <c r="L49" s="209"/>
      <c r="M49" s="211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4.9960000000000004</v>
      </c>
      <c r="F50" s="104">
        <v>5.0590000000000002</v>
      </c>
      <c r="G50" s="72">
        <f>(F50-E50)*0.8598</f>
        <v>5.4167399999999762E-2</v>
      </c>
      <c r="H50" s="103">
        <f t="shared" si="2"/>
        <v>6.4822053436393856E-2</v>
      </c>
      <c r="I50" s="88">
        <f t="shared" si="3"/>
        <v>0.11898945343639361</v>
      </c>
      <c r="J50" s="20"/>
      <c r="K50" s="38"/>
      <c r="L50" s="209"/>
      <c r="M50" s="211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10.817</v>
      </c>
      <c r="F51" s="104">
        <v>11.103999999999999</v>
      </c>
      <c r="G51" s="72">
        <f>(F51-E51)*0.8598</f>
        <v>0.24676259999999917</v>
      </c>
      <c r="H51" s="103">
        <f t="shared" si="2"/>
        <v>6.7402790926835765E-2</v>
      </c>
      <c r="I51" s="88">
        <f t="shared" si="3"/>
        <v>0.31416539092683493</v>
      </c>
      <c r="K51" s="20"/>
      <c r="L51" s="209"/>
      <c r="M51" s="211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10.967000000000001</v>
      </c>
      <c r="F52" s="104">
        <v>11.343</v>
      </c>
      <c r="G52" s="72">
        <f t="shared" si="1"/>
        <v>0.32328479999999954</v>
      </c>
      <c r="H52" s="103">
        <f t="shared" si="2"/>
        <v>0.10474758049440692</v>
      </c>
      <c r="I52" s="88">
        <f t="shared" si="3"/>
        <v>0.42803238049440645</v>
      </c>
      <c r="J52" s="20"/>
      <c r="K52" s="38"/>
      <c r="L52" s="209"/>
      <c r="M52" s="211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11.132999999999999</v>
      </c>
      <c r="F53" s="104">
        <v>11.523999999999999</v>
      </c>
      <c r="G53" s="72">
        <f t="shared" si="1"/>
        <v>0.33618180000000003</v>
      </c>
      <c r="H53" s="103">
        <f t="shared" si="2"/>
        <v>9.7916216549119514E-2</v>
      </c>
      <c r="I53" s="88">
        <f t="shared" si="3"/>
        <v>0.43409801654911956</v>
      </c>
      <c r="J53" s="20"/>
      <c r="K53" s="38"/>
      <c r="L53" s="209"/>
      <c r="M53" s="211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13.856</v>
      </c>
      <c r="F54" s="104">
        <v>14.635999999999999</v>
      </c>
      <c r="G54" s="72">
        <f t="shared" si="1"/>
        <v>0.67064399999999946</v>
      </c>
      <c r="H54" s="103">
        <f t="shared" si="2"/>
        <v>6.3759396822682474E-2</v>
      </c>
      <c r="I54" s="88">
        <f t="shared" si="3"/>
        <v>0.73440339682268196</v>
      </c>
      <c r="J54" s="20"/>
      <c r="K54" s="38"/>
      <c r="L54" s="209"/>
      <c r="M54" s="211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5.3179999999999996</v>
      </c>
      <c r="F55" s="104">
        <v>5.444</v>
      </c>
      <c r="G55" s="72">
        <f t="shared" si="1"/>
        <v>0.10833480000000029</v>
      </c>
      <c r="H55" s="103">
        <f t="shared" si="2"/>
        <v>6.7402790926835765E-2</v>
      </c>
      <c r="I55" s="88">
        <f t="shared" si="3"/>
        <v>0.17573759092683605</v>
      </c>
      <c r="J55" s="20"/>
      <c r="K55" s="38"/>
      <c r="L55" s="209"/>
      <c r="M55" s="211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13.454000000000001</v>
      </c>
      <c r="F56" s="104">
        <v>14.047000000000001</v>
      </c>
      <c r="G56" s="72">
        <f t="shared" si="1"/>
        <v>0.50986140000000002</v>
      </c>
      <c r="H56" s="103">
        <f t="shared" si="2"/>
        <v>0.10505119666975304</v>
      </c>
      <c r="I56" s="88">
        <f t="shared" si="3"/>
        <v>0.61491259666975306</v>
      </c>
      <c r="J56" s="20"/>
      <c r="K56" s="38"/>
      <c r="L56" s="209"/>
      <c r="M56" s="211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12.893000000000001</v>
      </c>
      <c r="F57" s="104">
        <v>13.644</v>
      </c>
      <c r="G57" s="72">
        <f t="shared" si="1"/>
        <v>0.64570979999999956</v>
      </c>
      <c r="H57" s="103">
        <f t="shared" si="2"/>
        <v>9.8219832724465633E-2</v>
      </c>
      <c r="I57" s="88">
        <f t="shared" si="3"/>
        <v>0.74392963272446522</v>
      </c>
      <c r="J57" s="20"/>
      <c r="K57" s="38"/>
      <c r="L57" s="209"/>
      <c r="M57" s="211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2.4609999999999999</v>
      </c>
      <c r="F58" s="104">
        <v>2.4630000000000001</v>
      </c>
      <c r="G58" s="72">
        <f t="shared" si="1"/>
        <v>1.7196000000001925E-3</v>
      </c>
      <c r="H58" s="103">
        <f t="shared" si="2"/>
        <v>6.4518437261047751E-2</v>
      </c>
      <c r="I58" s="88">
        <f t="shared" si="3"/>
        <v>6.6238037261047947E-2</v>
      </c>
      <c r="J58" s="20"/>
      <c r="K58" s="38"/>
      <c r="L58" s="209"/>
      <c r="M58" s="211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9.843</v>
      </c>
      <c r="F59" s="104">
        <v>10.244</v>
      </c>
      <c r="G59" s="72">
        <f t="shared" si="1"/>
        <v>0.34477979999999986</v>
      </c>
      <c r="H59" s="103">
        <f t="shared" si="2"/>
        <v>6.7554599014508818E-2</v>
      </c>
      <c r="I59" s="88">
        <f t="shared" si="3"/>
        <v>0.41233439901450869</v>
      </c>
      <c r="J59" s="20"/>
      <c r="K59" s="38"/>
      <c r="L59" s="209"/>
      <c r="M59" s="211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10.651</v>
      </c>
      <c r="F60" s="104">
        <v>10.99</v>
      </c>
      <c r="G60" s="72">
        <f t="shared" si="1"/>
        <v>0.29147220000000035</v>
      </c>
      <c r="H60" s="103">
        <f t="shared" si="2"/>
        <v>0.10565842902044524</v>
      </c>
      <c r="I60" s="88">
        <f t="shared" ref="I60:I91" si="4">G60+H60</f>
        <v>0.3971306290204456</v>
      </c>
      <c r="J60" s="20"/>
      <c r="K60" s="38"/>
      <c r="L60" s="209"/>
      <c r="M60" s="211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14.481</v>
      </c>
      <c r="F61" s="135">
        <v>14.927</v>
      </c>
      <c r="G61" s="72">
        <f t="shared" si="1"/>
        <v>0.38347079999999978</v>
      </c>
      <c r="H61" s="103">
        <f t="shared" si="2"/>
        <v>9.8371640812138672E-2</v>
      </c>
      <c r="I61" s="88">
        <f t="shared" si="4"/>
        <v>0.48184244081213845</v>
      </c>
      <c r="K61" s="145">
        <v>45</v>
      </c>
      <c r="L61" s="209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5.9989999999999997</v>
      </c>
      <c r="F62" s="135">
        <v>6.0709999999999997</v>
      </c>
      <c r="G62" s="72">
        <f t="shared" si="1"/>
        <v>6.1905600000000054E-2</v>
      </c>
      <c r="H62" s="103">
        <f t="shared" si="2"/>
        <v>6.4670245348720803E-2</v>
      </c>
      <c r="I62" s="88">
        <f t="shared" si="4"/>
        <v>0.12657584534872085</v>
      </c>
      <c r="K62" s="145">
        <v>46</v>
      </c>
      <c r="L62" s="209"/>
      <c r="M62" s="211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9.1579999999999995</v>
      </c>
      <c r="F63" s="135">
        <v>9.4160000000000004</v>
      </c>
      <c r="G63" s="72">
        <f t="shared" si="1"/>
        <v>0.22182840000000076</v>
      </c>
      <c r="H63" s="103">
        <f t="shared" si="2"/>
        <v>6.709917475148966E-2</v>
      </c>
      <c r="I63" s="88">
        <f t="shared" si="4"/>
        <v>0.28892757475149045</v>
      </c>
      <c r="K63" s="145" t="s">
        <v>389</v>
      </c>
      <c r="L63" s="209"/>
      <c r="M63" s="211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14.693</v>
      </c>
      <c r="F64" s="135">
        <v>15.483000000000001</v>
      </c>
      <c r="G64" s="72">
        <f t="shared" si="1"/>
        <v>0.67924200000000079</v>
      </c>
      <c r="H64" s="103">
        <f t="shared" si="2"/>
        <v>0.10505119666975304</v>
      </c>
      <c r="I64" s="88">
        <f t="shared" si="4"/>
        <v>0.78429319666975383</v>
      </c>
      <c r="K64" s="145">
        <v>48</v>
      </c>
      <c r="L64" s="209"/>
      <c r="M64" s="211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8.0649999999999995</v>
      </c>
      <c r="F65" s="104">
        <v>8.1029999999999998</v>
      </c>
      <c r="G65" s="72">
        <f t="shared" si="1"/>
        <v>3.2672400000000219E-2</v>
      </c>
      <c r="H65" s="103">
        <f t="shared" si="2"/>
        <v>9.7612600373773409E-2</v>
      </c>
      <c r="I65" s="88">
        <f t="shared" si="4"/>
        <v>0.13028500037377364</v>
      </c>
      <c r="J65" s="20"/>
      <c r="K65" s="38"/>
      <c r="L65" s="209"/>
      <c r="M65" s="211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7.4870000000000001</v>
      </c>
      <c r="F66" s="104">
        <v>7.79</v>
      </c>
      <c r="G66" s="72">
        <f t="shared" si="1"/>
        <v>0.26051939999999996</v>
      </c>
      <c r="H66" s="103">
        <f t="shared" si="2"/>
        <v>6.4518437261047751E-2</v>
      </c>
      <c r="I66" s="88">
        <f t="shared" si="4"/>
        <v>0.32503783726104774</v>
      </c>
      <c r="J66" s="20"/>
      <c r="K66" s="38"/>
      <c r="L66" s="209"/>
      <c r="M66" s="211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4.0010000000000003</v>
      </c>
      <c r="F67" s="104">
        <v>4.0289999999999999</v>
      </c>
      <c r="G67" s="72">
        <f t="shared" si="1"/>
        <v>2.4074399999999638E-2</v>
      </c>
      <c r="H67" s="103">
        <f t="shared" si="2"/>
        <v>6.6491942400797435E-2</v>
      </c>
      <c r="I67" s="88">
        <f t="shared" si="4"/>
        <v>9.056634240079707E-2</v>
      </c>
      <c r="J67" s="20"/>
      <c r="K67" s="38"/>
      <c r="L67" s="209"/>
      <c r="M67" s="211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11.69</v>
      </c>
      <c r="F68" s="104">
        <v>12.175000000000001</v>
      </c>
      <c r="G68" s="72">
        <f t="shared" si="1"/>
        <v>0.41700300000000107</v>
      </c>
      <c r="H68" s="103">
        <f t="shared" si="2"/>
        <v>0.10520300475742608</v>
      </c>
      <c r="I68" s="88">
        <f t="shared" si="4"/>
        <v>0.52220600475742718</v>
      </c>
      <c r="J68" s="20"/>
      <c r="K68" s="38"/>
      <c r="L68" s="209"/>
      <c r="M68" s="211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10.625</v>
      </c>
      <c r="F69" s="104">
        <v>11.108000000000001</v>
      </c>
      <c r="G69" s="72">
        <f t="shared" si="1"/>
        <v>0.41528340000000047</v>
      </c>
      <c r="H69" s="103">
        <f t="shared" si="2"/>
        <v>9.6701751847735093E-2</v>
      </c>
      <c r="I69" s="88">
        <f t="shared" si="4"/>
        <v>0.51198515184773552</v>
      </c>
      <c r="J69" s="20"/>
      <c r="K69" s="38"/>
      <c r="L69" s="209"/>
      <c r="M69" s="211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10.468</v>
      </c>
      <c r="F70" s="104">
        <v>11.106</v>
      </c>
      <c r="G70" s="72">
        <f t="shared" si="1"/>
        <v>0.54855239999999994</v>
      </c>
      <c r="H70" s="103">
        <f t="shared" si="2"/>
        <v>6.4366629173374684E-2</v>
      </c>
      <c r="I70" s="88">
        <f t="shared" si="4"/>
        <v>0.6129190291733746</v>
      </c>
      <c r="J70" s="20"/>
      <c r="K70" s="38"/>
      <c r="L70" s="209"/>
      <c r="M70" s="211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11.541</v>
      </c>
      <c r="F71" s="104">
        <v>12.183999999999999</v>
      </c>
      <c r="G71" s="72">
        <f t="shared" si="1"/>
        <v>0.5528513999999991</v>
      </c>
      <c r="H71" s="103">
        <f t="shared" si="2"/>
        <v>6.6795558576143554E-2</v>
      </c>
      <c r="I71" s="88">
        <f t="shared" si="4"/>
        <v>0.6196469585761426</v>
      </c>
      <c r="J71" s="20"/>
      <c r="K71" s="38"/>
      <c r="L71" s="209"/>
      <c r="M71" s="211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10.654999999999999</v>
      </c>
      <c r="F72" s="104">
        <v>11.105</v>
      </c>
      <c r="G72" s="72">
        <f t="shared" si="1"/>
        <v>0.38691000000000092</v>
      </c>
      <c r="H72" s="103">
        <f t="shared" si="2"/>
        <v>0.10550662093277219</v>
      </c>
      <c r="I72" s="88">
        <f t="shared" si="4"/>
        <v>0.49241662093277311</v>
      </c>
      <c r="J72" s="20"/>
      <c r="K72" s="38"/>
      <c r="L72" s="209"/>
      <c r="M72" s="211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5.492</v>
      </c>
      <c r="F73" s="104">
        <v>5.681</v>
      </c>
      <c r="G73" s="72">
        <f t="shared" si="1"/>
        <v>0.16250220000000004</v>
      </c>
      <c r="H73" s="103">
        <f t="shared" si="2"/>
        <v>9.654994376006204E-2</v>
      </c>
      <c r="I73" s="88">
        <f t="shared" si="4"/>
        <v>0.25905214376006208</v>
      </c>
      <c r="J73" s="20"/>
      <c r="K73" s="38"/>
      <c r="L73" s="209"/>
      <c r="M73" s="211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8.1999999999999993</v>
      </c>
      <c r="F74" s="104">
        <v>8.4890000000000008</v>
      </c>
      <c r="G74" s="72">
        <f t="shared" si="1"/>
        <v>0.24848220000000126</v>
      </c>
      <c r="H74" s="103">
        <f t="shared" si="2"/>
        <v>6.4670245348720803E-2</v>
      </c>
      <c r="I74" s="88">
        <f t="shared" si="4"/>
        <v>0.31315244534872205</v>
      </c>
      <c r="J74" s="20"/>
      <c r="K74" s="38"/>
      <c r="L74" s="209"/>
      <c r="M74" s="211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11.603999999999999</v>
      </c>
      <c r="F75" s="104">
        <v>12.138</v>
      </c>
      <c r="G75" s="72">
        <f t="shared" si="1"/>
        <v>0.45913320000000063</v>
      </c>
      <c r="H75" s="103">
        <f t="shared" si="2"/>
        <v>6.6643750488470488E-2</v>
      </c>
      <c r="I75" s="88">
        <f t="shared" si="4"/>
        <v>0.52577695048847106</v>
      </c>
      <c r="J75" s="20"/>
      <c r="K75" s="38"/>
      <c r="L75" s="209"/>
      <c r="M75" s="211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2.6419999999999999</v>
      </c>
      <c r="G76" s="72">
        <f t="shared" si="1"/>
        <v>0</v>
      </c>
      <c r="H76" s="103">
        <f t="shared" si="2"/>
        <v>0.10459577240673389</v>
      </c>
      <c r="I76" s="88">
        <f t="shared" si="4"/>
        <v>0.10459577240673389</v>
      </c>
      <c r="J76" s="20"/>
      <c r="K76" s="38"/>
      <c r="L76" s="209"/>
      <c r="M76" s="211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22.131</v>
      </c>
      <c r="F77" s="104">
        <v>23.04</v>
      </c>
      <c r="G77" s="72">
        <f t="shared" si="1"/>
        <v>0.78155819999999909</v>
      </c>
      <c r="H77" s="103">
        <f t="shared" si="2"/>
        <v>9.6701751847735093E-2</v>
      </c>
      <c r="I77" s="88">
        <f t="shared" si="4"/>
        <v>0.8782599518477342</v>
      </c>
      <c r="J77" s="20"/>
      <c r="K77" s="38"/>
      <c r="L77" s="209"/>
      <c r="M77" s="211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14.801</v>
      </c>
      <c r="F78" s="104">
        <v>15.445</v>
      </c>
      <c r="G78" s="72">
        <f t="shared" si="1"/>
        <v>0.55371120000000007</v>
      </c>
      <c r="H78" s="103">
        <f t="shared" si="2"/>
        <v>6.4973861524066895E-2</v>
      </c>
      <c r="I78" s="88">
        <f t="shared" si="4"/>
        <v>0.61868506152406699</v>
      </c>
      <c r="J78" s="20"/>
      <c r="K78" s="38"/>
      <c r="L78" s="209"/>
      <c r="M78" s="211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12.718999999999999</v>
      </c>
      <c r="F79" s="104">
        <v>13.121</v>
      </c>
      <c r="G79" s="72">
        <f t="shared" si="1"/>
        <v>0.34563960000000088</v>
      </c>
      <c r="H79" s="103">
        <f t="shared" si="2"/>
        <v>6.7250982839162698E-2</v>
      </c>
      <c r="I79" s="88">
        <f t="shared" si="4"/>
        <v>0.41289058283916358</v>
      </c>
      <c r="J79" s="20"/>
      <c r="K79" s="38"/>
      <c r="L79" s="209"/>
      <c r="M79" s="211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12.491</v>
      </c>
      <c r="F80" s="104">
        <v>12.965999999999999</v>
      </c>
      <c r="G80" s="72">
        <f t="shared" si="1"/>
        <v>0.40840499999999968</v>
      </c>
      <c r="H80" s="103">
        <f t="shared" si="2"/>
        <v>0.10474758049440692</v>
      </c>
      <c r="I80" s="88">
        <f t="shared" si="4"/>
        <v>0.5131525804944066</v>
      </c>
      <c r="J80" s="20"/>
      <c r="K80" s="38"/>
      <c r="L80" s="209"/>
      <c r="M80" s="211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15.506</v>
      </c>
      <c r="F81" s="104">
        <v>15.804</v>
      </c>
      <c r="G81" s="72">
        <f>(F81-E81)*0.8598</f>
        <v>0.25622040000000001</v>
      </c>
      <c r="H81" s="103">
        <f t="shared" si="2"/>
        <v>0.11841030838498175</v>
      </c>
      <c r="I81" s="88">
        <f t="shared" si="4"/>
        <v>0.37463070838498175</v>
      </c>
      <c r="J81" s="20"/>
      <c r="K81" s="38"/>
      <c r="L81" s="209"/>
      <c r="M81" s="211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9.9019999999999992</v>
      </c>
      <c r="F82" s="104">
        <v>10.195</v>
      </c>
      <c r="G82" s="72">
        <f t="shared" ref="G82:G147" si="5">(F82-E82)*0.8598</f>
        <v>0.25192140000000091</v>
      </c>
      <c r="H82" s="103">
        <f t="shared" ref="H82:H145" si="6">$G$11/$C$303*C82</f>
        <v>6.8920871803566292E-2</v>
      </c>
      <c r="I82" s="88">
        <f t="shared" si="4"/>
        <v>0.32084227180356717</v>
      </c>
      <c r="J82" s="20"/>
      <c r="K82" s="38"/>
      <c r="L82" s="209"/>
      <c r="M82" s="211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10.611000000000001</v>
      </c>
      <c r="F83" s="104">
        <v>11.085000000000001</v>
      </c>
      <c r="G83" s="72">
        <f t="shared" si="5"/>
        <v>0.40754520000000016</v>
      </c>
      <c r="H83" s="103">
        <f t="shared" si="6"/>
        <v>0.11173075252736737</v>
      </c>
      <c r="I83" s="88">
        <f t="shared" si="4"/>
        <v>0.51927595252736758</v>
      </c>
      <c r="J83" s="20"/>
      <c r="K83" s="38"/>
      <c r="L83" s="209"/>
      <c r="M83" s="211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7.5904043836526755E-2</v>
      </c>
      <c r="I84" s="88">
        <f t="shared" si="4"/>
        <v>7.5904043836526755E-2</v>
      </c>
      <c r="J84" s="20"/>
      <c r="K84" s="38"/>
      <c r="L84" s="209"/>
      <c r="M84" s="211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23.079000000000001</v>
      </c>
      <c r="G85" s="72">
        <f t="shared" si="5"/>
        <v>0</v>
      </c>
      <c r="H85" s="103">
        <f t="shared" si="6"/>
        <v>0.14619118842915052</v>
      </c>
      <c r="I85" s="88">
        <f t="shared" si="4"/>
        <v>0.14619118842915052</v>
      </c>
      <c r="J85" s="20"/>
      <c r="K85" s="38"/>
      <c r="L85" s="209"/>
      <c r="M85" s="211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8.8079999999999998</v>
      </c>
      <c r="F86" s="104">
        <v>8.8870000000000005</v>
      </c>
      <c r="G86" s="72">
        <f t="shared" si="5"/>
        <v>6.7924200000000531E-2</v>
      </c>
      <c r="H86" s="103">
        <f t="shared" si="6"/>
        <v>0.11825850029730869</v>
      </c>
      <c r="I86" s="88">
        <f t="shared" si="4"/>
        <v>0.18618270029730921</v>
      </c>
      <c r="J86" s="20"/>
      <c r="K86" s="38"/>
      <c r="L86" s="209"/>
      <c r="M86" s="211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6.7858215189854923E-2</v>
      </c>
      <c r="I87" s="88">
        <f t="shared" si="4"/>
        <v>6.7858215189854923E-2</v>
      </c>
      <c r="J87" s="20"/>
      <c r="K87" s="38"/>
      <c r="L87" s="209"/>
      <c r="M87" s="211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0.11173075252736737</v>
      </c>
      <c r="I88" s="88">
        <f t="shared" si="4"/>
        <v>0.11173075252736737</v>
      </c>
      <c r="J88" s="20"/>
      <c r="K88" s="38"/>
      <c r="L88" s="209"/>
      <c r="M88" s="211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5.806</v>
      </c>
      <c r="F89" s="104">
        <v>5.806</v>
      </c>
      <c r="G89" s="72">
        <f t="shared" si="5"/>
        <v>0</v>
      </c>
      <c r="H89" s="103">
        <f t="shared" si="6"/>
        <v>7.4993195310488439E-2</v>
      </c>
      <c r="I89" s="88">
        <f t="shared" si="4"/>
        <v>7.4993195310488439E-2</v>
      </c>
      <c r="J89" s="20"/>
      <c r="K89" s="38"/>
      <c r="L89" s="209"/>
      <c r="M89" s="211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19.114000000000001</v>
      </c>
      <c r="F90" s="104">
        <v>19.884</v>
      </c>
      <c r="G90" s="72">
        <f t="shared" si="5"/>
        <v>0.66204599999999969</v>
      </c>
      <c r="H90" s="103">
        <f t="shared" si="6"/>
        <v>0.14588757225380442</v>
      </c>
      <c r="I90" s="88">
        <f t="shared" si="4"/>
        <v>0.80793357225380413</v>
      </c>
      <c r="J90" s="20"/>
      <c r="K90" s="38"/>
      <c r="L90" s="209"/>
      <c r="M90" s="211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0.11734765177127036</v>
      </c>
      <c r="I91" s="88">
        <f t="shared" si="4"/>
        <v>0.11734765177127036</v>
      </c>
      <c r="J91" s="20"/>
      <c r="K91" s="38"/>
      <c r="L91" s="209"/>
      <c r="M91" s="211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8.31</v>
      </c>
      <c r="F92" s="104">
        <v>8.4179999999999993</v>
      </c>
      <c r="G92" s="72">
        <f t="shared" si="5"/>
        <v>9.2858399999998939E-2</v>
      </c>
      <c r="H92" s="103">
        <f t="shared" si="6"/>
        <v>6.8465447540547134E-2</v>
      </c>
      <c r="I92" s="88">
        <f t="shared" ref="I92" si="7">G92+H92</f>
        <v>0.16132384754054607</v>
      </c>
      <c r="J92" s="20"/>
      <c r="K92" s="38"/>
      <c r="L92" s="209"/>
      <c r="M92" s="211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10.955</v>
      </c>
      <c r="F93" s="104">
        <v>10.962</v>
      </c>
      <c r="G93" s="72">
        <f t="shared" si="5"/>
        <v>6.0185999999997188E-3</v>
      </c>
      <c r="H93" s="103">
        <f t="shared" si="6"/>
        <v>0.11066809591365602</v>
      </c>
      <c r="I93" s="88">
        <f t="shared" ref="I93:I152" si="8">G93+H93</f>
        <v>0.11668669591365574</v>
      </c>
      <c r="J93" s="20"/>
      <c r="K93" s="38"/>
      <c r="L93" s="209"/>
      <c r="M93" s="211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1.929</v>
      </c>
      <c r="F94" s="191">
        <v>1.8440000000000001</v>
      </c>
      <c r="G94" s="72">
        <f>(F94-E94)*0.8598</f>
        <v>-7.3082999999999967E-2</v>
      </c>
      <c r="H94" s="103">
        <f t="shared" si="6"/>
        <v>7.3778730609104018E-2</v>
      </c>
      <c r="I94" s="88">
        <f>G94+H94</f>
        <v>6.9573060910405049E-4</v>
      </c>
      <c r="J94" s="192" t="s">
        <v>441</v>
      </c>
      <c r="K94" s="132" t="s">
        <v>438</v>
      </c>
      <c r="L94" s="209"/>
      <c r="M94" s="211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17.231000000000002</v>
      </c>
      <c r="F95" s="135">
        <v>19.385999999999999</v>
      </c>
      <c r="G95" s="72">
        <f t="shared" si="5"/>
        <v>1.8528689999999979</v>
      </c>
      <c r="H95" s="103">
        <f t="shared" si="6"/>
        <v>0.14710203695518886</v>
      </c>
      <c r="I95" s="88">
        <f t="shared" si="8"/>
        <v>1.9999710369551869</v>
      </c>
      <c r="J95" s="20"/>
      <c r="K95" s="132" t="s">
        <v>393</v>
      </c>
      <c r="L95" s="209"/>
      <c r="M95" s="211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9.5470000000000006</v>
      </c>
      <c r="F96" s="135">
        <v>9.56</v>
      </c>
      <c r="G96" s="72">
        <f t="shared" si="5"/>
        <v>1.1177399999999914E-2</v>
      </c>
      <c r="H96" s="103">
        <f t="shared" si="6"/>
        <v>0.11810669220963563</v>
      </c>
      <c r="I96" s="88">
        <f>G96+H96</f>
        <v>0.12928409220963555</v>
      </c>
      <c r="J96" s="20"/>
      <c r="K96" s="38"/>
      <c r="L96" s="209"/>
      <c r="M96" s="211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5.66</v>
      </c>
      <c r="F97" s="104">
        <v>6.056</v>
      </c>
      <c r="G97" s="72">
        <f t="shared" si="5"/>
        <v>0.34048079999999992</v>
      </c>
      <c r="H97" s="103">
        <f t="shared" si="6"/>
        <v>6.8161831365201028E-2</v>
      </c>
      <c r="I97" s="88">
        <f t="shared" si="8"/>
        <v>0.40864263136520096</v>
      </c>
      <c r="J97" s="20"/>
      <c r="K97" s="38"/>
      <c r="L97" s="209"/>
      <c r="M97" s="211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104">
        <v>13.423999999999999</v>
      </c>
      <c r="F98" s="104">
        <v>13.423999999999999</v>
      </c>
      <c r="G98" s="72">
        <f t="shared" si="5"/>
        <v>0</v>
      </c>
      <c r="H98" s="103">
        <f t="shared" si="6"/>
        <v>0.11112352017667518</v>
      </c>
      <c r="I98" s="88">
        <f t="shared" si="8"/>
        <v>0.11112352017667518</v>
      </c>
      <c r="J98" s="20"/>
      <c r="K98" s="38"/>
      <c r="L98" s="209"/>
      <c r="M98" s="211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8.0980000000000008</v>
      </c>
      <c r="F99" s="135">
        <v>8.1289999999999996</v>
      </c>
      <c r="G99" s="86">
        <f t="shared" si="5"/>
        <v>2.6653799999998975E-2</v>
      </c>
      <c r="H99" s="103">
        <f t="shared" si="6"/>
        <v>7.4537771047469281E-2</v>
      </c>
      <c r="I99" s="88">
        <f t="shared" si="8"/>
        <v>0.10119157104746826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13.776</v>
      </c>
      <c r="F100" s="104">
        <v>14.851000000000001</v>
      </c>
      <c r="G100" s="72">
        <f t="shared" si="5"/>
        <v>0.92428500000000091</v>
      </c>
      <c r="H100" s="103">
        <f t="shared" si="6"/>
        <v>0.14786107739355414</v>
      </c>
      <c r="I100" s="88">
        <f t="shared" si="8"/>
        <v>1.0721460773935552</v>
      </c>
      <c r="J100" s="20"/>
      <c r="K100" s="38"/>
      <c r="L100" s="209"/>
      <c r="M100" s="211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8.0980000000000008</v>
      </c>
      <c r="F101" s="104">
        <v>8.1389999999999993</v>
      </c>
      <c r="G101" s="72">
        <f t="shared" si="5"/>
        <v>3.5251799999998792E-2</v>
      </c>
      <c r="H101" s="103">
        <f t="shared" si="6"/>
        <v>0.11765126794661647</v>
      </c>
      <c r="I101" s="88">
        <f t="shared" si="8"/>
        <v>0.15290306794661526</v>
      </c>
      <c r="J101" s="20"/>
      <c r="K101" s="38"/>
      <c r="L101" s="209"/>
      <c r="M101" s="211"/>
      <c r="T101" s="172">
        <v>42795</v>
      </c>
      <c r="U101" s="202">
        <v>0.34392000000000034</v>
      </c>
    </row>
    <row r="102" spans="1:21" x14ac:dyDescent="0.25">
      <c r="A102" s="93">
        <v>86</v>
      </c>
      <c r="B102" s="78" t="s">
        <v>129</v>
      </c>
      <c r="C102" s="140">
        <v>45.7</v>
      </c>
      <c r="D102" s="80" t="s">
        <v>358</v>
      </c>
      <c r="E102" s="134">
        <v>10.451000000000001</v>
      </c>
      <c r="F102" s="134">
        <v>10.936</v>
      </c>
      <c r="G102" s="81">
        <f t="shared" si="5"/>
        <v>0.41700299999999951</v>
      </c>
      <c r="H102" s="97">
        <f t="shared" si="6"/>
        <v>6.9376296066585463E-2</v>
      </c>
      <c r="I102" s="92">
        <f t="shared" si="8"/>
        <v>0.48637929606658498</v>
      </c>
      <c r="J102" s="20"/>
      <c r="K102" s="38"/>
      <c r="L102" s="209"/>
      <c r="M102" s="211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11.721</v>
      </c>
      <c r="F103" s="104">
        <v>11.958</v>
      </c>
      <c r="G103" s="72">
        <f t="shared" si="5"/>
        <v>0.20377260000000008</v>
      </c>
      <c r="H103" s="103">
        <f t="shared" si="6"/>
        <v>0.1123379848780596</v>
      </c>
      <c r="I103" s="88">
        <f t="shared" si="8"/>
        <v>0.31611058487805965</v>
      </c>
      <c r="J103" s="20"/>
      <c r="K103" s="38"/>
      <c r="L103" s="209"/>
      <c r="M103" s="211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7.3019690170738741E-2</v>
      </c>
      <c r="I104" s="88">
        <f t="shared" si="8"/>
        <v>7.3019690170738741E-2</v>
      </c>
      <c r="J104" s="20"/>
      <c r="K104" s="38"/>
      <c r="L104" s="209"/>
      <c r="M104" s="211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11.491</v>
      </c>
      <c r="F105" s="104">
        <v>11.491</v>
      </c>
      <c r="G105" s="72">
        <f t="shared" si="5"/>
        <v>0</v>
      </c>
      <c r="H105" s="103">
        <f t="shared" si="6"/>
        <v>0.14710203695518886</v>
      </c>
      <c r="I105" s="88">
        <f>G105+H105</f>
        <v>0.14710203695518886</v>
      </c>
      <c r="J105" s="20"/>
      <c r="K105" s="38"/>
      <c r="L105" s="209"/>
      <c r="M105" s="211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5.4939999999999998</v>
      </c>
      <c r="G106" s="72">
        <f t="shared" si="5"/>
        <v>0</v>
      </c>
      <c r="H106" s="103">
        <f t="shared" si="6"/>
        <v>0.1165886113329051</v>
      </c>
      <c r="I106" s="88">
        <f t="shared" si="8"/>
        <v>0.1165886113329051</v>
      </c>
      <c r="J106" s="20"/>
      <c r="K106" s="38"/>
      <c r="L106" s="209"/>
      <c r="M106" s="211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6.8769063715893239E-2</v>
      </c>
      <c r="I107" s="88">
        <f t="shared" si="8"/>
        <v>6.8769063715893239E-2</v>
      </c>
      <c r="J107" s="20"/>
      <c r="K107" s="38"/>
      <c r="L107" s="209"/>
      <c r="M107" s="211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13.608000000000001</v>
      </c>
      <c r="F108" s="104">
        <v>13.999000000000001</v>
      </c>
      <c r="G108" s="72">
        <f t="shared" si="5"/>
        <v>0.33618180000000003</v>
      </c>
      <c r="H108" s="103">
        <f t="shared" si="6"/>
        <v>0.11097171208900211</v>
      </c>
      <c r="I108" s="88">
        <f>G108+H108</f>
        <v>0.44715351208900211</v>
      </c>
      <c r="J108" s="20"/>
      <c r="K108" s="38"/>
      <c r="L108" s="209"/>
      <c r="M108" s="211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6.1429999999999998</v>
      </c>
      <c r="F109" s="104">
        <v>6.2770000000000001</v>
      </c>
      <c r="G109" s="72">
        <f t="shared" si="5"/>
        <v>0.11521320000000029</v>
      </c>
      <c r="H109" s="103">
        <f t="shared" si="6"/>
        <v>7.4689579135142334E-2</v>
      </c>
      <c r="I109" s="88">
        <f t="shared" si="8"/>
        <v>0.18990277913514264</v>
      </c>
      <c r="J109" s="20"/>
      <c r="K109" s="38"/>
      <c r="L109" s="209"/>
      <c r="M109" s="211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9.39</v>
      </c>
      <c r="F110" s="104">
        <v>9.7420000000000009</v>
      </c>
      <c r="G110" s="72">
        <f t="shared" si="5"/>
        <v>0.3026496000000003</v>
      </c>
      <c r="H110" s="103">
        <f t="shared" si="6"/>
        <v>0.14755746121820804</v>
      </c>
      <c r="I110" s="88">
        <f t="shared" si="8"/>
        <v>0.4502070612182083</v>
      </c>
      <c r="J110" s="20"/>
      <c r="K110" s="38" t="s">
        <v>440</v>
      </c>
      <c r="L110" s="209"/>
      <c r="M110" s="211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6.0540000000000003</v>
      </c>
      <c r="F111" s="104">
        <v>6.07</v>
      </c>
      <c r="G111" s="72">
        <f t="shared" si="5"/>
        <v>1.3756800000000012E-2</v>
      </c>
      <c r="H111" s="103">
        <f t="shared" si="6"/>
        <v>0.11552595471919372</v>
      </c>
      <c r="I111" s="88">
        <f t="shared" si="8"/>
        <v>0.12928275471919373</v>
      </c>
      <c r="J111" s="20"/>
      <c r="K111" s="38"/>
      <c r="L111" s="209"/>
      <c r="M111" s="211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5.2789999999999999</v>
      </c>
      <c r="F112" s="104">
        <v>5.4109999999999996</v>
      </c>
      <c r="G112" s="72">
        <f t="shared" si="5"/>
        <v>0.11349359999999972</v>
      </c>
      <c r="H112" s="103">
        <f t="shared" si="6"/>
        <v>6.8465447540547134E-2</v>
      </c>
      <c r="I112" s="88">
        <f t="shared" si="8"/>
        <v>0.18195904754054687</v>
      </c>
      <c r="J112" s="20"/>
      <c r="K112" s="38"/>
      <c r="L112" s="209"/>
      <c r="M112" s="211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8.4659999999999993</v>
      </c>
      <c r="F113" s="104">
        <v>8.4659999999999993</v>
      </c>
      <c r="G113" s="72">
        <f t="shared" si="5"/>
        <v>0</v>
      </c>
      <c r="H113" s="103">
        <f t="shared" si="6"/>
        <v>0.11097171208900211</v>
      </c>
      <c r="I113" s="88">
        <f>G113+H113</f>
        <v>0.11097171208900211</v>
      </c>
      <c r="J113" s="20"/>
      <c r="K113" s="38"/>
      <c r="L113" s="209"/>
      <c r="M113" s="211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3.036</v>
      </c>
      <c r="F114" s="104">
        <v>3.036</v>
      </c>
      <c r="G114" s="72">
        <f t="shared" si="5"/>
        <v>0</v>
      </c>
      <c r="H114" s="103">
        <f t="shared" si="6"/>
        <v>7.4537771047469281E-2</v>
      </c>
      <c r="I114" s="88">
        <f>G114+H114</f>
        <v>7.4537771047469281E-2</v>
      </c>
      <c r="J114" s="20"/>
      <c r="K114" s="38"/>
      <c r="L114" s="209"/>
      <c r="M114" s="211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0.14770926930588107</v>
      </c>
      <c r="I115" s="88">
        <f t="shared" si="8"/>
        <v>0.14770926930588107</v>
      </c>
      <c r="J115" s="20"/>
      <c r="K115" s="38"/>
      <c r="L115" s="209"/>
      <c r="M115" s="211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6.6180000000000003</v>
      </c>
      <c r="F116" s="104">
        <v>6.8239999999999998</v>
      </c>
      <c r="G116" s="72">
        <f>(F116-E116)*0.8598</f>
        <v>0.17711879999999958</v>
      </c>
      <c r="H116" s="103">
        <f t="shared" si="6"/>
        <v>0.11582957089453982</v>
      </c>
      <c r="I116" s="88">
        <f t="shared" si="8"/>
        <v>0.2929483708945394</v>
      </c>
      <c r="J116" s="20"/>
      <c r="K116" s="38"/>
      <c r="L116" s="209"/>
      <c r="M116" s="211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8.6110000000000007</v>
      </c>
      <c r="F117" s="104">
        <v>8.6460000000000008</v>
      </c>
      <c r="G117" s="72">
        <f t="shared" si="5"/>
        <v>3.0093000000000123E-2</v>
      </c>
      <c r="H117" s="103">
        <f t="shared" si="6"/>
        <v>6.770640710218187E-2</v>
      </c>
      <c r="I117" s="88">
        <f>G117+H117</f>
        <v>9.779940710218199E-2</v>
      </c>
      <c r="K117" s="20"/>
      <c r="L117" s="209"/>
      <c r="M117" s="211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11.221</v>
      </c>
      <c r="F118" s="104">
        <v>11.5</v>
      </c>
      <c r="G118" s="72">
        <f t="shared" si="5"/>
        <v>0.23988419999999994</v>
      </c>
      <c r="H118" s="103">
        <f t="shared" si="6"/>
        <v>0.11097171208900211</v>
      </c>
      <c r="I118" s="88">
        <f>G118+H118</f>
        <v>0.35085591208900202</v>
      </c>
      <c r="J118" s="20"/>
      <c r="K118" s="38"/>
      <c r="L118" s="209"/>
      <c r="M118" s="211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4.8979999999999997</v>
      </c>
      <c r="F119" s="104">
        <v>4.9219999999999997</v>
      </c>
      <c r="G119" s="72">
        <f t="shared" si="5"/>
        <v>2.063520000000002E-2</v>
      </c>
      <c r="H119" s="103">
        <f t="shared" si="6"/>
        <v>7.5145003398161492E-2</v>
      </c>
      <c r="I119" s="88">
        <f>G119+H119</f>
        <v>9.5780203398161512E-2</v>
      </c>
      <c r="J119" s="20"/>
      <c r="K119" s="38"/>
      <c r="L119" s="209"/>
      <c r="M119" s="211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0.14831650165657329</v>
      </c>
      <c r="I120" s="88">
        <f t="shared" si="8"/>
        <v>0.14831650165657329</v>
      </c>
      <c r="J120" s="20"/>
      <c r="K120" s="38"/>
      <c r="L120" s="209"/>
      <c r="M120" s="211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7.26</v>
      </c>
      <c r="F121" s="104">
        <v>8.0069999999999997</v>
      </c>
      <c r="G121" s="86">
        <f t="shared" si="5"/>
        <v>0.64227059999999991</v>
      </c>
      <c r="H121" s="103">
        <f t="shared" si="6"/>
        <v>0.11598137898221289</v>
      </c>
      <c r="I121" s="88">
        <f>G121+H121</f>
        <v>0.75825197898221286</v>
      </c>
      <c r="J121" s="20"/>
      <c r="K121" s="155" t="s">
        <v>447</v>
      </c>
      <c r="L121" s="209"/>
      <c r="M121" s="211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6.7858215189854923E-2</v>
      </c>
      <c r="I122" s="73">
        <f t="shared" si="8"/>
        <v>6.7858215189854923E-2</v>
      </c>
      <c r="J122" s="20"/>
      <c r="K122" s="38"/>
      <c r="L122" s="209"/>
      <c r="M122" s="211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6.4820000000000002</v>
      </c>
      <c r="F123" s="104">
        <v>6.7850000000000001</v>
      </c>
      <c r="G123" s="72">
        <f t="shared" si="5"/>
        <v>0.26051939999999996</v>
      </c>
      <c r="H123" s="103">
        <f t="shared" si="6"/>
        <v>0.11051628782598295</v>
      </c>
      <c r="I123" s="88">
        <f t="shared" si="8"/>
        <v>0.3710356878259829</v>
      </c>
      <c r="J123" s="20"/>
      <c r="K123" s="38"/>
      <c r="L123" s="209"/>
      <c r="M123" s="211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54">
        <v>2.742</v>
      </c>
      <c r="F124" s="154">
        <v>2.742</v>
      </c>
      <c r="G124" s="214">
        <v>0.26400000000000001</v>
      </c>
      <c r="H124" s="103">
        <f t="shared" si="6"/>
        <v>7.4993195310488439E-2</v>
      </c>
      <c r="I124" s="88">
        <f>G124+H124</f>
        <v>0.33899319531048844</v>
      </c>
      <c r="J124" s="20" t="s">
        <v>446</v>
      </c>
      <c r="K124" s="155" t="s">
        <v>439</v>
      </c>
      <c r="L124" s="162"/>
      <c r="M124" s="211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0.14786107739355414</v>
      </c>
      <c r="I125" s="88">
        <f t="shared" si="8"/>
        <v>0.14786107739355414</v>
      </c>
      <c r="J125" s="20"/>
      <c r="K125" s="40"/>
      <c r="L125" s="197"/>
      <c r="M125" s="211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6.3639999999999999</v>
      </c>
      <c r="F126" s="135">
        <v>6.7640000000000002</v>
      </c>
      <c r="G126" s="72">
        <f t="shared" si="5"/>
        <v>0.34392000000000034</v>
      </c>
      <c r="H126" s="103">
        <f t="shared" si="6"/>
        <v>0.11749945985894343</v>
      </c>
      <c r="I126" s="88">
        <f>G126+H126</f>
        <v>0.46141945985894378</v>
      </c>
      <c r="J126" s="20"/>
      <c r="K126" s="40"/>
      <c r="L126" s="197"/>
      <c r="M126" s="211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3.613</v>
      </c>
      <c r="F127" s="104">
        <v>3.613</v>
      </c>
      <c r="G127" s="72">
        <f t="shared" si="5"/>
        <v>0</v>
      </c>
      <c r="H127" s="103">
        <f t="shared" si="6"/>
        <v>6.770640710218187E-2</v>
      </c>
      <c r="I127" s="88">
        <f t="shared" si="8"/>
        <v>6.770640710218187E-2</v>
      </c>
      <c r="J127" s="25"/>
      <c r="K127" s="40"/>
      <c r="L127" s="197"/>
      <c r="M127" s="211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20.004000000000001</v>
      </c>
      <c r="F128" s="104">
        <v>20.683</v>
      </c>
      <c r="G128" s="72">
        <f t="shared" si="5"/>
        <v>0.58380419999999866</v>
      </c>
      <c r="H128" s="103">
        <f t="shared" si="6"/>
        <v>0.11051628782598295</v>
      </c>
      <c r="I128" s="88">
        <f t="shared" si="8"/>
        <v>0.69432048782598166</v>
      </c>
      <c r="J128" s="25"/>
      <c r="K128" s="40"/>
      <c r="L128" s="197"/>
      <c r="M128" s="211"/>
      <c r="Q128" s="172">
        <v>42736</v>
      </c>
      <c r="R128" s="202">
        <v>0.40840499999999996</v>
      </c>
    </row>
    <row r="129" spans="1:22" x14ac:dyDescent="0.25">
      <c r="A129" s="93">
        <v>113</v>
      </c>
      <c r="B129" s="78" t="s">
        <v>156</v>
      </c>
      <c r="C129" s="79">
        <v>48.9</v>
      </c>
      <c r="D129" s="80" t="s">
        <v>358</v>
      </c>
      <c r="E129" s="134">
        <v>5.5650000000000004</v>
      </c>
      <c r="F129" s="134">
        <v>5.5650000000000004</v>
      </c>
      <c r="G129" s="81">
        <f t="shared" si="5"/>
        <v>0</v>
      </c>
      <c r="H129" s="97">
        <f t="shared" si="6"/>
        <v>7.4234154872123162E-2</v>
      </c>
      <c r="I129" s="92">
        <f t="shared" si="8"/>
        <v>7.4234154872123162E-2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13.079000000000001</v>
      </c>
      <c r="F130" s="104">
        <v>13.079000000000001</v>
      </c>
      <c r="G130" s="72">
        <f t="shared" si="5"/>
        <v>0</v>
      </c>
      <c r="H130" s="103">
        <f t="shared" si="6"/>
        <v>0.14710203695518886</v>
      </c>
      <c r="I130" s="88">
        <f t="shared" si="8"/>
        <v>0.14710203695518886</v>
      </c>
      <c r="J130" s="25"/>
      <c r="K130" s="38"/>
      <c r="L130" s="209"/>
      <c r="M130" s="211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11.411</v>
      </c>
      <c r="F131" s="104">
        <v>11.489000000000001</v>
      </c>
      <c r="G131" s="72">
        <f t="shared" si="5"/>
        <v>6.7064400000001009E-2</v>
      </c>
      <c r="H131" s="103">
        <f t="shared" si="6"/>
        <v>0.11704403559592426</v>
      </c>
      <c r="I131" s="88">
        <f t="shared" si="8"/>
        <v>0.18410843559592527</v>
      </c>
      <c r="J131" s="25"/>
      <c r="K131" s="38"/>
      <c r="L131" s="209"/>
      <c r="M131" s="211"/>
      <c r="N131" s="172"/>
      <c r="O131" s="94"/>
      <c r="P131" s="94"/>
      <c r="Q131" s="172">
        <v>42826</v>
      </c>
      <c r="R131" s="173">
        <v>9.9736800000000084E-2</v>
      </c>
    </row>
    <row r="132" spans="1:22" ht="14.25" customHeight="1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7.4390000000000001</v>
      </c>
      <c r="F132" s="104">
        <v>7.7039999999999997</v>
      </c>
      <c r="G132" s="72">
        <f t="shared" si="5"/>
        <v>0.22784699999999972</v>
      </c>
      <c r="H132" s="103">
        <f t="shared" si="6"/>
        <v>6.8769063715893239E-2</v>
      </c>
      <c r="I132" s="88">
        <f>G132+H132</f>
        <v>0.29661606371589294</v>
      </c>
      <c r="J132" s="25"/>
      <c r="K132" s="38"/>
      <c r="L132" s="209"/>
      <c r="M132" s="211"/>
      <c r="N132" s="172"/>
      <c r="O132" s="175"/>
      <c r="P132" s="175"/>
      <c r="Q132" s="172">
        <v>43009</v>
      </c>
      <c r="R132" s="173">
        <v>9.4578000000000273E-2</v>
      </c>
      <c r="U132" s="210"/>
      <c r="V132" s="210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7.4359999999999999</v>
      </c>
      <c r="F133" s="104">
        <v>7.899</v>
      </c>
      <c r="G133" s="72">
        <f t="shared" si="5"/>
        <v>0.39808740000000009</v>
      </c>
      <c r="H133" s="103">
        <f t="shared" si="6"/>
        <v>0.11248979296573265</v>
      </c>
      <c r="I133" s="88">
        <f t="shared" si="8"/>
        <v>0.51057719296573278</v>
      </c>
      <c r="J133" s="25"/>
      <c r="K133" s="38"/>
      <c r="L133" s="209"/>
      <c r="M133" s="211"/>
      <c r="N133" s="172"/>
      <c r="O133" s="175"/>
      <c r="P133" s="175"/>
      <c r="Q133" s="172">
        <v>43040</v>
      </c>
      <c r="R133" s="173">
        <v>0.1023161999999998</v>
      </c>
      <c r="U133" s="210"/>
      <c r="V133" s="210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2.105</v>
      </c>
      <c r="F134" s="135">
        <v>2.1080000000000001</v>
      </c>
      <c r="G134" s="72">
        <f t="shared" si="5"/>
        <v>2.5794000000000979E-3</v>
      </c>
      <c r="H134" s="103">
        <f t="shared" si="6"/>
        <v>7.4082346784450109E-2</v>
      </c>
      <c r="I134" s="88">
        <f>G134+H134</f>
        <v>7.6661746784450202E-2</v>
      </c>
      <c r="J134" s="25"/>
      <c r="K134" s="38"/>
      <c r="L134" s="209"/>
      <c r="M134" s="211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12.499000000000001</v>
      </c>
      <c r="F135" s="135">
        <v>12.499000000000001</v>
      </c>
      <c r="G135" s="72">
        <f t="shared" si="5"/>
        <v>0</v>
      </c>
      <c r="H135" s="103">
        <f t="shared" si="6"/>
        <v>0.1489237340072655</v>
      </c>
      <c r="I135" s="88">
        <f>G135+H135</f>
        <v>0.1489237340072655</v>
      </c>
      <c r="J135" s="25"/>
      <c r="K135" s="38"/>
      <c r="L135" s="209"/>
      <c r="M135" s="211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9.2460000000000004</v>
      </c>
      <c r="G136" s="72">
        <f t="shared" si="5"/>
        <v>0</v>
      </c>
      <c r="H136" s="103">
        <f t="shared" si="6"/>
        <v>0.1165886113329051</v>
      </c>
      <c r="I136" s="88">
        <f t="shared" si="8"/>
        <v>0.1165886113329051</v>
      </c>
      <c r="J136" s="25"/>
      <c r="K136" s="38"/>
      <c r="L136" s="209"/>
      <c r="M136" s="211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2.6749999999999998</v>
      </c>
      <c r="G137" s="72">
        <f t="shared" si="5"/>
        <v>0</v>
      </c>
      <c r="H137" s="103">
        <f t="shared" si="6"/>
        <v>6.8161831365201028E-2</v>
      </c>
      <c r="I137" s="88">
        <f>G137+H137</f>
        <v>6.8161831365201028E-2</v>
      </c>
      <c r="J137" s="25"/>
      <c r="K137" s="38"/>
      <c r="L137" s="209"/>
      <c r="M137" s="211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7.8959999999999999</v>
      </c>
      <c r="G138" s="72">
        <f t="shared" si="5"/>
        <v>0</v>
      </c>
      <c r="H138" s="103">
        <f t="shared" si="6"/>
        <v>0.11142713635202128</v>
      </c>
      <c r="I138" s="88">
        <f t="shared" si="8"/>
        <v>0.11142713635202128</v>
      </c>
      <c r="J138" s="25"/>
      <c r="K138" s="38"/>
      <c r="L138" s="209"/>
      <c r="M138" s="211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6.3630000000000004</v>
      </c>
      <c r="F139" s="104">
        <v>6.3869999999999996</v>
      </c>
      <c r="G139" s="72">
        <f t="shared" si="5"/>
        <v>2.0635199999999253E-2</v>
      </c>
      <c r="H139" s="103">
        <f t="shared" si="6"/>
        <v>7.3930538696777071E-2</v>
      </c>
      <c r="I139" s="88">
        <f t="shared" si="8"/>
        <v>9.4565738696776327E-2</v>
      </c>
      <c r="J139" s="25"/>
      <c r="K139" s="38"/>
      <c r="L139" s="209"/>
      <c r="M139" s="211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5.5739999999999998</v>
      </c>
      <c r="F140" s="104">
        <v>5.5739999999999998</v>
      </c>
      <c r="G140" s="72">
        <f t="shared" si="5"/>
        <v>0</v>
      </c>
      <c r="H140" s="103">
        <f t="shared" si="6"/>
        <v>0.14877192591959246</v>
      </c>
      <c r="I140" s="88">
        <f>G140+H140</f>
        <v>0.14877192591959246</v>
      </c>
      <c r="J140" s="25"/>
      <c r="K140" s="38"/>
      <c r="L140" s="209"/>
      <c r="M140" s="211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15.09</v>
      </c>
      <c r="F141" s="104">
        <v>15.465999999999999</v>
      </c>
      <c r="G141" s="72">
        <f t="shared" si="5"/>
        <v>0.32328479999999954</v>
      </c>
      <c r="H141" s="103">
        <f t="shared" si="6"/>
        <v>0.11628499515755898</v>
      </c>
      <c r="I141" s="88">
        <f>G141+H141</f>
        <v>0.43956979515755851</v>
      </c>
      <c r="J141" s="25"/>
      <c r="K141" s="38"/>
      <c r="L141" s="209"/>
      <c r="M141" s="211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3.887</v>
      </c>
      <c r="F142" s="104">
        <v>4.0410000000000004</v>
      </c>
      <c r="G142" s="72">
        <f t="shared" si="5"/>
        <v>0.13240920000000031</v>
      </c>
      <c r="H142" s="103">
        <f t="shared" si="6"/>
        <v>6.8010023277527976E-2</v>
      </c>
      <c r="I142" s="88">
        <f t="shared" si="8"/>
        <v>0.20041922327752829</v>
      </c>
      <c r="J142" s="25"/>
      <c r="K142" s="38"/>
      <c r="L142" s="209"/>
      <c r="M142" s="211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14371</v>
      </c>
      <c r="F143" s="129">
        <v>14445</v>
      </c>
      <c r="G143" s="72">
        <f>(F143-E143)* 0.00086</f>
        <v>6.3640000000000002E-2</v>
      </c>
      <c r="H143" s="103">
        <f t="shared" si="6"/>
        <v>0.11142713635202128</v>
      </c>
      <c r="I143" s="88">
        <f>G143+H143</f>
        <v>0.17506713635202129</v>
      </c>
      <c r="J143" s="25"/>
      <c r="K143" s="38"/>
      <c r="L143" s="209"/>
      <c r="M143" s="211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11.199</v>
      </c>
      <c r="F144" s="104">
        <v>11.53</v>
      </c>
      <c r="G144" s="72">
        <f t="shared" si="5"/>
        <v>0.28459379999999956</v>
      </c>
      <c r="H144" s="103">
        <f t="shared" si="6"/>
        <v>7.4689579135142334E-2</v>
      </c>
      <c r="I144" s="88">
        <f>G144+H144</f>
        <v>0.35928337913514191</v>
      </c>
      <c r="J144" s="25"/>
      <c r="K144" s="38"/>
      <c r="L144" s="209"/>
      <c r="M144" s="211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10139</v>
      </c>
      <c r="F145" s="129">
        <v>10909</v>
      </c>
      <c r="G145" s="72">
        <f>(F145-E145)* 0.00086</f>
        <v>0.66220000000000001</v>
      </c>
      <c r="H145" s="103">
        <f t="shared" si="6"/>
        <v>0.14846830974424632</v>
      </c>
      <c r="I145" s="88">
        <f t="shared" si="8"/>
        <v>0.81066830974424631</v>
      </c>
      <c r="J145" s="25"/>
      <c r="K145" s="38"/>
      <c r="L145" s="209"/>
      <c r="M145" s="211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0.11582957089453982</v>
      </c>
      <c r="I146" s="88">
        <f t="shared" si="8"/>
        <v>0.11582957089453982</v>
      </c>
      <c r="J146" s="25"/>
      <c r="K146" s="38"/>
      <c r="L146" s="209"/>
      <c r="M146" s="211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5.2720000000000002</v>
      </c>
      <c r="F147" s="104">
        <v>5.4740000000000002</v>
      </c>
      <c r="G147" s="72">
        <f t="shared" si="5"/>
        <v>0.17367959999999996</v>
      </c>
      <c r="H147" s="103">
        <f t="shared" si="9"/>
        <v>6.709917475148966E-2</v>
      </c>
      <c r="I147" s="88">
        <f t="shared" si="8"/>
        <v>0.24077877475148962</v>
      </c>
      <c r="J147" s="25"/>
      <c r="K147" s="38"/>
      <c r="L147" s="209"/>
      <c r="M147" s="211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6.8780000000000001</v>
      </c>
      <c r="F148" s="104">
        <v>6.9939999999999998</v>
      </c>
      <c r="G148" s="72">
        <f t="shared" ref="G148:G187" si="10">(F148-E148)*0.8598</f>
        <v>9.9736799999999709E-2</v>
      </c>
      <c r="H148" s="103">
        <f t="shared" si="9"/>
        <v>0.11127532826434823</v>
      </c>
      <c r="I148" s="88">
        <f t="shared" si="8"/>
        <v>0.21101212826434795</v>
      </c>
      <c r="J148" s="215"/>
      <c r="K148" s="38"/>
      <c r="L148" s="209"/>
      <c r="M148" s="211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7.5145003398161492E-2</v>
      </c>
      <c r="I149" s="88">
        <f>G149+H149</f>
        <v>7.5145003398161492E-2</v>
      </c>
      <c r="J149" s="215"/>
      <c r="K149" s="38"/>
      <c r="L149" s="131">
        <v>133</v>
      </c>
      <c r="M149" s="211"/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12.932</v>
      </c>
      <c r="G150" s="72">
        <f t="shared" si="10"/>
        <v>0</v>
      </c>
      <c r="H150" s="103">
        <f t="shared" si="9"/>
        <v>0.14755746121820804</v>
      </c>
      <c r="I150" s="88">
        <f t="shared" si="8"/>
        <v>0.14755746121820804</v>
      </c>
      <c r="J150" s="215"/>
      <c r="K150" s="38"/>
      <c r="L150" s="131">
        <v>134</v>
      </c>
      <c r="M150" s="208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15.811999999999999</v>
      </c>
      <c r="F151" s="104">
        <v>15.811999999999999</v>
      </c>
      <c r="G151" s="72">
        <f t="shared" si="10"/>
        <v>0</v>
      </c>
      <c r="H151" s="103">
        <f t="shared" si="9"/>
        <v>0.11643680324523205</v>
      </c>
      <c r="I151" s="88">
        <f t="shared" si="8"/>
        <v>0.11643680324523205</v>
      </c>
      <c r="J151" s="215"/>
      <c r="K151" s="38"/>
      <c r="L151" s="209"/>
      <c r="M151" s="211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5.7119999999999997</v>
      </c>
      <c r="F152" s="104">
        <v>5.8019999999999996</v>
      </c>
      <c r="G152" s="72">
        <f t="shared" si="10"/>
        <v>7.7381999999999881E-2</v>
      </c>
      <c r="H152" s="103">
        <f t="shared" si="9"/>
        <v>6.7402790926835765E-2</v>
      </c>
      <c r="I152" s="88">
        <f t="shared" si="8"/>
        <v>0.14478479092683566</v>
      </c>
      <c r="J152" s="25"/>
      <c r="K152" s="38"/>
      <c r="L152" s="209"/>
      <c r="M152" s="211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12.26</v>
      </c>
      <c r="F153" s="104">
        <v>12.467000000000001</v>
      </c>
      <c r="G153" s="72">
        <f t="shared" si="10"/>
        <v>0.17797860000000063</v>
      </c>
      <c r="H153" s="103">
        <f t="shared" si="9"/>
        <v>0.10869459077390631</v>
      </c>
      <c r="I153" s="88">
        <f t="shared" ref="I153:I158" si="11">G153+H153</f>
        <v>0.28667319077390696</v>
      </c>
      <c r="J153" s="25"/>
      <c r="K153" s="38"/>
      <c r="L153" s="209"/>
      <c r="M153" s="211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3.9420000000000002</v>
      </c>
      <c r="G154" s="72">
        <f t="shared" si="10"/>
        <v>0</v>
      </c>
      <c r="H154" s="103">
        <f t="shared" si="9"/>
        <v>7.4537771047469281E-2</v>
      </c>
      <c r="I154" s="88">
        <f t="shared" si="11"/>
        <v>7.4537771047469281E-2</v>
      </c>
      <c r="J154" s="25"/>
      <c r="K154" s="38"/>
      <c r="L154" s="131">
        <v>138</v>
      </c>
      <c r="M154"/>
      <c r="N154" s="208"/>
      <c r="O154" s="208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9.3030000000000008</v>
      </c>
      <c r="F155" s="104">
        <v>9.8000000000000007</v>
      </c>
      <c r="G155" s="72">
        <f t="shared" si="10"/>
        <v>0.42732059999999988</v>
      </c>
      <c r="H155" s="103">
        <f t="shared" si="9"/>
        <v>0.14770926930588107</v>
      </c>
      <c r="I155" s="88">
        <f t="shared" si="11"/>
        <v>0.57502986930588096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17.547000000000001</v>
      </c>
      <c r="F156" s="104">
        <v>18.196999999999999</v>
      </c>
      <c r="G156" s="72">
        <f t="shared" si="10"/>
        <v>0.55886999999999876</v>
      </c>
      <c r="H156" s="103">
        <f t="shared" si="9"/>
        <v>0.11689222750825121</v>
      </c>
      <c r="I156" s="88">
        <f t="shared" si="11"/>
        <v>0.67576222750824999</v>
      </c>
      <c r="J156" s="25"/>
      <c r="K156" s="38"/>
      <c r="L156" s="209"/>
      <c r="M156" s="211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8.1080000000000005</v>
      </c>
      <c r="F157" s="104">
        <v>8.1270000000000007</v>
      </c>
      <c r="G157" s="72">
        <f t="shared" si="10"/>
        <v>1.633620000000011E-2</v>
      </c>
      <c r="H157" s="103">
        <f t="shared" si="9"/>
        <v>6.770640710218187E-2</v>
      </c>
      <c r="I157" s="88">
        <f t="shared" si="11"/>
        <v>8.4042607102181976E-2</v>
      </c>
      <c r="J157" s="25"/>
      <c r="K157" s="38"/>
      <c r="L157" s="209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0.1100608635629638</v>
      </c>
      <c r="I158" s="88">
        <f t="shared" si="11"/>
        <v>0.1100608635629638</v>
      </c>
      <c r="J158" s="25"/>
      <c r="K158" s="38"/>
      <c r="L158" s="209"/>
      <c r="M158" s="211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8917</v>
      </c>
      <c r="F159" s="129">
        <v>9285</v>
      </c>
      <c r="G159" s="72">
        <f>(F159-E159)* 0.00086</f>
        <v>0.31647999999999998</v>
      </c>
      <c r="H159" s="103">
        <f t="shared" si="9"/>
        <v>7.4385962959796229E-2</v>
      </c>
      <c r="I159" s="88">
        <f t="shared" ref="I159:I222" si="12">G159+H159</f>
        <v>0.3908659629597962</v>
      </c>
      <c r="J159" s="25"/>
      <c r="K159" s="38"/>
      <c r="L159" s="209"/>
      <c r="M159" s="211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19.058</v>
      </c>
      <c r="F160" s="104">
        <v>19.058</v>
      </c>
      <c r="G160" s="72">
        <f t="shared" si="10"/>
        <v>0</v>
      </c>
      <c r="H160" s="103">
        <f t="shared" si="9"/>
        <v>0.14710203695518886</v>
      </c>
      <c r="I160" s="88">
        <f>G160+H160</f>
        <v>0.14710203695518886</v>
      </c>
      <c r="J160" s="25"/>
      <c r="K160" s="38"/>
      <c r="L160" s="209"/>
      <c r="M160" s="211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18.626999999999999</v>
      </c>
      <c r="F161" s="104">
        <v>19.484000000000002</v>
      </c>
      <c r="G161" s="72">
        <f t="shared" si="10"/>
        <v>0.73684860000000252</v>
      </c>
      <c r="H161" s="103">
        <f t="shared" si="9"/>
        <v>0.16516719938828223</v>
      </c>
      <c r="I161" s="88">
        <f t="shared" si="12"/>
        <v>0.90201579938828469</v>
      </c>
      <c r="J161" s="25"/>
      <c r="K161" s="38"/>
      <c r="L161" s="209"/>
      <c r="M161" s="211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10.805</v>
      </c>
      <c r="F162" s="104">
        <v>11.364000000000001</v>
      </c>
      <c r="G162" s="88">
        <f t="shared" si="10"/>
        <v>0.48062820000000089</v>
      </c>
      <c r="H162" s="103">
        <f t="shared" si="9"/>
        <v>6.618832622545133E-2</v>
      </c>
      <c r="I162" s="88">
        <f t="shared" si="12"/>
        <v>0.54681652622545218</v>
      </c>
      <c r="J162" s="25"/>
      <c r="K162" s="38"/>
      <c r="L162" s="209"/>
      <c r="M162" s="211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17.283999999999999</v>
      </c>
      <c r="F163" s="104">
        <v>17.619</v>
      </c>
      <c r="G163" s="72">
        <f t="shared" si="10"/>
        <v>0.28803300000000076</v>
      </c>
      <c r="H163" s="103">
        <f t="shared" si="9"/>
        <v>0.10034514595188837</v>
      </c>
      <c r="I163" s="88">
        <f>G163+H163</f>
        <v>0.38837814595188913</v>
      </c>
      <c r="J163" s="25"/>
      <c r="K163" s="38"/>
      <c r="L163" s="209"/>
      <c r="M163" s="211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14.164</v>
      </c>
      <c r="G164" s="86">
        <f t="shared" si="10"/>
        <v>0</v>
      </c>
      <c r="H164" s="109">
        <f t="shared" si="9"/>
        <v>0.16243465381016725</v>
      </c>
      <c r="I164" s="73">
        <f t="shared" si="12"/>
        <v>0.16243465381016725</v>
      </c>
      <c r="J164" s="25"/>
      <c r="K164" s="38"/>
      <c r="L164" s="209"/>
      <c r="M164" s="211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4.4580000000000002</v>
      </c>
      <c r="F165" s="104">
        <v>4.4580000000000002</v>
      </c>
      <c r="G165" s="72">
        <f t="shared" si="10"/>
        <v>0</v>
      </c>
      <c r="H165" s="103">
        <f t="shared" si="9"/>
        <v>6.6643750488470488E-2</v>
      </c>
      <c r="I165" s="88">
        <f>G165+H165</f>
        <v>6.6643750488470488E-2</v>
      </c>
      <c r="J165" s="25"/>
      <c r="K165" s="38"/>
      <c r="L165" s="209"/>
      <c r="M165" s="211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9.593</v>
      </c>
      <c r="F166" s="104">
        <v>9.8070000000000004</v>
      </c>
      <c r="G166" s="72">
        <f t="shared" si="10"/>
        <v>0.18399720000000036</v>
      </c>
      <c r="H166" s="103">
        <f t="shared" si="9"/>
        <v>9.9586105513523093E-2</v>
      </c>
      <c r="I166" s="88">
        <f>G166+H166</f>
        <v>0.28358330551352345</v>
      </c>
      <c r="J166" s="25"/>
      <c r="K166" s="38"/>
      <c r="L166" s="38"/>
      <c r="M166" s="211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15.064</v>
      </c>
      <c r="F167" s="104">
        <v>16.329999999999998</v>
      </c>
      <c r="G167" s="72">
        <f t="shared" si="10"/>
        <v>1.0885067999999984</v>
      </c>
      <c r="H167" s="103">
        <f t="shared" si="9"/>
        <v>0.16501539130060919</v>
      </c>
      <c r="I167" s="88">
        <f t="shared" si="12"/>
        <v>1.2535221913006076</v>
      </c>
      <c r="J167" s="25"/>
      <c r="K167" s="40"/>
      <c r="L167" s="209"/>
      <c r="M167" s="211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4.0330000000000004</v>
      </c>
      <c r="F168" s="104">
        <v>4.1779999999999999</v>
      </c>
      <c r="G168" s="72">
        <f t="shared" si="10"/>
        <v>0.12467099999999963</v>
      </c>
      <c r="H168" s="103">
        <f t="shared" si="9"/>
        <v>6.6036518137778277E-2</v>
      </c>
      <c r="I168" s="88">
        <f>G168+H168</f>
        <v>0.19070751813777792</v>
      </c>
      <c r="J168" s="25"/>
      <c r="K168" s="38"/>
      <c r="L168" s="209"/>
      <c r="M168" s="211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11.021000000000001</v>
      </c>
      <c r="F169" s="104">
        <v>11.055999999999999</v>
      </c>
      <c r="G169" s="72">
        <f t="shared" si="10"/>
        <v>3.0092999999998597E-2</v>
      </c>
      <c r="H169" s="103">
        <f t="shared" si="9"/>
        <v>9.9889721688869212E-2</v>
      </c>
      <c r="I169" s="88">
        <f t="shared" si="12"/>
        <v>0.12998272168886782</v>
      </c>
      <c r="J169" s="25"/>
      <c r="K169" s="38"/>
      <c r="L169" s="209"/>
      <c r="M169" s="211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22.465</v>
      </c>
      <c r="F170" s="104">
        <v>23.484999999999999</v>
      </c>
      <c r="G170" s="72">
        <f t="shared" si="10"/>
        <v>0.87699599999999966</v>
      </c>
      <c r="H170" s="103">
        <f t="shared" si="9"/>
        <v>0.16501539130060919</v>
      </c>
      <c r="I170" s="88">
        <f t="shared" si="12"/>
        <v>1.0420113913006088</v>
      </c>
      <c r="J170" s="25"/>
      <c r="K170" s="38"/>
      <c r="L170" s="209"/>
      <c r="M170" s="211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9.6189999999999998</v>
      </c>
      <c r="F171" s="104">
        <v>9.9649999999999999</v>
      </c>
      <c r="G171" s="72">
        <f t="shared" si="10"/>
        <v>0.29749080000000006</v>
      </c>
      <c r="H171" s="103">
        <f t="shared" si="9"/>
        <v>6.6036518137778277E-2</v>
      </c>
      <c r="I171" s="88">
        <f t="shared" si="12"/>
        <v>0.36352731813777833</v>
      </c>
      <c r="J171" s="25"/>
      <c r="K171" s="38"/>
      <c r="L171" s="209"/>
      <c r="M171" s="211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0.10034514595188837</v>
      </c>
      <c r="I172" s="88">
        <f t="shared" si="12"/>
        <v>0.10034514595188837</v>
      </c>
      <c r="J172" s="25"/>
      <c r="K172" s="38"/>
      <c r="L172" s="209"/>
      <c r="M172" s="211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0.16516719938828223</v>
      </c>
      <c r="I173" s="88">
        <f t="shared" si="12"/>
        <v>0.16516719938828223</v>
      </c>
      <c r="J173" s="25"/>
      <c r="K173" s="38"/>
      <c r="L173" s="209"/>
      <c r="M173" s="211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4.4889999999999999</v>
      </c>
      <c r="F174" s="104">
        <v>4.6740000000000004</v>
      </c>
      <c r="G174" s="72">
        <f t="shared" si="10"/>
        <v>0.15906300000000043</v>
      </c>
      <c r="H174" s="103">
        <f t="shared" si="9"/>
        <v>6.5429285787086067E-2</v>
      </c>
      <c r="I174" s="88">
        <f t="shared" si="12"/>
        <v>0.22449228578708649</v>
      </c>
      <c r="J174" s="25"/>
      <c r="K174" s="38"/>
      <c r="L174" s="209"/>
      <c r="M174" s="211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16.244</v>
      </c>
      <c r="F175" s="104">
        <v>16.832000000000001</v>
      </c>
      <c r="G175" s="72">
        <f t="shared" si="10"/>
        <v>0.50556240000000086</v>
      </c>
      <c r="H175" s="103">
        <f t="shared" si="9"/>
        <v>0.10034514595188837</v>
      </c>
      <c r="I175" s="88">
        <f>G175+H175</f>
        <v>0.60590754595188923</v>
      </c>
      <c r="J175" s="25"/>
      <c r="K175" s="38"/>
      <c r="L175" s="209"/>
      <c r="M175" s="211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11.727</v>
      </c>
      <c r="F176" s="104">
        <v>12.327</v>
      </c>
      <c r="G176" s="72">
        <f t="shared" si="10"/>
        <v>0.51587999999999967</v>
      </c>
      <c r="H176" s="103">
        <f t="shared" si="9"/>
        <v>0.16562262365130137</v>
      </c>
      <c r="I176" s="88">
        <f t="shared" si="12"/>
        <v>0.6815026236513011</v>
      </c>
      <c r="J176" s="25"/>
      <c r="K176" s="38"/>
      <c r="L176" s="209"/>
      <c r="M176" s="211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9.532</v>
      </c>
      <c r="F177" s="104">
        <v>9.8789999999999996</v>
      </c>
      <c r="G177" s="72">
        <f t="shared" si="10"/>
        <v>0.29835059999999958</v>
      </c>
      <c r="H177" s="103">
        <f t="shared" si="9"/>
        <v>6.5429285787086067E-2</v>
      </c>
      <c r="I177" s="88">
        <f t="shared" si="12"/>
        <v>0.36377988578708564</v>
      </c>
      <c r="J177" s="25"/>
      <c r="K177" s="38"/>
      <c r="L177" s="209"/>
      <c r="M177" s="211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6.5919999999999996</v>
      </c>
      <c r="F178" s="104">
        <v>6.63</v>
      </c>
      <c r="G178" s="72">
        <f t="shared" si="10"/>
        <v>3.2672400000000219E-2</v>
      </c>
      <c r="H178" s="103">
        <f t="shared" si="9"/>
        <v>9.9889721688869212E-2</v>
      </c>
      <c r="I178" s="88">
        <f>G178+H178</f>
        <v>0.13256212168886944</v>
      </c>
      <c r="J178" s="25"/>
      <c r="K178" s="38"/>
      <c r="L178" s="209"/>
      <c r="M178" s="211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14.637</v>
      </c>
      <c r="F179" s="104">
        <v>14.763</v>
      </c>
      <c r="G179" s="72">
        <f t="shared" si="10"/>
        <v>0.10833479999999952</v>
      </c>
      <c r="H179" s="103">
        <f t="shared" si="9"/>
        <v>0.16683708835268582</v>
      </c>
      <c r="I179" s="88">
        <f t="shared" si="12"/>
        <v>0.27517188835268536</v>
      </c>
      <c r="J179" s="25"/>
      <c r="K179" s="38"/>
      <c r="L179" s="209"/>
      <c r="M179" s="211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6.4649999999999999</v>
      </c>
      <c r="G180" s="72">
        <f t="shared" si="10"/>
        <v>0</v>
      </c>
      <c r="H180" s="103">
        <f t="shared" si="9"/>
        <v>6.6491942400797435E-2</v>
      </c>
      <c r="I180" s="88">
        <f t="shared" si="12"/>
        <v>6.6491942400797435E-2</v>
      </c>
      <c r="J180" s="25"/>
      <c r="K180" s="38"/>
      <c r="L180" s="209"/>
      <c r="M180" s="211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2.3980000000000001</v>
      </c>
      <c r="F181" s="104">
        <v>2.3980000000000001</v>
      </c>
      <c r="G181" s="72">
        <f t="shared" si="10"/>
        <v>0</v>
      </c>
      <c r="H181" s="103">
        <f t="shared" si="9"/>
        <v>0.10004152977654228</v>
      </c>
      <c r="I181" s="88">
        <f t="shared" si="12"/>
        <v>0.10004152977654228</v>
      </c>
      <c r="J181" s="25"/>
      <c r="K181" s="38"/>
      <c r="L181" s="209"/>
      <c r="M181" s="211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28.206</v>
      </c>
      <c r="F182" s="104">
        <v>29.641999999999999</v>
      </c>
      <c r="G182" s="72">
        <f t="shared" si="10"/>
        <v>1.2346728</v>
      </c>
      <c r="H182" s="103">
        <f t="shared" si="9"/>
        <v>0.16622985600199361</v>
      </c>
      <c r="I182" s="88">
        <f t="shared" si="12"/>
        <v>1.4009026560019937</v>
      </c>
      <c r="J182" s="25"/>
      <c r="K182" s="38"/>
      <c r="L182" s="209"/>
      <c r="M182" s="211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6.5429285787086067E-2</v>
      </c>
      <c r="I183" s="88">
        <f t="shared" si="12"/>
        <v>6.5429285787086067E-2</v>
      </c>
      <c r="J183" s="25"/>
      <c r="K183" s="38"/>
      <c r="L183" s="209"/>
      <c r="M183" s="211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12.335000000000001</v>
      </c>
      <c r="F184" s="104">
        <v>12.335000000000001</v>
      </c>
      <c r="G184" s="72">
        <f t="shared" si="10"/>
        <v>0</v>
      </c>
      <c r="H184" s="103">
        <f t="shared" si="9"/>
        <v>0.10019333786421532</v>
      </c>
      <c r="I184" s="88">
        <f>G184+H184</f>
        <v>0.10019333786421532</v>
      </c>
      <c r="J184" s="25"/>
      <c r="K184" s="38"/>
      <c r="L184" s="209"/>
      <c r="M184" s="211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10.592000000000001</v>
      </c>
      <c r="F185" s="104">
        <v>10.736000000000001</v>
      </c>
      <c r="G185" s="72">
        <f t="shared" si="10"/>
        <v>0.12381120000000011</v>
      </c>
      <c r="H185" s="103">
        <f t="shared" si="9"/>
        <v>0.16638166408966665</v>
      </c>
      <c r="I185" s="88">
        <f>G185+H185</f>
        <v>0.29019286408966677</v>
      </c>
      <c r="J185" s="25"/>
      <c r="K185" s="38"/>
      <c r="L185" s="209"/>
      <c r="M185" s="211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10.851000000000001</v>
      </c>
      <c r="F186" s="104">
        <v>11.233000000000001</v>
      </c>
      <c r="G186" s="72">
        <f t="shared" si="10"/>
        <v>0.32844359999999972</v>
      </c>
      <c r="H186" s="103">
        <f t="shared" si="9"/>
        <v>6.5277477699413014E-2</v>
      </c>
      <c r="I186" s="88">
        <f t="shared" si="12"/>
        <v>0.39372107769941272</v>
      </c>
      <c r="J186" s="25"/>
      <c r="K186" s="38"/>
      <c r="L186" s="209"/>
      <c r="M186" s="211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12.308999999999999</v>
      </c>
      <c r="F187" s="104">
        <v>12.308999999999999</v>
      </c>
      <c r="G187" s="72">
        <f t="shared" si="10"/>
        <v>0</v>
      </c>
      <c r="H187" s="103">
        <f t="shared" si="9"/>
        <v>0.10004152977654228</v>
      </c>
      <c r="I187" s="88">
        <f t="shared" si="12"/>
        <v>0.10004152977654228</v>
      </c>
      <c r="J187" s="25"/>
      <c r="K187" s="38"/>
      <c r="L187" s="209"/>
      <c r="M187" s="211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9553</v>
      </c>
      <c r="F188" s="129">
        <v>9553</v>
      </c>
      <c r="G188" s="72">
        <f>(F188-E188)* 0.00086</f>
        <v>0</v>
      </c>
      <c r="H188" s="103">
        <f t="shared" si="9"/>
        <v>0.16698889644035886</v>
      </c>
      <c r="I188" s="88">
        <f>G188+H188</f>
        <v>0.16698889644035886</v>
      </c>
      <c r="J188" s="25"/>
      <c r="K188" s="38"/>
      <c r="L188" s="209"/>
      <c r="M188" s="211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3044</v>
      </c>
      <c r="F189" s="129">
        <v>3057</v>
      </c>
      <c r="G189" s="72">
        <f>(F189-E189)* 0.00086</f>
        <v>1.1179999999999999E-2</v>
      </c>
      <c r="H189" s="103">
        <f t="shared" si="9"/>
        <v>6.4973861524066895E-2</v>
      </c>
      <c r="I189" s="88">
        <f>G189+H189</f>
        <v>7.615386152406689E-2</v>
      </c>
      <c r="J189" s="25"/>
      <c r="K189" s="38"/>
      <c r="L189" s="209"/>
      <c r="M189" s="211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5410</v>
      </c>
      <c r="F190" s="129">
        <v>5535</v>
      </c>
      <c r="G190" s="72">
        <f t="shared" ref="G190:G207" si="13">(F190-E190)* 0.00086</f>
        <v>0.1075</v>
      </c>
      <c r="H190" s="103">
        <f t="shared" si="9"/>
        <v>0.10034514595188837</v>
      </c>
      <c r="I190" s="88">
        <f t="shared" si="12"/>
        <v>0.20784514595188835</v>
      </c>
      <c r="J190" s="25"/>
      <c r="K190" s="38"/>
      <c r="L190" s="209"/>
      <c r="M190" s="211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19652</v>
      </c>
      <c r="F191" s="129">
        <v>20148</v>
      </c>
      <c r="G191" s="72">
        <f t="shared" si="13"/>
        <v>0.42655999999999999</v>
      </c>
      <c r="H191" s="103">
        <f t="shared" si="9"/>
        <v>0.16683708835268582</v>
      </c>
      <c r="I191" s="88">
        <f t="shared" si="12"/>
        <v>0.59339708835268579</v>
      </c>
      <c r="J191" s="228" t="s">
        <v>459</v>
      </c>
      <c r="K191" s="229"/>
      <c r="L191" s="209"/>
      <c r="M191" s="211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3130</v>
      </c>
      <c r="F192" s="129">
        <v>3214</v>
      </c>
      <c r="G192" s="72">
        <f t="shared" si="13"/>
        <v>7.2239999999999999E-2</v>
      </c>
      <c r="H192" s="103">
        <f t="shared" si="9"/>
        <v>6.5429285787086067E-2</v>
      </c>
      <c r="I192" s="88">
        <f t="shared" si="12"/>
        <v>0.13766928578708607</v>
      </c>
      <c r="J192" s="228"/>
      <c r="K192" s="229"/>
      <c r="L192" s="209"/>
      <c r="M192" s="211"/>
    </row>
    <row r="193" spans="1:19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9.9889721688869212E-2</v>
      </c>
      <c r="I193" s="88">
        <f t="shared" si="12"/>
        <v>9.9889721688869212E-2</v>
      </c>
      <c r="J193" s="228"/>
      <c r="K193" s="229"/>
      <c r="L193" s="209"/>
      <c r="M193" s="211"/>
    </row>
    <row r="194" spans="1:19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11930</v>
      </c>
      <c r="F194" s="130">
        <v>12218</v>
      </c>
      <c r="G194" s="72">
        <f t="shared" si="13"/>
        <v>0.24767999999999998</v>
      </c>
      <c r="H194" s="103">
        <f t="shared" si="9"/>
        <v>0.16395273468689781</v>
      </c>
      <c r="I194" s="88">
        <f t="shared" si="12"/>
        <v>0.41163273468689776</v>
      </c>
      <c r="J194" s="228"/>
      <c r="K194" s="229"/>
      <c r="L194"/>
      <c r="M194"/>
    </row>
    <row r="195" spans="1:19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4326</v>
      </c>
      <c r="G195" s="72">
        <f t="shared" si="13"/>
        <v>0</v>
      </c>
      <c r="H195" s="103">
        <f t="shared" si="9"/>
        <v>6.5277477699413014E-2</v>
      </c>
      <c r="I195" s="88">
        <f>G195+H195</f>
        <v>6.5277477699413014E-2</v>
      </c>
      <c r="J195" s="228"/>
      <c r="K195" s="229"/>
      <c r="L195" s="209">
        <v>89511319999</v>
      </c>
      <c r="M195" s="211" t="s">
        <v>401</v>
      </c>
    </row>
    <row r="196" spans="1:19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61">
        <v>7018</v>
      </c>
      <c r="F196" s="161">
        <v>7018</v>
      </c>
      <c r="G196" s="214">
        <v>1.0046999999999999</v>
      </c>
      <c r="H196" s="103">
        <f t="shared" si="9"/>
        <v>0.10064876212723448</v>
      </c>
      <c r="I196" s="88">
        <f>G196+H196</f>
        <v>1.1053487621272344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19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0.16835516922941635</v>
      </c>
      <c r="I197" s="88">
        <f t="shared" si="12"/>
        <v>0.16835516922941635</v>
      </c>
      <c r="J197" s="228"/>
      <c r="K197" s="229"/>
      <c r="L197" s="209"/>
      <c r="M197" s="211"/>
    </row>
    <row r="198" spans="1:19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9713</v>
      </c>
      <c r="F198" s="129">
        <v>10001</v>
      </c>
      <c r="G198" s="72">
        <f t="shared" si="13"/>
        <v>0.24767999999999998</v>
      </c>
      <c r="H198" s="103">
        <f t="shared" si="9"/>
        <v>6.4670245348720803E-2</v>
      </c>
      <c r="I198" s="88">
        <f>G198+H198</f>
        <v>0.3123502453487208</v>
      </c>
      <c r="J198" s="228"/>
      <c r="K198" s="229"/>
      <c r="L198" s="209"/>
      <c r="M198" s="211"/>
      <c r="P198" s="172"/>
    </row>
    <row r="199" spans="1:19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13900</v>
      </c>
      <c r="F199" s="129">
        <v>14522</v>
      </c>
      <c r="G199" s="72">
        <f t="shared" si="13"/>
        <v>0.53491999999999995</v>
      </c>
      <c r="H199" s="103">
        <f t="shared" si="9"/>
        <v>9.9130681250503949E-2</v>
      </c>
      <c r="I199" s="88">
        <f t="shared" si="12"/>
        <v>0.6340506812505039</v>
      </c>
      <c r="J199" s="228"/>
      <c r="K199" s="229"/>
      <c r="L199" s="209"/>
      <c r="M199" s="211"/>
      <c r="P199" s="203" t="s">
        <v>450</v>
      </c>
      <c r="Q199" s="204"/>
      <c r="R199" s="203"/>
    </row>
    <row r="200" spans="1:19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25097</v>
      </c>
      <c r="F200" s="129">
        <v>25729</v>
      </c>
      <c r="G200" s="72">
        <f t="shared" si="13"/>
        <v>0.54352</v>
      </c>
      <c r="H200" s="103">
        <f t="shared" si="9"/>
        <v>0.16698889644035886</v>
      </c>
      <c r="I200" s="88">
        <f t="shared" si="12"/>
        <v>0.71050889644035886</v>
      </c>
      <c r="J200" s="25"/>
      <c r="K200" s="38"/>
      <c r="L200" s="209"/>
      <c r="M200" s="211"/>
      <c r="P200" s="172">
        <v>42705</v>
      </c>
      <c r="Q200" s="202">
        <v>1.48952</v>
      </c>
    </row>
    <row r="201" spans="1:19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7340</v>
      </c>
      <c r="F201" s="129">
        <v>7340</v>
      </c>
      <c r="G201" s="72">
        <f t="shared" si="13"/>
        <v>0</v>
      </c>
      <c r="H201" s="103">
        <f t="shared" si="9"/>
        <v>6.4670245348720803E-2</v>
      </c>
      <c r="I201" s="88">
        <f>G201+H201</f>
        <v>6.4670245348720803E-2</v>
      </c>
      <c r="J201" s="25"/>
      <c r="K201" s="38"/>
      <c r="L201" s="209"/>
      <c r="M201" s="211"/>
      <c r="P201" s="172">
        <v>42736</v>
      </c>
      <c r="Q201" s="202">
        <v>0.66391999999999995</v>
      </c>
    </row>
    <row r="202" spans="1:19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15113</v>
      </c>
      <c r="F202" s="129">
        <v>15928</v>
      </c>
      <c r="G202" s="72">
        <f t="shared" si="13"/>
        <v>0.70089999999999997</v>
      </c>
      <c r="H202" s="103">
        <f t="shared" si="9"/>
        <v>9.9130681250503949E-2</v>
      </c>
      <c r="I202" s="88">
        <f>G202+H202</f>
        <v>0.80003068125050392</v>
      </c>
      <c r="J202" s="25"/>
      <c r="K202" s="38"/>
      <c r="L202" s="209"/>
      <c r="M202" s="211"/>
      <c r="P202" s="172">
        <v>42767</v>
      </c>
      <c r="Q202" s="173">
        <v>1.50844</v>
      </c>
    </row>
    <row r="203" spans="1:19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21799</v>
      </c>
      <c r="F203" s="130">
        <v>22271</v>
      </c>
      <c r="G203" s="72">
        <f t="shared" si="13"/>
        <v>0.40592</v>
      </c>
      <c r="H203" s="103">
        <f t="shared" si="9"/>
        <v>0.16683708835268582</v>
      </c>
      <c r="I203" s="88">
        <f>G203+H203</f>
        <v>0.57275708835268579</v>
      </c>
      <c r="J203" s="25"/>
      <c r="K203" s="38"/>
      <c r="L203" s="132">
        <v>187</v>
      </c>
      <c r="M203" s="208" t="s">
        <v>396</v>
      </c>
      <c r="P203" s="172">
        <v>42795</v>
      </c>
      <c r="Q203" s="173">
        <v>0.96921999999999997</v>
      </c>
    </row>
    <row r="204" spans="1:19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8950</v>
      </c>
      <c r="F204" s="130">
        <v>9001</v>
      </c>
      <c r="G204" s="72">
        <f t="shared" si="13"/>
        <v>4.3859999999999996E-2</v>
      </c>
      <c r="H204" s="103">
        <f t="shared" si="9"/>
        <v>6.4973861524066895E-2</v>
      </c>
      <c r="I204" s="88">
        <f>G204+H204</f>
        <v>0.10883386152406689</v>
      </c>
      <c r="J204" s="217" t="s">
        <v>462</v>
      </c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19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4321</v>
      </c>
      <c r="F205" s="130">
        <v>4324</v>
      </c>
      <c r="G205" s="72">
        <f t="shared" si="13"/>
        <v>2.5799999999999998E-3</v>
      </c>
      <c r="H205" s="103">
        <f t="shared" si="9"/>
        <v>9.9434297425850054E-2</v>
      </c>
      <c r="I205" s="88">
        <f t="shared" si="12"/>
        <v>0.10201429742585005</v>
      </c>
      <c r="J205" s="215"/>
      <c r="K205" s="38"/>
      <c r="L205" s="132">
        <v>189</v>
      </c>
      <c r="M205" s="211"/>
      <c r="P205" s="172" t="s">
        <v>427</v>
      </c>
      <c r="Q205" s="173">
        <f>SUM(Q199:Q204)/5</f>
        <v>1.0046519999999999</v>
      </c>
    </row>
    <row r="206" spans="1:19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14384</v>
      </c>
      <c r="F206" s="130">
        <v>14987</v>
      </c>
      <c r="G206" s="86">
        <f t="shared" si="13"/>
        <v>0.51858000000000004</v>
      </c>
      <c r="H206" s="109">
        <f t="shared" si="9"/>
        <v>0.16622985600199361</v>
      </c>
      <c r="I206" s="73">
        <f t="shared" si="12"/>
        <v>0.68480985600199362</v>
      </c>
      <c r="J206" s="215"/>
      <c r="K206" s="38"/>
      <c r="L206" s="209"/>
      <c r="M206" s="211"/>
    </row>
    <row r="207" spans="1:19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7682</v>
      </c>
      <c r="F207" s="130">
        <v>8056</v>
      </c>
      <c r="G207" s="72">
        <f t="shared" si="13"/>
        <v>0.32163999999999998</v>
      </c>
      <c r="H207" s="103">
        <f t="shared" si="9"/>
        <v>6.5277477699413014E-2</v>
      </c>
      <c r="I207" s="88">
        <f t="shared" si="12"/>
        <v>0.38691747769941298</v>
      </c>
      <c r="J207" s="215"/>
      <c r="K207" s="38"/>
      <c r="L207" s="131" t="s">
        <v>431</v>
      </c>
      <c r="M207" s="211" t="s">
        <v>430</v>
      </c>
      <c r="N207" s="208"/>
      <c r="O207" s="208"/>
      <c r="Q207" s="173"/>
    </row>
    <row r="208" spans="1:19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12346</v>
      </c>
      <c r="F208" s="130">
        <v>12626</v>
      </c>
      <c r="G208" s="72">
        <f>(F208-E208)* 0.00086</f>
        <v>0.24079999999999999</v>
      </c>
      <c r="H208" s="103">
        <f t="shared" si="9"/>
        <v>9.9130681250503949E-2</v>
      </c>
      <c r="I208" s="88">
        <f t="shared" si="12"/>
        <v>0.33993068125050396</v>
      </c>
      <c r="J208" s="215"/>
      <c r="K208" s="38"/>
      <c r="L208" s="209"/>
      <c r="M208" s="211"/>
      <c r="P208"/>
      <c r="Q208" s="173"/>
      <c r="S208" s="173"/>
    </row>
    <row r="209" spans="1:19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6.923</v>
      </c>
      <c r="F209" s="104">
        <v>7.2850000000000001</v>
      </c>
      <c r="G209" s="72">
        <f>(F209-E209)*0.8598</f>
        <v>0.31124760000000007</v>
      </c>
      <c r="H209" s="103">
        <f t="shared" si="9"/>
        <v>8.0154670291372257E-2</v>
      </c>
      <c r="I209" s="88">
        <f t="shared" si="12"/>
        <v>0.39140227029137231</v>
      </c>
      <c r="J209" s="215"/>
      <c r="K209" s="38"/>
      <c r="L209" s="209"/>
      <c r="M209" s="211"/>
      <c r="P209" s="172"/>
      <c r="Q209" s="173"/>
      <c r="R209" s="173"/>
      <c r="S209" s="173"/>
    </row>
    <row r="210" spans="1:19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9.7780000000000005</v>
      </c>
      <c r="F210" s="104">
        <v>10.375999999999999</v>
      </c>
      <c r="G210" s="72">
        <f t="shared" ref="G210:G273" si="14">(F210-E210)*0.8598</f>
        <v>0.51416039999999907</v>
      </c>
      <c r="H210" s="103">
        <f t="shared" ref="H210:H273" si="15">$G$11/$C$303*C210</f>
        <v>7.7725740888603401E-2</v>
      </c>
      <c r="I210" s="88">
        <f t="shared" si="12"/>
        <v>0.59188614088860247</v>
      </c>
      <c r="J210" s="25"/>
      <c r="K210" s="38"/>
      <c r="L210" s="209"/>
      <c r="M210" s="211"/>
      <c r="P210" s="172"/>
      <c r="Q210" s="173"/>
    </row>
    <row r="211" spans="1:19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33.134999999999998</v>
      </c>
      <c r="F211" s="104">
        <v>34.93</v>
      </c>
      <c r="G211" s="72">
        <f t="shared" si="14"/>
        <v>1.5433410000000014</v>
      </c>
      <c r="H211" s="103">
        <f t="shared" si="15"/>
        <v>0.17245398759658878</v>
      </c>
      <c r="I211" s="88">
        <f t="shared" si="12"/>
        <v>1.7157949875965901</v>
      </c>
      <c r="J211" s="25"/>
      <c r="K211" s="38"/>
      <c r="L211" s="209"/>
      <c r="M211" s="211"/>
      <c r="N211" s="210"/>
      <c r="O211" s="210"/>
      <c r="P211" s="172"/>
      <c r="Q211" s="173"/>
    </row>
    <row r="212" spans="1:19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22.507999999999999</v>
      </c>
      <c r="F212" s="135">
        <v>22.959</v>
      </c>
      <c r="G212" s="86">
        <f t="shared" si="14"/>
        <v>0.38776980000000044</v>
      </c>
      <c r="H212" s="109">
        <f t="shared" si="15"/>
        <v>0.16197922954714811</v>
      </c>
      <c r="I212" s="73">
        <f t="shared" si="12"/>
        <v>0.54974902954714855</v>
      </c>
      <c r="J212" s="25"/>
      <c r="K212" s="38"/>
      <c r="L212" s="209"/>
      <c r="M212" s="211"/>
      <c r="P212" s="172"/>
      <c r="Q212" s="173"/>
    </row>
    <row r="213" spans="1:19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</v>
      </c>
      <c r="F213" s="104">
        <v>7.9809999999999999</v>
      </c>
      <c r="G213" s="72">
        <f t="shared" si="14"/>
        <v>8.5979999999952347E-4</v>
      </c>
      <c r="H213" s="103">
        <f t="shared" si="15"/>
        <v>0.14072609727292062</v>
      </c>
      <c r="I213" s="88">
        <f t="shared" si="12"/>
        <v>0.14158589727292015</v>
      </c>
      <c r="J213" s="25"/>
      <c r="K213" s="38"/>
      <c r="L213" s="209"/>
      <c r="M213" s="211"/>
      <c r="N213" s="4"/>
      <c r="P213" s="172"/>
      <c r="Q213" s="173"/>
    </row>
    <row r="214" spans="1:19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17.454999999999998</v>
      </c>
      <c r="F214" s="104">
        <v>18.439</v>
      </c>
      <c r="G214" s="72">
        <f t="shared" si="14"/>
        <v>0.84604320000000155</v>
      </c>
      <c r="H214" s="103">
        <f t="shared" si="15"/>
        <v>0.12417901571655778</v>
      </c>
      <c r="I214" s="88">
        <f t="shared" si="12"/>
        <v>0.97022221571655931</v>
      </c>
      <c r="J214" s="25"/>
      <c r="K214" s="38"/>
      <c r="L214" s="209"/>
      <c r="M214" s="211"/>
      <c r="P214" s="172"/>
    </row>
    <row r="215" spans="1:19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4.3419999999999996</v>
      </c>
      <c r="F215" s="104">
        <v>4.4219999999999997</v>
      </c>
      <c r="G215" s="72">
        <f t="shared" si="14"/>
        <v>6.8784000000000067E-2</v>
      </c>
      <c r="H215" s="103">
        <f t="shared" si="15"/>
        <v>7.939562985300698E-2</v>
      </c>
      <c r="I215" s="88">
        <f t="shared" si="12"/>
        <v>0.14817962985300703</v>
      </c>
      <c r="J215" s="25"/>
      <c r="K215" s="38"/>
      <c r="L215" s="209"/>
      <c r="M215" s="211"/>
      <c r="P215" s="172"/>
    </row>
    <row r="216" spans="1:19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8.9570000000000007</v>
      </c>
      <c r="F216" s="104">
        <v>9.1739999999999995</v>
      </c>
      <c r="G216" s="72">
        <f t="shared" si="14"/>
        <v>0.18657659999999893</v>
      </c>
      <c r="H216" s="103">
        <f t="shared" si="15"/>
        <v>7.7877548976276453E-2</v>
      </c>
      <c r="I216" s="88">
        <f t="shared" si="12"/>
        <v>0.26445414897627539</v>
      </c>
      <c r="J216" s="25"/>
      <c r="K216" s="38"/>
      <c r="L216" s="209"/>
      <c r="M216" s="211"/>
      <c r="P216" s="172"/>
    </row>
    <row r="217" spans="1:19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35.430999999999997</v>
      </c>
      <c r="F217" s="104">
        <v>36.994999999999997</v>
      </c>
      <c r="G217" s="72">
        <f t="shared" si="14"/>
        <v>1.3447272000000001</v>
      </c>
      <c r="H217" s="103">
        <f t="shared" si="15"/>
        <v>0.17260579568426185</v>
      </c>
      <c r="I217" s="88">
        <f t="shared" si="12"/>
        <v>1.5173329956842621</v>
      </c>
      <c r="J217" s="25"/>
      <c r="K217" s="38"/>
      <c r="L217" s="209"/>
      <c r="M217" s="211"/>
      <c r="P217" s="172"/>
    </row>
    <row r="218" spans="1:19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15.298</v>
      </c>
      <c r="F218" s="104">
        <v>16.155000000000001</v>
      </c>
      <c r="G218" s="72">
        <f t="shared" si="14"/>
        <v>0.73684860000000096</v>
      </c>
      <c r="H218" s="103">
        <f t="shared" si="15"/>
        <v>0.16243465381016725</v>
      </c>
      <c r="I218" s="88">
        <f t="shared" si="12"/>
        <v>0.89928325381016827</v>
      </c>
      <c r="J218" s="25"/>
      <c r="K218" s="38"/>
      <c r="L218" s="209"/>
      <c r="M218" s="211"/>
    </row>
    <row r="219" spans="1:19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17.437000000000001</v>
      </c>
      <c r="F219" s="104">
        <v>18.016999999999999</v>
      </c>
      <c r="G219" s="72">
        <f t="shared" si="14"/>
        <v>0.49868399999999852</v>
      </c>
      <c r="H219" s="103">
        <f t="shared" si="15"/>
        <v>0.14072609727292062</v>
      </c>
      <c r="I219" s="88">
        <f t="shared" si="12"/>
        <v>0.63941009727291909</v>
      </c>
      <c r="J219" s="25"/>
      <c r="K219" s="38"/>
      <c r="L219" s="209"/>
      <c r="M219" s="211"/>
    </row>
    <row r="220" spans="1:19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13.698</v>
      </c>
      <c r="F220" s="104">
        <v>14.398</v>
      </c>
      <c r="G220" s="72">
        <f t="shared" si="14"/>
        <v>0.6018599999999994</v>
      </c>
      <c r="H220" s="103">
        <f t="shared" si="15"/>
        <v>0.12296455101517335</v>
      </c>
      <c r="I220" s="88">
        <f t="shared" si="12"/>
        <v>0.72482455101517274</v>
      </c>
      <c r="J220" s="25"/>
      <c r="K220" s="38"/>
      <c r="L220" s="209"/>
      <c r="M220" s="211"/>
    </row>
    <row r="221" spans="1:19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7.3840000000000003</v>
      </c>
      <c r="F221" s="104">
        <v>7.48</v>
      </c>
      <c r="G221" s="72">
        <f t="shared" si="14"/>
        <v>8.2540800000000081E-2</v>
      </c>
      <c r="H221" s="103">
        <f t="shared" si="15"/>
        <v>8.0761902642064481E-2</v>
      </c>
      <c r="I221" s="88">
        <f t="shared" si="12"/>
        <v>0.16330270264206456</v>
      </c>
      <c r="J221" s="25"/>
      <c r="K221" s="38"/>
      <c r="L221" s="209"/>
      <c r="M221" s="211"/>
    </row>
    <row r="222" spans="1:19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15.15</v>
      </c>
      <c r="F222" s="104">
        <v>15.898</v>
      </c>
      <c r="G222" s="72">
        <f t="shared" si="14"/>
        <v>0.64313039999999944</v>
      </c>
      <c r="H222" s="103">
        <f t="shared" si="15"/>
        <v>7.7573932800930348E-2</v>
      </c>
      <c r="I222" s="88">
        <f t="shared" si="12"/>
        <v>0.72070433280092983</v>
      </c>
      <c r="J222" s="25"/>
      <c r="K222" s="38"/>
      <c r="L222" s="209"/>
      <c r="M222" s="211"/>
    </row>
    <row r="223" spans="1:19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27.596</v>
      </c>
      <c r="F223" s="104">
        <v>28.431999999999999</v>
      </c>
      <c r="G223" s="72">
        <f t="shared" si="14"/>
        <v>0.71879279999999879</v>
      </c>
      <c r="H223" s="103">
        <f t="shared" si="15"/>
        <v>0.17275760377193489</v>
      </c>
      <c r="I223" s="88">
        <f t="shared" ref="I223:I280" si="16">G223+H223</f>
        <v>0.89155040377193373</v>
      </c>
      <c r="J223" s="25"/>
      <c r="K223" s="38"/>
      <c r="L223" s="209"/>
      <c r="M223" s="211"/>
    </row>
    <row r="224" spans="1:19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5.16</v>
      </c>
      <c r="G224" s="86">
        <f t="shared" si="14"/>
        <v>0</v>
      </c>
      <c r="H224" s="109">
        <f t="shared" si="15"/>
        <v>0.16228284572249421</v>
      </c>
      <c r="I224" s="73">
        <f t="shared" si="16"/>
        <v>0.16228284572249421</v>
      </c>
      <c r="J224" s="25"/>
      <c r="K224" s="38"/>
      <c r="L224" s="209"/>
      <c r="M224" s="211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15.731999999999999</v>
      </c>
      <c r="F225" s="104">
        <v>16.324000000000002</v>
      </c>
      <c r="G225" s="72">
        <f t="shared" si="14"/>
        <v>0.50900160000000194</v>
      </c>
      <c r="H225" s="103">
        <f t="shared" si="15"/>
        <v>0.14148513771128587</v>
      </c>
      <c r="I225" s="88">
        <f t="shared" si="16"/>
        <v>0.65048673771128784</v>
      </c>
      <c r="J225" s="25"/>
      <c r="K225" s="38"/>
      <c r="L225" s="209"/>
      <c r="M225" s="211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5.8929999999999998</v>
      </c>
      <c r="F226" s="104">
        <v>5.93</v>
      </c>
      <c r="G226" s="72">
        <f t="shared" si="14"/>
        <v>3.1812599999999934E-2</v>
      </c>
      <c r="H226" s="103">
        <f t="shared" si="15"/>
        <v>0.1225091267521542</v>
      </c>
      <c r="I226" s="88">
        <f t="shared" si="16"/>
        <v>0.15432172675215414</v>
      </c>
      <c r="J226" s="25"/>
      <c r="K226" s="38"/>
      <c r="L226" s="209"/>
      <c r="M226" s="211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8.4779999999999998</v>
      </c>
      <c r="F227" s="104">
        <v>8.5990000000000002</v>
      </c>
      <c r="G227" s="72">
        <f t="shared" si="14"/>
        <v>0.10403580000000039</v>
      </c>
      <c r="H227" s="103">
        <f t="shared" si="15"/>
        <v>7.9699246028353099E-2</v>
      </c>
      <c r="I227" s="88">
        <f t="shared" si="16"/>
        <v>0.1837350460283535</v>
      </c>
      <c r="J227" s="25"/>
      <c r="K227" s="38"/>
      <c r="L227" s="209"/>
      <c r="M227" s="211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0.45700000000000002</v>
      </c>
      <c r="G228" s="72">
        <f t="shared" si="14"/>
        <v>0</v>
      </c>
      <c r="H228" s="103">
        <f t="shared" si="15"/>
        <v>7.7422124713257295E-2</v>
      </c>
      <c r="I228" s="88">
        <f t="shared" si="16"/>
        <v>7.7422124713257295E-2</v>
      </c>
      <c r="K228" s="38"/>
      <c r="L228" s="209"/>
      <c r="M228" s="211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35.953000000000003</v>
      </c>
      <c r="F229" s="104">
        <v>37.701999999999998</v>
      </c>
      <c r="G229" s="72">
        <f t="shared" si="14"/>
        <v>1.5037901999999959</v>
      </c>
      <c r="H229" s="103">
        <f t="shared" si="15"/>
        <v>0.17290941185960795</v>
      </c>
      <c r="I229" s="88">
        <f t="shared" si="16"/>
        <v>1.6766996118596038</v>
      </c>
      <c r="J229" s="25"/>
      <c r="K229" s="38"/>
      <c r="L229" s="209"/>
      <c r="M229" s="211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11.792999999999999</v>
      </c>
      <c r="F230" s="104">
        <v>11.997999999999999</v>
      </c>
      <c r="G230" s="72">
        <f t="shared" si="14"/>
        <v>0.17625900000000005</v>
      </c>
      <c r="H230" s="103">
        <f t="shared" si="15"/>
        <v>0.161675613371802</v>
      </c>
      <c r="I230" s="88">
        <f t="shared" si="16"/>
        <v>0.33793461337180208</v>
      </c>
      <c r="J230" s="25"/>
      <c r="K230" s="38"/>
      <c r="L230" s="209"/>
      <c r="M230" s="211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11.786</v>
      </c>
      <c r="F231" s="104">
        <v>12.468999999999999</v>
      </c>
      <c r="G231" s="72">
        <f t="shared" si="14"/>
        <v>0.58724339999999986</v>
      </c>
      <c r="H231" s="103">
        <f t="shared" si="15"/>
        <v>0.14057428918524756</v>
      </c>
      <c r="I231" s="88">
        <f t="shared" si="16"/>
        <v>0.72781768918524747</v>
      </c>
      <c r="J231" s="25"/>
      <c r="K231" s="38"/>
      <c r="L231" s="209"/>
      <c r="M231" s="211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11.528</v>
      </c>
      <c r="F232" s="104">
        <v>11.832000000000001</v>
      </c>
      <c r="G232" s="72">
        <f t="shared" si="14"/>
        <v>0.26137920000000026</v>
      </c>
      <c r="H232" s="103">
        <f t="shared" si="15"/>
        <v>0.12357178336586556</v>
      </c>
      <c r="I232" s="88">
        <f t="shared" si="16"/>
        <v>0.38495098336586581</v>
      </c>
      <c r="J232" s="25"/>
      <c r="K232" s="38"/>
      <c r="L232" s="209"/>
      <c r="M232" s="211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9.3350000000000009</v>
      </c>
      <c r="F233" s="104">
        <v>9.5809999999999995</v>
      </c>
      <c r="G233" s="72">
        <f t="shared" si="14"/>
        <v>0.21151079999999886</v>
      </c>
      <c r="H233" s="103">
        <f t="shared" si="15"/>
        <v>8.030647837904531E-2</v>
      </c>
      <c r="I233" s="88">
        <f t="shared" si="16"/>
        <v>0.29181727837904414</v>
      </c>
      <c r="J233" s="25"/>
      <c r="K233" s="38"/>
      <c r="L233" s="209"/>
      <c r="M233" s="211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12.933999999999999</v>
      </c>
      <c r="F234" s="135">
        <v>13.289</v>
      </c>
      <c r="G234" s="86">
        <f t="shared" si="14"/>
        <v>0.30522900000000036</v>
      </c>
      <c r="H234" s="109">
        <f t="shared" si="15"/>
        <v>7.8029357063949506E-2</v>
      </c>
      <c r="I234" s="73">
        <f t="shared" si="16"/>
        <v>0.38325835706394984</v>
      </c>
      <c r="J234" s="25"/>
      <c r="K234" s="38"/>
      <c r="L234" s="209"/>
      <c r="M234" s="211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0.17457930082401155</v>
      </c>
      <c r="I235" s="73">
        <f t="shared" si="16"/>
        <v>0.17457930082401155</v>
      </c>
      <c r="J235" s="215"/>
      <c r="K235" s="38"/>
      <c r="L235" s="209"/>
      <c r="M235" s="211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16.12</v>
      </c>
      <c r="F236" s="135">
        <v>16.593</v>
      </c>
      <c r="G236" s="86">
        <f t="shared" si="14"/>
        <v>0.40668539999999914</v>
      </c>
      <c r="H236" s="109">
        <f t="shared" si="15"/>
        <v>0.16197922954714811</v>
      </c>
      <c r="I236" s="73">
        <f t="shared" si="16"/>
        <v>0.56866462954714725</v>
      </c>
      <c r="J236" s="215"/>
      <c r="K236" s="227"/>
      <c r="L236" s="209"/>
      <c r="M236" s="211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0.14027067300990145</v>
      </c>
      <c r="I237" s="73">
        <f t="shared" si="16"/>
        <v>0.14027067300990145</v>
      </c>
      <c r="J237" s="215"/>
      <c r="K237" s="227"/>
      <c r="L237" s="209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11.959</v>
      </c>
      <c r="F238" s="135">
        <v>12.458</v>
      </c>
      <c r="G238" s="86">
        <f t="shared" si="14"/>
        <v>0.42904020000000048</v>
      </c>
      <c r="H238" s="109">
        <f t="shared" si="15"/>
        <v>0.12326816719051946</v>
      </c>
      <c r="I238" s="73">
        <f t="shared" si="16"/>
        <v>0.5523083671905199</v>
      </c>
      <c r="J238" s="215"/>
      <c r="K238" s="227"/>
      <c r="L238" s="209"/>
      <c r="M238" s="211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4.8040000000000003</v>
      </c>
      <c r="F239" s="135">
        <v>5.008</v>
      </c>
      <c r="G239" s="86">
        <f t="shared" si="14"/>
        <v>0.17539919999999978</v>
      </c>
      <c r="H239" s="109">
        <f t="shared" si="15"/>
        <v>8.0002862203699204E-2</v>
      </c>
      <c r="I239" s="73">
        <f t="shared" si="16"/>
        <v>0.25540206220369899</v>
      </c>
      <c r="J239" s="215"/>
      <c r="K239" s="38"/>
      <c r="L239" s="209"/>
      <c r="M239" s="211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9.3819999999999997</v>
      </c>
      <c r="F240" s="135">
        <v>9.6690000000000005</v>
      </c>
      <c r="G240" s="86">
        <f t="shared" si="14"/>
        <v>0.24676260000000069</v>
      </c>
      <c r="H240" s="109">
        <f t="shared" si="15"/>
        <v>7.8181165151622559E-2</v>
      </c>
      <c r="I240" s="73">
        <f t="shared" si="16"/>
        <v>0.32494376515162327</v>
      </c>
      <c r="J240" s="215"/>
      <c r="K240" s="38"/>
      <c r="L240" s="209"/>
      <c r="M240" s="211"/>
    </row>
    <row r="241" spans="1:13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36.804000000000002</v>
      </c>
      <c r="F241" s="135">
        <v>38.341999999999999</v>
      </c>
      <c r="G241" s="86">
        <f t="shared" si="14"/>
        <v>1.3223723999999972</v>
      </c>
      <c r="H241" s="109">
        <f t="shared" si="15"/>
        <v>0.17230217950891574</v>
      </c>
      <c r="I241" s="73">
        <f t="shared" si="16"/>
        <v>1.4946745795089129</v>
      </c>
      <c r="J241" s="215"/>
      <c r="K241" s="38"/>
      <c r="L241" s="209"/>
      <c r="M241" s="211"/>
    </row>
    <row r="242" spans="1:13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17.64</v>
      </c>
      <c r="F242" s="135">
        <v>18.305</v>
      </c>
      <c r="G242" s="86">
        <f t="shared" si="14"/>
        <v>0.57176699999999925</v>
      </c>
      <c r="H242" s="109">
        <f t="shared" si="15"/>
        <v>0.16304188616085949</v>
      </c>
      <c r="I242" s="73">
        <f t="shared" si="16"/>
        <v>0.73480888616085871</v>
      </c>
      <c r="J242" s="215"/>
      <c r="K242" s="38"/>
      <c r="L242" s="209"/>
      <c r="M242" s="211"/>
    </row>
    <row r="243" spans="1:13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16.096</v>
      </c>
      <c r="F243" s="135">
        <v>16.562000000000001</v>
      </c>
      <c r="G243" s="86">
        <f t="shared" si="14"/>
        <v>0.40066680000000093</v>
      </c>
      <c r="H243" s="109">
        <f t="shared" si="15"/>
        <v>0.14118152153593977</v>
      </c>
      <c r="I243" s="73">
        <f t="shared" si="16"/>
        <v>0.54184832153594065</v>
      </c>
      <c r="J243" s="25"/>
      <c r="K243" s="38"/>
      <c r="L243" s="209"/>
      <c r="M243" s="211"/>
    </row>
    <row r="244" spans="1:13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19.602</v>
      </c>
      <c r="F244" s="135">
        <v>20.856000000000002</v>
      </c>
      <c r="G244" s="86">
        <f t="shared" si="14"/>
        <v>1.0781892000000011</v>
      </c>
      <c r="H244" s="109">
        <f t="shared" si="15"/>
        <v>0.1228127429275003</v>
      </c>
      <c r="I244" s="73">
        <f t="shared" si="16"/>
        <v>1.2010019429275014</v>
      </c>
      <c r="J244" s="25"/>
      <c r="K244" s="38"/>
      <c r="L244" s="209"/>
      <c r="M244" s="211"/>
    </row>
    <row r="245" spans="1:13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13.01</v>
      </c>
      <c r="F245" s="135">
        <v>13.714</v>
      </c>
      <c r="G245" s="86">
        <f t="shared" si="14"/>
        <v>0.60529920000000059</v>
      </c>
      <c r="H245" s="109">
        <f t="shared" si="15"/>
        <v>7.9699246028353099E-2</v>
      </c>
      <c r="I245" s="73">
        <f t="shared" si="16"/>
        <v>0.68499844602835369</v>
      </c>
      <c r="J245" s="25"/>
      <c r="K245" s="38"/>
      <c r="L245" s="209"/>
      <c r="M245" s="211"/>
    </row>
    <row r="246" spans="1:13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10.878</v>
      </c>
      <c r="F246" s="104">
        <v>10.926</v>
      </c>
      <c r="G246" s="72">
        <f t="shared" si="14"/>
        <v>4.127040000000004E-2</v>
      </c>
      <c r="H246" s="103">
        <f t="shared" si="15"/>
        <v>7.6966700450238137E-2</v>
      </c>
      <c r="I246" s="88">
        <f t="shared" si="16"/>
        <v>0.11823710045023818</v>
      </c>
      <c r="J246" s="25"/>
      <c r="K246" s="38"/>
      <c r="L246" s="209"/>
      <c r="M246" s="211"/>
    </row>
    <row r="247" spans="1:13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16.09</v>
      </c>
      <c r="F247" s="104">
        <v>17.526</v>
      </c>
      <c r="G247" s="72">
        <f t="shared" si="14"/>
        <v>1.2346728</v>
      </c>
      <c r="H247" s="103">
        <f t="shared" si="15"/>
        <v>0.17275760377193489</v>
      </c>
      <c r="I247" s="88">
        <f t="shared" si="16"/>
        <v>1.407430403771935</v>
      </c>
      <c r="J247" s="25"/>
      <c r="K247" s="38"/>
      <c r="L247" s="209"/>
      <c r="M247" s="211"/>
    </row>
    <row r="248" spans="1:13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10.978</v>
      </c>
      <c r="F248" s="104">
        <v>11.683</v>
      </c>
      <c r="G248" s="72">
        <f t="shared" si="14"/>
        <v>0.60615900000000011</v>
      </c>
      <c r="H248" s="103">
        <f t="shared" si="15"/>
        <v>0.16152380528412896</v>
      </c>
      <c r="I248" s="88">
        <f t="shared" si="16"/>
        <v>0.76768280528412913</v>
      </c>
      <c r="J248" s="25"/>
      <c r="K248" s="38"/>
      <c r="L248" s="209"/>
      <c r="M248" s="211"/>
    </row>
    <row r="249" spans="1:13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13.72</v>
      </c>
      <c r="F249" s="104">
        <v>13.913</v>
      </c>
      <c r="G249" s="72">
        <f t="shared" si="14"/>
        <v>0.16594139999999968</v>
      </c>
      <c r="H249" s="103">
        <f t="shared" si="15"/>
        <v>0.14194056197430505</v>
      </c>
      <c r="I249" s="88">
        <f t="shared" si="16"/>
        <v>0.30788196197430473</v>
      </c>
      <c r="J249" s="25"/>
      <c r="K249" s="38"/>
      <c r="L249" s="209"/>
      <c r="M249" s="211"/>
    </row>
    <row r="250" spans="1:13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0.12190189440146197</v>
      </c>
      <c r="I250" s="88">
        <f t="shared" si="16"/>
        <v>0.12190189440146197</v>
      </c>
      <c r="J250" s="25"/>
      <c r="K250" s="38"/>
      <c r="L250" s="209"/>
      <c r="M250" s="211"/>
    </row>
    <row r="251" spans="1:13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3.3780000000000001</v>
      </c>
      <c r="F251" s="104">
        <v>4.0449999999999999</v>
      </c>
      <c r="G251" s="72">
        <f t="shared" si="14"/>
        <v>0.57348659999999985</v>
      </c>
      <c r="H251" s="103">
        <f t="shared" si="15"/>
        <v>7.9547437940680046E-2</v>
      </c>
      <c r="I251" s="88">
        <f t="shared" si="16"/>
        <v>0.65303403794067993</v>
      </c>
      <c r="J251" s="25"/>
      <c r="K251" s="38"/>
      <c r="L251" s="209"/>
      <c r="M251" s="211"/>
    </row>
    <row r="252" spans="1:13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10.641999999999999</v>
      </c>
      <c r="F252" s="104">
        <v>11.6</v>
      </c>
      <c r="G252" s="72">
        <f t="shared" si="14"/>
        <v>0.82368840000000021</v>
      </c>
      <c r="H252" s="103">
        <f t="shared" si="15"/>
        <v>7.7270316625584243E-2</v>
      </c>
      <c r="I252" s="88">
        <f t="shared" si="16"/>
        <v>0.90095871662558447</v>
      </c>
      <c r="J252" s="25"/>
      <c r="K252" s="38"/>
      <c r="L252" s="209"/>
      <c r="M252" s="211"/>
    </row>
    <row r="253" spans="1:13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31.550999999999998</v>
      </c>
      <c r="F253" s="104">
        <v>32.76</v>
      </c>
      <c r="G253" s="72">
        <f t="shared" si="14"/>
        <v>1.0394981999999997</v>
      </c>
      <c r="H253" s="103">
        <f t="shared" si="15"/>
        <v>0.17382026038564627</v>
      </c>
      <c r="I253" s="88">
        <f t="shared" si="16"/>
        <v>1.2133184603856459</v>
      </c>
      <c r="J253" s="215"/>
      <c r="K253" s="38"/>
      <c r="L253" s="209"/>
      <c r="M253" s="211"/>
    </row>
    <row r="254" spans="1:13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9.25</v>
      </c>
      <c r="F254" s="135">
        <v>9.9610000000000003</v>
      </c>
      <c r="G254" s="72">
        <f>(F254-E254)*0.8598</f>
        <v>0.61131780000000024</v>
      </c>
      <c r="H254" s="103">
        <f t="shared" si="15"/>
        <v>0.161675613371802</v>
      </c>
      <c r="I254" s="88">
        <f t="shared" si="16"/>
        <v>0.77299341337180227</v>
      </c>
      <c r="J254" s="215"/>
      <c r="K254" s="38"/>
      <c r="L254" s="209"/>
      <c r="M254" s="211"/>
    </row>
    <row r="255" spans="1:13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17.849</v>
      </c>
      <c r="F255" s="135">
        <v>17.963999999999999</v>
      </c>
      <c r="G255" s="72">
        <f>(F255-E255)*0.8598</f>
        <v>9.887699999999866E-2</v>
      </c>
      <c r="H255" s="103">
        <f t="shared" si="15"/>
        <v>0.14194056197430505</v>
      </c>
      <c r="I255" s="88">
        <f t="shared" si="16"/>
        <v>0.24081756197430371</v>
      </c>
      <c r="J255" s="215"/>
      <c r="K255" s="38"/>
      <c r="L255" s="209"/>
      <c r="M255" s="211"/>
    </row>
    <row r="256" spans="1:13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6.976</v>
      </c>
      <c r="F256" s="135">
        <v>6.992</v>
      </c>
      <c r="G256" s="72">
        <f t="shared" si="14"/>
        <v>1.3756800000000012E-2</v>
      </c>
      <c r="H256" s="103">
        <f t="shared" si="15"/>
        <v>0.12220551057680808</v>
      </c>
      <c r="I256" s="88">
        <f t="shared" si="16"/>
        <v>0.13596231057680808</v>
      </c>
      <c r="J256" s="215"/>
      <c r="K256" s="38"/>
      <c r="L256" s="209"/>
      <c r="M256" s="211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7.9009999999999998</v>
      </c>
      <c r="F257" s="135">
        <v>8.0690000000000008</v>
      </c>
      <c r="G257" s="72">
        <f t="shared" si="14"/>
        <v>0.14444640000000089</v>
      </c>
      <c r="H257" s="103">
        <f t="shared" si="15"/>
        <v>8.0002862203699204E-2</v>
      </c>
      <c r="I257" s="88">
        <f t="shared" si="16"/>
        <v>0.2244492622037001</v>
      </c>
      <c r="J257" s="215"/>
      <c r="K257" s="38"/>
      <c r="L257" s="209"/>
      <c r="M257" s="211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7.6359468099545913E-2</v>
      </c>
      <c r="I258" s="88">
        <f t="shared" si="16"/>
        <v>7.6359468099545913E-2</v>
      </c>
      <c r="J258" s="215"/>
      <c r="K258" s="38"/>
      <c r="L258" s="209"/>
      <c r="M258" s="211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23.713999999999999</v>
      </c>
      <c r="F259" s="135">
        <v>25.088000000000001</v>
      </c>
      <c r="G259" s="72">
        <f t="shared" si="14"/>
        <v>1.1813652000000021</v>
      </c>
      <c r="H259" s="103">
        <f t="shared" si="15"/>
        <v>0.17290941185960795</v>
      </c>
      <c r="I259" s="88">
        <f t="shared" si="16"/>
        <v>1.3542746118596101</v>
      </c>
      <c r="J259" s="215"/>
      <c r="K259" s="38"/>
      <c r="L259" s="209"/>
      <c r="M259" s="211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15.455</v>
      </c>
      <c r="F260" s="104">
        <v>16.126000000000001</v>
      </c>
      <c r="G260" s="72">
        <f t="shared" si="14"/>
        <v>0.57692580000000104</v>
      </c>
      <c r="H260" s="103">
        <f t="shared" si="15"/>
        <v>0.1613719971964559</v>
      </c>
      <c r="I260" s="88">
        <f t="shared" si="16"/>
        <v>0.73829779719645694</v>
      </c>
      <c r="J260" s="25"/>
      <c r="K260" s="40"/>
      <c r="L260" s="209"/>
      <c r="M260" s="211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17.431000000000001</v>
      </c>
      <c r="F261" s="104">
        <v>18.274000000000001</v>
      </c>
      <c r="G261" s="72">
        <f t="shared" si="14"/>
        <v>0.72481139999999999</v>
      </c>
      <c r="H261" s="103">
        <f t="shared" si="15"/>
        <v>0.14042248109757449</v>
      </c>
      <c r="I261" s="88">
        <f t="shared" si="16"/>
        <v>0.86523388109757449</v>
      </c>
      <c r="J261" s="25"/>
      <c r="K261" s="38"/>
      <c r="L261" s="209"/>
      <c r="M261" s="211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10.148</v>
      </c>
      <c r="F262" s="104">
        <v>10.529</v>
      </c>
      <c r="G262" s="72">
        <f t="shared" si="14"/>
        <v>0.3275838000000002</v>
      </c>
      <c r="H262" s="103">
        <f t="shared" si="15"/>
        <v>0.12918868260976854</v>
      </c>
      <c r="I262" s="88">
        <f t="shared" si="16"/>
        <v>0.45677248260976877</v>
      </c>
      <c r="J262" s="25"/>
      <c r="K262" s="38"/>
      <c r="L262" s="209"/>
      <c r="M262" s="211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12.673999999999999</v>
      </c>
      <c r="F263" s="104">
        <v>13.317</v>
      </c>
      <c r="G263" s="72">
        <f t="shared" si="14"/>
        <v>0.55285140000000055</v>
      </c>
      <c r="H263" s="103">
        <f t="shared" si="15"/>
        <v>7.9547437940680046E-2</v>
      </c>
      <c r="I263" s="88">
        <f t="shared" si="16"/>
        <v>0.63239883794068064</v>
      </c>
      <c r="J263" s="25"/>
      <c r="K263" s="38"/>
      <c r="L263" s="209"/>
      <c r="M263" s="211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14.307</v>
      </c>
      <c r="F264" s="104">
        <v>14.933</v>
      </c>
      <c r="G264" s="72">
        <f t="shared" si="14"/>
        <v>0.53823479999999957</v>
      </c>
      <c r="H264" s="103">
        <f t="shared" si="15"/>
        <v>7.7270316625584243E-2</v>
      </c>
      <c r="I264" s="88">
        <f t="shared" si="16"/>
        <v>0.61550511662558383</v>
      </c>
      <c r="J264" s="25"/>
      <c r="K264" s="38"/>
      <c r="L264" s="209"/>
      <c r="M264" s="211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24.193000000000001</v>
      </c>
      <c r="F265" s="104">
        <v>24.72</v>
      </c>
      <c r="G265" s="72">
        <f t="shared" si="14"/>
        <v>0.45311459999999781</v>
      </c>
      <c r="H265" s="103">
        <f t="shared" si="15"/>
        <v>0.17290941185960795</v>
      </c>
      <c r="I265" s="88">
        <f t="shared" si="16"/>
        <v>0.62602401185960577</v>
      </c>
      <c r="J265" s="25"/>
      <c r="K265" s="38"/>
      <c r="L265" s="209"/>
      <c r="M265" s="211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0.16213103763482115</v>
      </c>
      <c r="I266" s="88">
        <f t="shared" si="16"/>
        <v>0.16213103763482115</v>
      </c>
      <c r="J266" s="25"/>
      <c r="K266" s="38"/>
      <c r="L266" s="209"/>
      <c r="M266" s="211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11.5</v>
      </c>
      <c r="F267" s="104">
        <v>11.689</v>
      </c>
      <c r="G267" s="72">
        <f t="shared" si="14"/>
        <v>0.16250220000000004</v>
      </c>
      <c r="H267" s="103">
        <f t="shared" si="15"/>
        <v>0.14042248109757449</v>
      </c>
      <c r="I267" s="88">
        <f t="shared" si="16"/>
        <v>0.30292468109757453</v>
      </c>
      <c r="J267" s="25"/>
      <c r="K267" s="38"/>
      <c r="L267" s="209"/>
      <c r="M267" s="211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11.925000000000001</v>
      </c>
      <c r="F268" s="104">
        <v>11.991</v>
      </c>
      <c r="G268" s="72">
        <f t="shared" si="14"/>
        <v>5.6746799999999098E-2</v>
      </c>
      <c r="H268" s="103">
        <f t="shared" si="15"/>
        <v>0.12296455101517335</v>
      </c>
      <c r="I268" s="88">
        <f t="shared" si="16"/>
        <v>0.17971135101517244</v>
      </c>
      <c r="J268" s="25"/>
      <c r="K268" s="38"/>
      <c r="L268" s="209"/>
      <c r="M268" s="211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7.4550000000000001</v>
      </c>
      <c r="F269" s="104">
        <v>7.7210000000000001</v>
      </c>
      <c r="G269" s="72">
        <f t="shared" si="14"/>
        <v>0.22870680000000002</v>
      </c>
      <c r="H269" s="103">
        <f t="shared" si="15"/>
        <v>7.9243821765333941E-2</v>
      </c>
      <c r="I269" s="88">
        <f t="shared" si="16"/>
        <v>0.30795062176533394</v>
      </c>
      <c r="J269" s="25"/>
      <c r="K269" s="38"/>
      <c r="L269" s="209"/>
      <c r="M269" s="211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6.9189999999999996</v>
      </c>
      <c r="F270" s="104">
        <v>7.0919999999999996</v>
      </c>
      <c r="G270" s="72">
        <f t="shared" si="14"/>
        <v>0.14874540000000003</v>
      </c>
      <c r="H270" s="103">
        <f t="shared" si="15"/>
        <v>7.6966700450238137E-2</v>
      </c>
      <c r="I270" s="88">
        <f t="shared" si="16"/>
        <v>0.22571210045023815</v>
      </c>
      <c r="J270" s="25"/>
      <c r="K270" s="38"/>
      <c r="L270" s="209"/>
      <c r="M270" s="211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21.027999999999999</v>
      </c>
      <c r="F271" s="104">
        <v>21.779</v>
      </c>
      <c r="G271" s="72">
        <f t="shared" si="14"/>
        <v>0.64570980000000111</v>
      </c>
      <c r="H271" s="103">
        <f t="shared" si="15"/>
        <v>0.17290941185960795</v>
      </c>
      <c r="I271" s="88">
        <f t="shared" si="16"/>
        <v>0.81861921185960906</v>
      </c>
      <c r="J271" s="25"/>
      <c r="K271" s="38"/>
      <c r="L271" s="209"/>
      <c r="M271" s="211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10.776</v>
      </c>
      <c r="G272" s="72">
        <f t="shared" si="14"/>
        <v>0</v>
      </c>
      <c r="H272" s="103">
        <f t="shared" si="15"/>
        <v>0.16228284572249421</v>
      </c>
      <c r="I272" s="88">
        <f t="shared" si="16"/>
        <v>0.16228284572249421</v>
      </c>
      <c r="J272" s="25"/>
      <c r="K272" s="38"/>
      <c r="L272" s="209"/>
      <c r="M272" s="211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5.9390000000000001</v>
      </c>
      <c r="G273" s="72">
        <f t="shared" si="14"/>
        <v>0</v>
      </c>
      <c r="H273" s="103">
        <f t="shared" si="15"/>
        <v>0.14042248109757449</v>
      </c>
      <c r="I273" s="88">
        <f t="shared" si="16"/>
        <v>0.14042248109757449</v>
      </c>
      <c r="J273" s="25"/>
      <c r="K273" s="38"/>
      <c r="L273" s="209"/>
      <c r="M273" s="211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16.402000000000001</v>
      </c>
      <c r="F274" s="104">
        <v>17.452999999999999</v>
      </c>
      <c r="G274" s="72">
        <f t="shared" ref="G274:G301" si="17">(F274-E274)*0.8598</f>
        <v>0.90364979999999862</v>
      </c>
      <c r="H274" s="103">
        <f t="shared" ref="H274:H301" si="18">$G$11/$C$303*C274</f>
        <v>0.1228127429275003</v>
      </c>
      <c r="I274" s="88">
        <f t="shared" si="16"/>
        <v>1.0264625429274989</v>
      </c>
      <c r="J274" s="25"/>
      <c r="K274" s="38"/>
      <c r="L274" s="209"/>
      <c r="M274" s="211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2.0179999999999998</v>
      </c>
      <c r="G275" s="72">
        <f t="shared" si="17"/>
        <v>0</v>
      </c>
      <c r="H275" s="103">
        <f t="shared" si="18"/>
        <v>7.9092013677660888E-2</v>
      </c>
      <c r="I275" s="88">
        <f t="shared" si="16"/>
        <v>7.9092013677660888E-2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7.6814892362565085E-2</v>
      </c>
      <c r="I276" s="88">
        <f t="shared" si="16"/>
        <v>7.6814892362565085E-2</v>
      </c>
      <c r="J276" s="25"/>
      <c r="K276" s="38"/>
      <c r="L276" s="209"/>
      <c r="M276" s="211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21.344999999999999</v>
      </c>
      <c r="F277" s="104">
        <v>22.690999999999999</v>
      </c>
      <c r="G277" s="72">
        <f t="shared" si="17"/>
        <v>1.1572908000000002</v>
      </c>
      <c r="H277" s="103">
        <f t="shared" si="18"/>
        <v>0.17351664421030016</v>
      </c>
      <c r="I277" s="88">
        <f t="shared" si="16"/>
        <v>1.3308074442103004</v>
      </c>
      <c r="J277" s="25"/>
      <c r="K277" s="38"/>
      <c r="L277" s="209"/>
      <c r="M277" s="211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14.579000000000001</v>
      </c>
      <c r="F278" s="104">
        <v>15.446</v>
      </c>
      <c r="G278" s="72">
        <f t="shared" si="17"/>
        <v>0.74544659999999929</v>
      </c>
      <c r="H278" s="103">
        <f t="shared" si="18"/>
        <v>0.16243465381016725</v>
      </c>
      <c r="I278" s="88">
        <f t="shared" si="16"/>
        <v>0.9078812538101666</v>
      </c>
      <c r="J278" s="25"/>
      <c r="K278" s="38"/>
      <c r="L278" s="209"/>
      <c r="M278" s="211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13.202</v>
      </c>
      <c r="F279" s="104">
        <v>13.657</v>
      </c>
      <c r="G279" s="72">
        <f t="shared" si="17"/>
        <v>0.39120900000000008</v>
      </c>
      <c r="H279" s="103">
        <f t="shared" si="18"/>
        <v>0.14087790536059366</v>
      </c>
      <c r="I279" s="88">
        <f t="shared" si="16"/>
        <v>0.53208690536059378</v>
      </c>
      <c r="J279" s="25"/>
      <c r="K279" s="38"/>
      <c r="L279" s="209"/>
      <c r="M279" s="211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10.757</v>
      </c>
      <c r="F280" s="104">
        <v>11.09</v>
      </c>
      <c r="G280" s="72">
        <f>(F280-E280)*0.8598</f>
        <v>0.28631340000000016</v>
      </c>
      <c r="H280" s="103">
        <f t="shared" si="18"/>
        <v>0.12190189440146197</v>
      </c>
      <c r="I280" s="88">
        <f t="shared" si="16"/>
        <v>0.40821529440146215</v>
      </c>
      <c r="J280" s="25"/>
      <c r="K280" s="38"/>
      <c r="L280" s="209"/>
      <c r="M280" s="211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3.0190000000000001</v>
      </c>
      <c r="F281" s="104">
        <v>3.1360000000000001</v>
      </c>
      <c r="G281" s="72">
        <f>(F281-E281)*0.8598</f>
        <v>0.10059659999999999</v>
      </c>
      <c r="H281" s="103">
        <f t="shared" si="18"/>
        <v>7.8940205589987822E-2</v>
      </c>
      <c r="I281" s="88">
        <f>G281+H281</f>
        <v>0.1795368055899878</v>
      </c>
      <c r="K281" s="25"/>
      <c r="L281" s="209"/>
      <c r="M281" s="211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6.242</v>
      </c>
      <c r="F282" s="104">
        <v>6.242</v>
      </c>
      <c r="G282" s="72">
        <f t="shared" si="17"/>
        <v>0</v>
      </c>
      <c r="H282" s="103">
        <f t="shared" si="18"/>
        <v>7.6511276187218966E-2</v>
      </c>
      <c r="I282" s="88">
        <f t="shared" ref="I282:I301" si="19">G282+H282</f>
        <v>7.6511276187218966E-2</v>
      </c>
      <c r="J282" s="25"/>
      <c r="K282" s="38"/>
      <c r="L282" s="209"/>
      <c r="M282" s="211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14.271000000000001</v>
      </c>
      <c r="F283" s="104">
        <v>14.571999999999999</v>
      </c>
      <c r="G283" s="72">
        <f t="shared" si="17"/>
        <v>0.25879979999999864</v>
      </c>
      <c r="H283" s="103">
        <f t="shared" si="18"/>
        <v>0.1721503714212427</v>
      </c>
      <c r="I283" s="88">
        <f t="shared" si="19"/>
        <v>0.43095017142124137</v>
      </c>
      <c r="J283" s="25"/>
      <c r="K283" s="38"/>
      <c r="L283" s="209"/>
      <c r="M283" s="211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10.819000000000001</v>
      </c>
      <c r="G284" s="72">
        <f t="shared" si="17"/>
        <v>0</v>
      </c>
      <c r="H284" s="103">
        <f t="shared" si="18"/>
        <v>0.16122018910878283</v>
      </c>
      <c r="I284" s="88">
        <f t="shared" si="19"/>
        <v>0.16122018910878283</v>
      </c>
      <c r="J284" s="25"/>
      <c r="K284" s="38"/>
      <c r="L284" s="209"/>
      <c r="M284" s="211"/>
      <c r="N284" s="209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0.14072609727292062</v>
      </c>
      <c r="I285" s="88">
        <f t="shared" si="19"/>
        <v>0.14072609727292062</v>
      </c>
      <c r="J285" s="25"/>
      <c r="K285" s="38"/>
      <c r="L285" s="209"/>
      <c r="M285" s="211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14.859</v>
      </c>
      <c r="F286" s="104">
        <v>15.276</v>
      </c>
      <c r="G286" s="72">
        <f t="shared" si="17"/>
        <v>0.35853659999999987</v>
      </c>
      <c r="H286" s="103">
        <f t="shared" si="18"/>
        <v>0.12372359145353862</v>
      </c>
      <c r="I286" s="88">
        <f t="shared" si="19"/>
        <v>0.48226019145353849</v>
      </c>
      <c r="J286" s="25"/>
      <c r="K286" s="38"/>
      <c r="L286" s="209"/>
      <c r="M286" s="211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12.912000000000001</v>
      </c>
      <c r="F287" s="104">
        <v>13.523999999999999</v>
      </c>
      <c r="G287" s="72">
        <f t="shared" si="17"/>
        <v>0.5261975999999986</v>
      </c>
      <c r="H287" s="103">
        <f t="shared" si="18"/>
        <v>7.8940205589987822E-2</v>
      </c>
      <c r="I287" s="88">
        <f t="shared" si="19"/>
        <v>0.60513780558998642</v>
      </c>
      <c r="J287" s="25"/>
      <c r="K287" s="38"/>
      <c r="L287" s="209"/>
      <c r="M287" s="211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9.8119999999999994</v>
      </c>
      <c r="F288" s="104">
        <v>10.541</v>
      </c>
      <c r="G288" s="72">
        <f t="shared" si="17"/>
        <v>0.62679420000000086</v>
      </c>
      <c r="H288" s="103">
        <f t="shared" si="18"/>
        <v>7.6055851924199808E-2</v>
      </c>
      <c r="I288" s="88">
        <f t="shared" si="19"/>
        <v>0.70285005192420069</v>
      </c>
      <c r="J288" s="25"/>
      <c r="K288" s="38"/>
      <c r="L288" s="209"/>
      <c r="M288" s="211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25.853000000000002</v>
      </c>
      <c r="F289" s="104">
        <v>26.282</v>
      </c>
      <c r="G289" s="72">
        <f t="shared" si="17"/>
        <v>0.36885419999999869</v>
      </c>
      <c r="H289" s="103">
        <f t="shared" si="18"/>
        <v>0.17290941185960795</v>
      </c>
      <c r="I289" s="88">
        <f t="shared" si="19"/>
        <v>0.54176361185960664</v>
      </c>
      <c r="J289" s="25"/>
      <c r="K289" s="38"/>
      <c r="L289" s="209"/>
      <c r="M289" s="211"/>
    </row>
    <row r="290" spans="1:13" x14ac:dyDescent="0.25">
      <c r="A290" s="93">
        <v>277</v>
      </c>
      <c r="B290" s="78" t="s">
        <v>317</v>
      </c>
      <c r="C290" s="79">
        <v>107.4</v>
      </c>
      <c r="D290" s="80" t="s">
        <v>358</v>
      </c>
      <c r="E290" s="134">
        <v>26.5</v>
      </c>
      <c r="F290" s="134">
        <v>27.419</v>
      </c>
      <c r="G290" s="81">
        <f t="shared" si="17"/>
        <v>0.79015620000000042</v>
      </c>
      <c r="H290" s="97">
        <f t="shared" si="18"/>
        <v>0.16304188616085949</v>
      </c>
      <c r="I290" s="92">
        <f t="shared" si="19"/>
        <v>0.95319808616085988</v>
      </c>
      <c r="J290" s="25" t="s">
        <v>372</v>
      </c>
      <c r="K290" s="216" t="s">
        <v>461</v>
      </c>
      <c r="L290" s="209"/>
      <c r="M290" s="211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6.9859999999999998</v>
      </c>
      <c r="F291" s="104">
        <v>7.0609999999999999</v>
      </c>
      <c r="G291" s="72">
        <f t="shared" si="17"/>
        <v>6.4485000000000153E-2</v>
      </c>
      <c r="H291" s="103">
        <f t="shared" si="18"/>
        <v>0.14057428918524756</v>
      </c>
      <c r="I291" s="88">
        <f t="shared" si="19"/>
        <v>0.20505928918524771</v>
      </c>
      <c r="J291" s="25"/>
      <c r="K291" s="38"/>
      <c r="L291" s="209"/>
      <c r="M291" s="211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11.875999999999999</v>
      </c>
      <c r="F292" s="104">
        <v>12.042999999999999</v>
      </c>
      <c r="G292" s="72">
        <f t="shared" si="17"/>
        <v>0.14358659999999984</v>
      </c>
      <c r="H292" s="103">
        <f t="shared" si="18"/>
        <v>0.12220551057680808</v>
      </c>
      <c r="I292" s="88">
        <f t="shared" si="19"/>
        <v>0.26579211057680791</v>
      </c>
      <c r="J292" s="25"/>
      <c r="K292" s="38"/>
      <c r="L292" s="209"/>
      <c r="M292" s="211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7.9290000000000003</v>
      </c>
      <c r="F293" s="104">
        <v>8.0470000000000006</v>
      </c>
      <c r="G293" s="72">
        <f t="shared" si="17"/>
        <v>0.10145640000000028</v>
      </c>
      <c r="H293" s="103">
        <f t="shared" si="18"/>
        <v>7.8940205589987822E-2</v>
      </c>
      <c r="I293" s="88">
        <f t="shared" si="19"/>
        <v>0.1803966055899881</v>
      </c>
      <c r="J293" s="25"/>
      <c r="K293" s="38"/>
      <c r="L293" s="209"/>
      <c r="M293" s="211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11.327</v>
      </c>
      <c r="F294" s="104">
        <v>11.654999999999999</v>
      </c>
      <c r="G294" s="72">
        <f t="shared" si="17"/>
        <v>0.2820143999999995</v>
      </c>
      <c r="H294" s="103">
        <f t="shared" si="18"/>
        <v>7.6511276187218966E-2</v>
      </c>
      <c r="I294" s="88">
        <f t="shared" si="19"/>
        <v>0.35852567618721848</v>
      </c>
      <c r="J294" s="25"/>
      <c r="K294" s="38"/>
      <c r="L294" s="209"/>
      <c r="M294" s="211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29.413</v>
      </c>
      <c r="F295" s="104">
        <v>31.280999999999999</v>
      </c>
      <c r="G295" s="72">
        <f t="shared" si="17"/>
        <v>1.6061063999999987</v>
      </c>
      <c r="H295" s="103">
        <f>$G$11/$C$303*C295</f>
        <v>0.17260579568426185</v>
      </c>
      <c r="I295" s="88">
        <f t="shared" si="19"/>
        <v>1.7787121956842606</v>
      </c>
      <c r="J295" s="25"/>
      <c r="K295" s="38"/>
      <c r="L295" s="209"/>
      <c r="M295" s="211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8.64</v>
      </c>
      <c r="F296" s="104">
        <v>8.8079999999999998</v>
      </c>
      <c r="G296" s="72">
        <f t="shared" si="17"/>
        <v>0.14444639999999936</v>
      </c>
      <c r="H296" s="103">
        <f t="shared" si="18"/>
        <v>0.16122018910878283</v>
      </c>
      <c r="I296" s="88">
        <f t="shared" si="19"/>
        <v>0.30566658910878219</v>
      </c>
      <c r="J296" s="25"/>
      <c r="K296" s="38"/>
      <c r="L296" s="209"/>
      <c r="M296" s="211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0.13966344065920924</v>
      </c>
      <c r="I297" s="88">
        <f t="shared" si="19"/>
        <v>0.13966344065920924</v>
      </c>
      <c r="J297" s="25"/>
      <c r="K297" s="38"/>
      <c r="L297" s="209"/>
      <c r="M297" s="211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11.576000000000001</v>
      </c>
      <c r="F298" s="104">
        <v>12</v>
      </c>
      <c r="G298" s="72">
        <f t="shared" si="17"/>
        <v>0.36455519999999958</v>
      </c>
      <c r="H298" s="103">
        <f>$G$11/$C$303*C298</f>
        <v>0.12099104587542366</v>
      </c>
      <c r="I298" s="88">
        <f t="shared" si="19"/>
        <v>0.48554624587542322</v>
      </c>
      <c r="J298" s="25"/>
      <c r="K298" s="38"/>
      <c r="L298" s="209"/>
      <c r="M298" s="211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6.49</v>
      </c>
      <c r="F299" s="104">
        <v>6.5730000000000004</v>
      </c>
      <c r="G299" s="72">
        <f t="shared" si="17"/>
        <v>7.136340000000016E-2</v>
      </c>
      <c r="H299" s="103">
        <f t="shared" si="18"/>
        <v>7.8029357063949506E-2</v>
      </c>
      <c r="I299" s="88">
        <f>G299+H299</f>
        <v>0.14939275706394967</v>
      </c>
      <c r="J299" s="25"/>
      <c r="K299" s="38"/>
      <c r="L299" s="209"/>
      <c r="M299" s="211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7.4989999999999997</v>
      </c>
      <c r="F300" s="104">
        <v>7.7469999999999999</v>
      </c>
      <c r="G300" s="72">
        <f t="shared" si="17"/>
        <v>0.21323040000000018</v>
      </c>
      <c r="H300" s="103">
        <f t="shared" si="18"/>
        <v>7.6359468099545913E-2</v>
      </c>
      <c r="I300" s="88">
        <f t="shared" si="19"/>
        <v>0.28958986809954612</v>
      </c>
      <c r="J300" s="25"/>
      <c r="K300" s="38"/>
      <c r="L300" s="209"/>
      <c r="M300" s="211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27.265000000000001</v>
      </c>
      <c r="F301" s="104">
        <v>28.234000000000002</v>
      </c>
      <c r="G301" s="72">
        <f t="shared" si="17"/>
        <v>0.83314620000000106</v>
      </c>
      <c r="H301" s="103">
        <f t="shared" si="18"/>
        <v>0.17427568464866544</v>
      </c>
      <c r="I301" s="88">
        <f t="shared" si="19"/>
        <v>1.0074218846486664</v>
      </c>
      <c r="J301" s="25"/>
      <c r="K301" s="38"/>
      <c r="L301" s="209"/>
      <c r="M301" s="211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38.970999999999997</v>
      </c>
      <c r="F302" s="135">
        <v>40.401000000000003</v>
      </c>
      <c r="G302" s="72">
        <f>(F302-E302)*0.8598</f>
        <v>1.2295140000000058</v>
      </c>
      <c r="H302" s="103">
        <f>$G$11/$C$303*C302</f>
        <v>0.45064230825745938</v>
      </c>
      <c r="I302" s="88">
        <f>G302+H302</f>
        <v>1.6801563082574651</v>
      </c>
      <c r="J302" s="25" t="s">
        <v>445</v>
      </c>
      <c r="K302" s="38"/>
      <c r="L302" s="209"/>
      <c r="M302" s="211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89.644514599999965</v>
      </c>
      <c r="H303" s="73">
        <f>SUM(H17:H302)</f>
        <v>31.07048540000002</v>
      </c>
      <c r="I303" s="73">
        <f>SUM(I17:I302)</f>
        <v>120.71500000000007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">
        <v>442</v>
      </c>
      <c r="F305" s="22" t="str">
        <f>F16</f>
        <v>Показания  на 16.04.18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07" t="s">
        <v>29</v>
      </c>
      <c r="B306" s="56" t="s">
        <v>338</v>
      </c>
      <c r="C306" s="51">
        <v>58</v>
      </c>
      <c r="D306" s="66" t="s">
        <v>358</v>
      </c>
      <c r="E306" s="104">
        <v>13.301</v>
      </c>
      <c r="F306" s="213">
        <f>13.301+0.267</f>
        <v>13.568</v>
      </c>
      <c r="G306" s="104">
        <f>(F306-E306)*0.8598</f>
        <v>0.22956659999999954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07" t="s">
        <v>33</v>
      </c>
      <c r="B307" s="56" t="s">
        <v>342</v>
      </c>
      <c r="C307" s="51">
        <v>105.9</v>
      </c>
      <c r="D307" s="66" t="s">
        <v>358</v>
      </c>
      <c r="E307" s="104">
        <v>24.795999999999999</v>
      </c>
      <c r="F307" s="213">
        <f>24.796+0.488</f>
        <v>25.283999999999999</v>
      </c>
      <c r="G307" s="104">
        <f>(F307-E307)*0.8598</f>
        <v>0.41958239999999963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07" t="s">
        <v>35</v>
      </c>
      <c r="B308" s="56" t="s">
        <v>344</v>
      </c>
      <c r="C308" s="51">
        <v>56.3</v>
      </c>
      <c r="D308" s="66" t="s">
        <v>358</v>
      </c>
      <c r="E308" s="104">
        <v>11.606</v>
      </c>
      <c r="F308" s="213">
        <v>16.478999999999999</v>
      </c>
      <c r="G308" s="104">
        <f>(F308-E308)*0.8598</f>
        <v>4.1898053999999991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658" t="s">
        <v>22</v>
      </c>
      <c r="B309" s="658"/>
      <c r="C309" s="44">
        <f>SUM(C306:C308)</f>
        <v>220.2</v>
      </c>
      <c r="D309" s="14"/>
      <c r="E309" s="26">
        <f>SUM(E306:E308)</f>
        <v>49.703000000000003</v>
      </c>
      <c r="F309" s="26">
        <f>SUM(F306:F308)</f>
        <v>55.330999999999996</v>
      </c>
      <c r="G309" s="179">
        <f>SUM(G306:G308)</f>
        <v>4.8389543999999987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L196:O196"/>
    <mergeCell ref="A303:B303"/>
    <mergeCell ref="A309:B309"/>
    <mergeCell ref="A315:B315"/>
    <mergeCell ref="A316:B316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18" activePane="bottomRight" state="frozen"/>
      <selection pane="topRight" activeCell="C1" sqref="C1"/>
      <selection pane="bottomLeft" activeCell="A17" sqref="A17"/>
      <selection pane="bottomRight" activeCell="H117" sqref="H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218"/>
      <c r="C2" s="48"/>
      <c r="D2" s="218"/>
      <c r="E2" s="218"/>
      <c r="F2" s="219"/>
      <c r="G2" s="68"/>
      <c r="H2" s="16"/>
      <c r="I2" s="219"/>
      <c r="J2" s="35"/>
      <c r="K2" s="218"/>
      <c r="L2" s="218"/>
    </row>
    <row r="3" spans="1:16" ht="45" customHeight="1" x14ac:dyDescent="0.25">
      <c r="A3" s="622" t="s">
        <v>466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467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96.796000000000006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69.674317000000016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27.12168299999999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11.794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458</v>
      </c>
      <c r="F16" s="22" t="s">
        <v>468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96.736368460615779</v>
      </c>
      <c r="P16" s="138">
        <f>I31</f>
        <v>5.9631539384226717E-2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11.864000000000001</v>
      </c>
      <c r="F17" s="104">
        <v>11.864000000000001</v>
      </c>
      <c r="G17" s="72">
        <f>(F17-E17)*0.8598</f>
        <v>0</v>
      </c>
      <c r="H17" s="103">
        <f>$G$11/$C$303*C17</f>
        <v>8.5206844053461739E-2</v>
      </c>
      <c r="I17" s="88">
        <f t="shared" ref="I17:I27" si="0">G17+H17</f>
        <v>8.5206844053461739E-2</v>
      </c>
      <c r="J17" s="20"/>
      <c r="K17" s="38"/>
      <c r="L17" s="220"/>
      <c r="M17" s="224"/>
      <c r="N17" s="107" t="s">
        <v>373</v>
      </c>
      <c r="O17" s="644">
        <f>SUM(O16:P16)</f>
        <v>96.796000000000006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21.283999999999999</v>
      </c>
      <c r="F18" s="104">
        <v>21.898</v>
      </c>
      <c r="G18" s="72">
        <f t="shared" ref="G18:G80" si="1">(F18-E18)*0.8598</f>
        <v>0.52791720000000064</v>
      </c>
      <c r="H18" s="103">
        <f t="shared" ref="H18:H81" si="2">$G$11/$C$303*C18</f>
        <v>5.7113763276892708E-2</v>
      </c>
      <c r="I18" s="88">
        <f t="shared" si="0"/>
        <v>0.5850309632768933</v>
      </c>
      <c r="J18" s="20"/>
      <c r="K18" s="38"/>
      <c r="L18" s="220"/>
      <c r="M18" s="224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13.766999999999999</v>
      </c>
      <c r="F19" s="104">
        <v>14.178000000000001</v>
      </c>
      <c r="G19" s="72">
        <f t="shared" si="1"/>
        <v>0.35337780000000119</v>
      </c>
      <c r="H19" s="103">
        <f t="shared" si="2"/>
        <v>5.9764053916191669E-2</v>
      </c>
      <c r="I19" s="88">
        <f t="shared" si="0"/>
        <v>0.41314185391619285</v>
      </c>
      <c r="J19" s="20"/>
      <c r="K19" s="38"/>
      <c r="L19" s="220"/>
      <c r="M19" s="224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42.206000000000003</v>
      </c>
      <c r="F20" s="104">
        <v>43.295999999999999</v>
      </c>
      <c r="G20" s="72">
        <f>(F20-E20)*0.8598</f>
        <v>0.93718199999999685</v>
      </c>
      <c r="H20" s="103">
        <f t="shared" si="2"/>
        <v>9.2627657843498842E-2</v>
      </c>
      <c r="I20" s="88">
        <f t="shared" si="0"/>
        <v>1.0298096578434957</v>
      </c>
      <c r="J20" s="20"/>
      <c r="K20" s="38"/>
      <c r="L20" s="220"/>
      <c r="M20" s="224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18.239999999999998</v>
      </c>
      <c r="F21" s="135">
        <v>18.515000000000001</v>
      </c>
      <c r="G21" s="86">
        <f t="shared" si="1"/>
        <v>0.23644500000000185</v>
      </c>
      <c r="H21" s="109">
        <f t="shared" si="2"/>
        <v>8.5339358585426697E-2</v>
      </c>
      <c r="I21" s="73">
        <f t="shared" si="0"/>
        <v>0.32178435858542853</v>
      </c>
      <c r="J21" s="20"/>
      <c r="K21" s="132">
        <v>5</v>
      </c>
      <c r="L21" s="220"/>
      <c r="M21" s="224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9.1519999999999992</v>
      </c>
      <c r="F22" s="135">
        <v>9.2159999999999993</v>
      </c>
      <c r="G22" s="86">
        <f t="shared" si="1"/>
        <v>5.5027200000000047E-2</v>
      </c>
      <c r="H22" s="109">
        <f t="shared" si="2"/>
        <v>5.6848734212962805E-2</v>
      </c>
      <c r="I22" s="73">
        <f t="shared" si="0"/>
        <v>0.11187593421296285</v>
      </c>
      <c r="J22" s="20"/>
      <c r="K22" s="132" t="s">
        <v>391</v>
      </c>
      <c r="L22" s="220"/>
      <c r="M22" s="224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10.35</v>
      </c>
      <c r="F23" s="135">
        <v>10.721</v>
      </c>
      <c r="G23" s="86">
        <f t="shared" si="1"/>
        <v>0.31898580000000037</v>
      </c>
      <c r="H23" s="109">
        <f t="shared" si="2"/>
        <v>5.9101481256366932E-2</v>
      </c>
      <c r="I23" s="73">
        <f t="shared" si="0"/>
        <v>0.37808728125636731</v>
      </c>
      <c r="J23" s="20"/>
      <c r="K23" s="132">
        <v>7</v>
      </c>
      <c r="L23" s="220"/>
      <c r="M23" s="224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8.8559999999999999</v>
      </c>
      <c r="F24" s="135">
        <v>9.1890000000000001</v>
      </c>
      <c r="G24" s="86">
        <f t="shared" si="1"/>
        <v>0.28631340000000016</v>
      </c>
      <c r="H24" s="109">
        <f t="shared" si="2"/>
        <v>9.2627657843498842E-2</v>
      </c>
      <c r="I24" s="73">
        <f t="shared" si="0"/>
        <v>0.37894105784349902</v>
      </c>
      <c r="J24" s="20"/>
      <c r="K24" s="132">
        <v>8</v>
      </c>
      <c r="L24" s="220"/>
      <c r="M24" s="224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11.128</v>
      </c>
      <c r="F25" s="104">
        <v>11.629</v>
      </c>
      <c r="G25" s="72">
        <f t="shared" si="1"/>
        <v>0.43075979999999953</v>
      </c>
      <c r="H25" s="103">
        <f t="shared" si="2"/>
        <v>8.5074329521496794E-2</v>
      </c>
      <c r="I25" s="88">
        <f t="shared" si="0"/>
        <v>0.51583412952149632</v>
      </c>
      <c r="J25" s="20"/>
      <c r="K25" s="38"/>
      <c r="L25" s="220"/>
      <c r="M25" s="224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9.2880000000000003</v>
      </c>
      <c r="F26" s="104">
        <v>9.6069999999999993</v>
      </c>
      <c r="G26" s="72">
        <f t="shared" si="1"/>
        <v>0.27427619999999919</v>
      </c>
      <c r="H26" s="103">
        <f t="shared" si="2"/>
        <v>5.6451190617067964E-2</v>
      </c>
      <c r="I26" s="88">
        <f t="shared" si="0"/>
        <v>0.33072739061706713</v>
      </c>
      <c r="J26" s="20"/>
      <c r="K26" s="38"/>
      <c r="L26" s="220"/>
      <c r="M26" s="224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13.058999999999999</v>
      </c>
      <c r="F27" s="104">
        <v>13.56</v>
      </c>
      <c r="G27" s="72">
        <f t="shared" si="1"/>
        <v>0.43075980000000108</v>
      </c>
      <c r="H27" s="103">
        <f t="shared" si="2"/>
        <v>5.9101481256366932E-2</v>
      </c>
      <c r="I27" s="88">
        <f t="shared" si="0"/>
        <v>0.48986128125636802</v>
      </c>
      <c r="J27" s="20"/>
      <c r="K27" s="38"/>
      <c r="L27" s="220"/>
      <c r="M27" s="224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17.751000000000001</v>
      </c>
      <c r="F28" s="104">
        <v>18.617999999999999</v>
      </c>
      <c r="G28" s="72">
        <f t="shared" si="1"/>
        <v>0.74544659999999774</v>
      </c>
      <c r="H28" s="103">
        <f t="shared" si="2"/>
        <v>9.2627657843498842E-2</v>
      </c>
      <c r="I28" s="88">
        <f t="shared" ref="I28:I59" si="3">G28+H28</f>
        <v>0.83807425784349654</v>
      </c>
      <c r="J28" s="20"/>
      <c r="K28" s="38"/>
      <c r="L28" s="220"/>
      <c r="M28" s="224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17.001000000000001</v>
      </c>
      <c r="F29" s="104">
        <v>17.838000000000001</v>
      </c>
      <c r="G29" s="72">
        <f t="shared" si="1"/>
        <v>0.71965259999999975</v>
      </c>
      <c r="H29" s="103">
        <f t="shared" si="2"/>
        <v>8.6001931245251434E-2</v>
      </c>
      <c r="I29" s="88">
        <f t="shared" si="3"/>
        <v>0.80565453124525122</v>
      </c>
      <c r="J29" s="20"/>
      <c r="K29" s="38"/>
      <c r="L29" s="220"/>
      <c r="M29" s="224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8.157</v>
      </c>
      <c r="F30" s="104">
        <v>8.2539999999999996</v>
      </c>
      <c r="G30" s="72">
        <f t="shared" si="1"/>
        <v>8.3400599999999603E-2</v>
      </c>
      <c r="H30" s="103">
        <f t="shared" si="2"/>
        <v>5.6186161553138061E-2</v>
      </c>
      <c r="I30" s="88">
        <f t="shared" si="3"/>
        <v>0.13958676155313765</v>
      </c>
      <c r="J30" s="20"/>
      <c r="K30" s="38"/>
      <c r="L30" s="220"/>
      <c r="M30" s="224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8.4079999999999995</v>
      </c>
      <c r="F31" s="134">
        <v>8.4079999999999995</v>
      </c>
      <c r="G31" s="81">
        <f t="shared" si="1"/>
        <v>0</v>
      </c>
      <c r="H31" s="97">
        <f t="shared" si="2"/>
        <v>5.9631539384226717E-2</v>
      </c>
      <c r="I31" s="92">
        <f t="shared" si="3"/>
        <v>5.9631539384226717E-2</v>
      </c>
      <c r="J31" s="20"/>
      <c r="K31" s="38"/>
      <c r="L31" s="220"/>
      <c r="M31" s="224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14.151</v>
      </c>
      <c r="F32" s="104">
        <v>14.249000000000001</v>
      </c>
      <c r="G32" s="72">
        <f t="shared" si="1"/>
        <v>8.4260400000000651E-2</v>
      </c>
      <c r="H32" s="103">
        <f t="shared" si="2"/>
        <v>9.2760172375463787E-2</v>
      </c>
      <c r="I32" s="88">
        <f t="shared" si="3"/>
        <v>0.17702057237546442</v>
      </c>
      <c r="J32" s="20"/>
      <c r="K32" s="38"/>
      <c r="L32" s="220"/>
      <c r="M32" s="224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14.699</v>
      </c>
      <c r="F33" s="104">
        <v>15.227</v>
      </c>
      <c r="G33" s="72">
        <f t="shared" si="1"/>
        <v>0.45397440000000039</v>
      </c>
      <c r="H33" s="103">
        <f t="shared" si="2"/>
        <v>8.5604387649356573E-2</v>
      </c>
      <c r="I33" s="88">
        <f t="shared" si="3"/>
        <v>0.53957878764935696</v>
      </c>
      <c r="J33" s="20"/>
      <c r="K33" s="38"/>
      <c r="L33" s="220"/>
      <c r="M33" s="224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10.913</v>
      </c>
      <c r="F34" s="104">
        <v>11.137</v>
      </c>
      <c r="G34" s="72">
        <f t="shared" si="1"/>
        <v>0.19259520000000016</v>
      </c>
      <c r="H34" s="103">
        <f t="shared" si="2"/>
        <v>5.6318676085103013E-2</v>
      </c>
      <c r="I34" s="88">
        <f t="shared" si="3"/>
        <v>0.24891387608510318</v>
      </c>
      <c r="J34" s="20"/>
      <c r="K34" s="38"/>
      <c r="L34" s="220"/>
      <c r="M34" s="224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6.2240000000000002</v>
      </c>
      <c r="F35" s="104">
        <v>6.266</v>
      </c>
      <c r="G35" s="72">
        <f t="shared" si="1"/>
        <v>3.6111599999999841E-2</v>
      </c>
      <c r="H35" s="103">
        <f t="shared" si="2"/>
        <v>5.9101481256366932E-2</v>
      </c>
      <c r="I35" s="88">
        <f t="shared" si="3"/>
        <v>9.5213081256366766E-2</v>
      </c>
      <c r="J35" s="20"/>
      <c r="K35" s="38"/>
      <c r="L35" s="220"/>
      <c r="M35" s="224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8.7370000000000001</v>
      </c>
      <c r="F36" s="104">
        <v>8.9990000000000006</v>
      </c>
      <c r="G36" s="72">
        <f t="shared" si="1"/>
        <v>0.2252676000000004</v>
      </c>
      <c r="H36" s="103">
        <f t="shared" si="2"/>
        <v>9.2362628779568953E-2</v>
      </c>
      <c r="I36" s="88">
        <f t="shared" si="3"/>
        <v>0.31763022877956937</v>
      </c>
      <c r="J36" s="20"/>
      <c r="K36" s="38"/>
      <c r="L36" s="220"/>
      <c r="M36" s="224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19.771999999999998</v>
      </c>
      <c r="F37" s="104">
        <v>20.321999999999999</v>
      </c>
      <c r="G37" s="72">
        <f t="shared" si="1"/>
        <v>0.47289000000000064</v>
      </c>
      <c r="H37" s="103">
        <f t="shared" si="2"/>
        <v>8.5074329521496794E-2</v>
      </c>
      <c r="I37" s="88">
        <f t="shared" si="3"/>
        <v>0.55796432952149744</v>
      </c>
      <c r="J37" s="20"/>
      <c r="K37" s="38"/>
      <c r="L37" s="220"/>
      <c r="M37" s="224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7.3449999999999998</v>
      </c>
      <c r="F38" s="104">
        <v>7.5350000000000001</v>
      </c>
      <c r="G38" s="72">
        <f t="shared" si="1"/>
        <v>0.16336200000000034</v>
      </c>
      <c r="H38" s="103">
        <f t="shared" si="2"/>
        <v>5.605364702117311E-2</v>
      </c>
      <c r="I38" s="88">
        <f t="shared" si="3"/>
        <v>0.21941564702117344</v>
      </c>
      <c r="J38" s="20"/>
      <c r="K38" s="38"/>
      <c r="L38" s="220"/>
      <c r="M38" s="224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10.83</v>
      </c>
      <c r="F39" s="104">
        <v>11.066000000000001</v>
      </c>
      <c r="G39" s="72">
        <f t="shared" si="1"/>
        <v>0.20291280000000056</v>
      </c>
      <c r="H39" s="103">
        <f t="shared" si="2"/>
        <v>5.8968966724401981E-2</v>
      </c>
      <c r="I39" s="88">
        <f t="shared" si="3"/>
        <v>0.26188176672440255</v>
      </c>
      <c r="K39" s="20"/>
      <c r="L39" s="220"/>
      <c r="M39" s="224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15.472</v>
      </c>
      <c r="F40" s="104">
        <v>15.6</v>
      </c>
      <c r="G40" s="72">
        <f t="shared" si="1"/>
        <v>0.11005440000000009</v>
      </c>
      <c r="H40" s="103">
        <f t="shared" si="2"/>
        <v>9.1965085183674106E-2</v>
      </c>
      <c r="I40" s="88">
        <f t="shared" si="3"/>
        <v>0.20201948518367419</v>
      </c>
      <c r="J40" s="20"/>
      <c r="K40" s="38"/>
      <c r="L40" s="220"/>
      <c r="M40" s="224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8.5206844053461739E-2</v>
      </c>
      <c r="I41" s="88">
        <f t="shared" si="3"/>
        <v>8.5206844053461739E-2</v>
      </c>
      <c r="J41" s="20"/>
      <c r="K41" s="38"/>
      <c r="L41" s="220"/>
      <c r="M41" s="224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9.5670000000000002</v>
      </c>
      <c r="F42" s="104">
        <v>9.8610000000000007</v>
      </c>
      <c r="G42" s="72">
        <f t="shared" si="1"/>
        <v>0.25278120000000043</v>
      </c>
      <c r="H42" s="103">
        <f t="shared" si="2"/>
        <v>5.6716219680997854E-2</v>
      </c>
      <c r="I42" s="88">
        <f t="shared" si="3"/>
        <v>0.30949741968099831</v>
      </c>
      <c r="J42" s="20"/>
      <c r="K42" s="38"/>
      <c r="L42" s="220"/>
      <c r="M42" s="224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4.8230000000000004</v>
      </c>
      <c r="F43" s="104">
        <v>5.1449999999999996</v>
      </c>
      <c r="G43" s="72">
        <f t="shared" si="1"/>
        <v>0.27685559999999931</v>
      </c>
      <c r="H43" s="103">
        <f t="shared" si="2"/>
        <v>6.0029082980121565E-2</v>
      </c>
      <c r="I43" s="88">
        <f t="shared" si="3"/>
        <v>0.33688468298012086</v>
      </c>
      <c r="J43" s="20"/>
      <c r="K43" s="38"/>
      <c r="L43" s="220"/>
      <c r="M43" s="224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18.962</v>
      </c>
      <c r="F44" s="104">
        <v>19.788</v>
      </c>
      <c r="G44" s="72">
        <f t="shared" si="1"/>
        <v>0.71019480000000046</v>
      </c>
      <c r="H44" s="103">
        <f t="shared" si="2"/>
        <v>9.2230114247603981E-2</v>
      </c>
      <c r="I44" s="88">
        <f t="shared" si="3"/>
        <v>0.80242491424760443</v>
      </c>
      <c r="J44" s="20"/>
      <c r="K44" s="38"/>
      <c r="L44" s="220"/>
      <c r="M44" s="224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8.3881698733812252E-2</v>
      </c>
      <c r="I45" s="88">
        <f t="shared" si="3"/>
        <v>8.3881698733812252E-2</v>
      </c>
      <c r="J45" s="20"/>
      <c r="K45" s="38"/>
      <c r="L45" s="220"/>
      <c r="M45" s="224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5.6318676085103013E-2</v>
      </c>
      <c r="I46" s="88">
        <f t="shared" si="3"/>
        <v>5.6318676085103013E-2</v>
      </c>
      <c r="J46" s="20"/>
      <c r="K46" s="38"/>
      <c r="L46" s="220"/>
      <c r="M46" s="224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9.3049999999999997</v>
      </c>
      <c r="F47" s="104">
        <v>9.6489999999999991</v>
      </c>
      <c r="G47" s="72">
        <f t="shared" si="1"/>
        <v>0.29577119999999951</v>
      </c>
      <c r="H47" s="103">
        <f t="shared" si="2"/>
        <v>5.8968966724401981E-2</v>
      </c>
      <c r="I47" s="88">
        <f t="shared" si="3"/>
        <v>0.35474016672440151</v>
      </c>
      <c r="J47" s="20"/>
      <c r="K47" s="38"/>
      <c r="L47" s="220"/>
      <c r="M47" s="224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1.121</v>
      </c>
      <c r="G48" s="86">
        <f t="shared" si="1"/>
        <v>0</v>
      </c>
      <c r="H48" s="109">
        <f t="shared" si="2"/>
        <v>9.2627657843498842E-2</v>
      </c>
      <c r="I48" s="73">
        <f t="shared" si="3"/>
        <v>9.2627657843498842E-2</v>
      </c>
      <c r="J48" s="20"/>
      <c r="K48" s="38"/>
      <c r="L48" s="220"/>
      <c r="M48" s="224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9.1669999999999998</v>
      </c>
      <c r="F49" s="104">
        <v>9.8109999999999999</v>
      </c>
      <c r="G49" s="72">
        <f t="shared" si="1"/>
        <v>0.55371120000000007</v>
      </c>
      <c r="H49" s="103">
        <f t="shared" si="2"/>
        <v>8.5869416713286476E-2</v>
      </c>
      <c r="I49" s="88">
        <f t="shared" si="3"/>
        <v>0.63958061671328659</v>
      </c>
      <c r="J49" s="20"/>
      <c r="K49" s="38"/>
      <c r="L49" s="220"/>
      <c r="M49" s="224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5.0590000000000002</v>
      </c>
      <c r="F50" s="104">
        <v>5.0750000000000002</v>
      </c>
      <c r="G50" s="72">
        <f>(F50-E50)*0.8598</f>
        <v>1.3756800000000012E-2</v>
      </c>
      <c r="H50" s="103">
        <f t="shared" si="2"/>
        <v>5.6583705149032916E-2</v>
      </c>
      <c r="I50" s="88">
        <f t="shared" si="3"/>
        <v>7.0340505149032923E-2</v>
      </c>
      <c r="J50" s="20"/>
      <c r="K50" s="38"/>
      <c r="L50" s="220"/>
      <c r="M50" s="224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11.103999999999999</v>
      </c>
      <c r="F51" s="104">
        <v>11.349</v>
      </c>
      <c r="G51" s="72">
        <f>(F51-E51)*0.8598</f>
        <v>0.21065100000000087</v>
      </c>
      <c r="H51" s="103">
        <f t="shared" si="2"/>
        <v>5.8836452192437029E-2</v>
      </c>
      <c r="I51" s="88">
        <f t="shared" si="3"/>
        <v>0.26948745219243792</v>
      </c>
      <c r="K51" s="20"/>
      <c r="L51" s="220"/>
      <c r="M51" s="224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11.343</v>
      </c>
      <c r="F52" s="104">
        <v>11.362</v>
      </c>
      <c r="G52" s="72">
        <f t="shared" si="1"/>
        <v>1.633620000000011E-2</v>
      </c>
      <c r="H52" s="103">
        <f t="shared" si="2"/>
        <v>9.14350270558143E-2</v>
      </c>
      <c r="I52" s="88">
        <f t="shared" si="3"/>
        <v>0.10777122705581441</v>
      </c>
      <c r="J52" s="20"/>
      <c r="K52" s="38"/>
      <c r="L52" s="220"/>
      <c r="M52" s="224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11.523999999999999</v>
      </c>
      <c r="F53" s="104">
        <v>11.598000000000001</v>
      </c>
      <c r="G53" s="72">
        <f t="shared" si="1"/>
        <v>6.3625200000001395E-2</v>
      </c>
      <c r="H53" s="103">
        <f t="shared" si="2"/>
        <v>8.5471873117391628E-2</v>
      </c>
      <c r="I53" s="88">
        <f t="shared" si="3"/>
        <v>0.14909707311739301</v>
      </c>
      <c r="J53" s="20"/>
      <c r="K53" s="38"/>
      <c r="L53" s="220"/>
      <c r="M53" s="224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14.635999999999999</v>
      </c>
      <c r="F54" s="104">
        <v>14.9</v>
      </c>
      <c r="G54" s="72">
        <f t="shared" si="1"/>
        <v>0.22698720000000097</v>
      </c>
      <c r="H54" s="103">
        <f t="shared" si="2"/>
        <v>5.5656103425278269E-2</v>
      </c>
      <c r="I54" s="88">
        <f t="shared" si="3"/>
        <v>0.28264330342527921</v>
      </c>
      <c r="J54" s="20"/>
      <c r="K54" s="38"/>
      <c r="L54" s="220"/>
      <c r="M54" s="224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5.444</v>
      </c>
      <c r="G55" s="72">
        <f t="shared" si="1"/>
        <v>0</v>
      </c>
      <c r="H55" s="103">
        <f t="shared" si="2"/>
        <v>5.8836452192437029E-2</v>
      </c>
      <c r="I55" s="88">
        <f t="shared" si="3"/>
        <v>5.8836452192437029E-2</v>
      </c>
      <c r="J55" s="20"/>
      <c r="K55" s="38"/>
      <c r="L55" s="220"/>
      <c r="M55" s="224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14.047000000000001</v>
      </c>
      <c r="F56" s="104">
        <v>14.757</v>
      </c>
      <c r="G56" s="72">
        <f t="shared" si="1"/>
        <v>0.61045799999999917</v>
      </c>
      <c r="H56" s="103">
        <f t="shared" si="2"/>
        <v>9.1700056119744203E-2</v>
      </c>
      <c r="I56" s="88">
        <f t="shared" si="3"/>
        <v>0.70215805611974336</v>
      </c>
      <c r="J56" s="20"/>
      <c r="K56" s="38"/>
      <c r="L56" s="220"/>
      <c r="M56" s="224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13.644</v>
      </c>
      <c r="F57" s="104">
        <v>14.183999999999999</v>
      </c>
      <c r="G57" s="72">
        <f t="shared" si="1"/>
        <v>0.46429199999999926</v>
      </c>
      <c r="H57" s="103">
        <f t="shared" si="2"/>
        <v>8.5736902181321531E-2</v>
      </c>
      <c r="I57" s="88">
        <f t="shared" si="3"/>
        <v>0.55002890218132083</v>
      </c>
      <c r="J57" s="20"/>
      <c r="K57" s="38"/>
      <c r="L57" s="220"/>
      <c r="M57" s="224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2.4630000000000001</v>
      </c>
      <c r="F58" s="104">
        <v>2.508</v>
      </c>
      <c r="G58" s="72">
        <f t="shared" si="1"/>
        <v>3.8690999999999941E-2</v>
      </c>
      <c r="H58" s="103">
        <f t="shared" si="2"/>
        <v>5.6318676085103013E-2</v>
      </c>
      <c r="I58" s="88">
        <f t="shared" si="3"/>
        <v>9.5009676085102954E-2</v>
      </c>
      <c r="J58" s="20"/>
      <c r="K58" s="38"/>
      <c r="L58" s="220"/>
      <c r="M58" s="224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10.244</v>
      </c>
      <c r="F59" s="104">
        <v>10.631</v>
      </c>
      <c r="G59" s="72">
        <f t="shared" si="1"/>
        <v>0.33274260000000039</v>
      </c>
      <c r="H59" s="103">
        <f t="shared" si="2"/>
        <v>5.8968966724401981E-2</v>
      </c>
      <c r="I59" s="88">
        <f t="shared" si="3"/>
        <v>0.39171156672440238</v>
      </c>
      <c r="J59" s="20"/>
      <c r="K59" s="38"/>
      <c r="L59" s="220"/>
      <c r="M59" s="224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10.99</v>
      </c>
      <c r="F60" s="104">
        <v>11.297000000000001</v>
      </c>
      <c r="G60" s="72">
        <f t="shared" si="1"/>
        <v>0.26395860000000032</v>
      </c>
      <c r="H60" s="103">
        <f t="shared" si="2"/>
        <v>9.2230114247603981E-2</v>
      </c>
      <c r="I60" s="88">
        <f t="shared" ref="I60:I91" si="4">G60+H60</f>
        <v>0.35618871424760429</v>
      </c>
      <c r="J60" s="20"/>
      <c r="K60" s="38"/>
      <c r="L60" s="220"/>
      <c r="M60" s="224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14.927</v>
      </c>
      <c r="F61" s="135">
        <v>15.349</v>
      </c>
      <c r="G61" s="72">
        <f t="shared" si="1"/>
        <v>0.36283560000000054</v>
      </c>
      <c r="H61" s="103">
        <f t="shared" si="2"/>
        <v>8.5869416713286476E-2</v>
      </c>
      <c r="I61" s="88">
        <f t="shared" si="4"/>
        <v>0.448705016713287</v>
      </c>
      <c r="K61" s="145">
        <v>45</v>
      </c>
      <c r="L61" s="220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6.0709999999999997</v>
      </c>
      <c r="F62" s="135">
        <v>6.101</v>
      </c>
      <c r="G62" s="72">
        <f t="shared" si="1"/>
        <v>2.5794000000000213E-2</v>
      </c>
      <c r="H62" s="103">
        <f t="shared" si="2"/>
        <v>5.6451190617067964E-2</v>
      </c>
      <c r="I62" s="88">
        <f t="shared" si="4"/>
        <v>8.224519061706817E-2</v>
      </c>
      <c r="K62" s="145">
        <v>46</v>
      </c>
      <c r="L62" s="220"/>
      <c r="M62" s="224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9.4160000000000004</v>
      </c>
      <c r="F63" s="135">
        <v>9.5679999999999996</v>
      </c>
      <c r="G63" s="72">
        <f t="shared" si="1"/>
        <v>0.13068959999999935</v>
      </c>
      <c r="H63" s="103">
        <f t="shared" si="2"/>
        <v>5.857142312850714E-2</v>
      </c>
      <c r="I63" s="88">
        <f t="shared" si="4"/>
        <v>0.18926102312850648</v>
      </c>
      <c r="K63" s="145" t="s">
        <v>389</v>
      </c>
      <c r="L63" s="220"/>
      <c r="M63" s="224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15.483000000000001</v>
      </c>
      <c r="F64" s="135">
        <v>16.091999999999999</v>
      </c>
      <c r="G64" s="72">
        <f t="shared" si="1"/>
        <v>0.52361819999999848</v>
      </c>
      <c r="H64" s="103">
        <f t="shared" si="2"/>
        <v>9.1700056119744203E-2</v>
      </c>
      <c r="I64" s="88">
        <f t="shared" si="4"/>
        <v>0.61531825611974267</v>
      </c>
      <c r="K64" s="145">
        <v>48</v>
      </c>
      <c r="L64" s="220"/>
      <c r="M64" s="224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8.1029999999999998</v>
      </c>
      <c r="F65" s="104">
        <v>8.6</v>
      </c>
      <c r="G65" s="72">
        <f t="shared" si="1"/>
        <v>0.42732059999999988</v>
      </c>
      <c r="H65" s="103">
        <f t="shared" si="2"/>
        <v>8.5206844053461739E-2</v>
      </c>
      <c r="I65" s="88">
        <f t="shared" si="4"/>
        <v>0.51252744405346162</v>
      </c>
      <c r="J65" s="20"/>
      <c r="K65" s="38"/>
      <c r="L65" s="220"/>
      <c r="M65" s="224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7.79</v>
      </c>
      <c r="F66" s="104">
        <v>7.8730000000000002</v>
      </c>
      <c r="G66" s="72">
        <f t="shared" si="1"/>
        <v>7.136340000000016E-2</v>
      </c>
      <c r="H66" s="103">
        <f t="shared" si="2"/>
        <v>5.6318676085103013E-2</v>
      </c>
      <c r="I66" s="88">
        <f t="shared" si="4"/>
        <v>0.12768207608510318</v>
      </c>
      <c r="J66" s="20"/>
      <c r="K66" s="38"/>
      <c r="L66" s="220"/>
      <c r="M66" s="224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4.0289999999999999</v>
      </c>
      <c r="F67" s="104">
        <v>4.0289999999999999</v>
      </c>
      <c r="G67" s="72">
        <f t="shared" si="1"/>
        <v>0</v>
      </c>
      <c r="H67" s="103">
        <f t="shared" si="2"/>
        <v>5.8041365000647341E-2</v>
      </c>
      <c r="I67" s="88">
        <f t="shared" si="4"/>
        <v>5.8041365000647341E-2</v>
      </c>
      <c r="J67" s="20"/>
      <c r="K67" s="38"/>
      <c r="L67" s="220"/>
      <c r="M67" s="224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12.175000000000001</v>
      </c>
      <c r="F68" s="104">
        <v>13.582000000000001</v>
      </c>
      <c r="G68" s="72">
        <f t="shared" si="1"/>
        <v>1.2097386000000001</v>
      </c>
      <c r="H68" s="103">
        <f t="shared" si="2"/>
        <v>9.1832570651709147E-2</v>
      </c>
      <c r="I68" s="88">
        <f t="shared" si="4"/>
        <v>1.3015711706517092</v>
      </c>
      <c r="J68" s="20"/>
      <c r="K68" s="38"/>
      <c r="L68" s="220"/>
      <c r="M68" s="224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11.108000000000001</v>
      </c>
      <c r="F69" s="104">
        <v>11.877000000000001</v>
      </c>
      <c r="G69" s="72">
        <f t="shared" si="1"/>
        <v>0.66118620000000017</v>
      </c>
      <c r="H69" s="103">
        <f t="shared" si="2"/>
        <v>8.4411756861672044E-2</v>
      </c>
      <c r="I69" s="88">
        <f t="shared" si="4"/>
        <v>0.74559795686167218</v>
      </c>
      <c r="J69" s="20"/>
      <c r="K69" s="38"/>
      <c r="L69" s="220"/>
      <c r="M69" s="224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11.106</v>
      </c>
      <c r="F70" s="104">
        <v>11.59</v>
      </c>
      <c r="G70" s="72">
        <f t="shared" si="1"/>
        <v>0.41614319999999999</v>
      </c>
      <c r="H70" s="103">
        <f t="shared" si="2"/>
        <v>5.6186161553138061E-2</v>
      </c>
      <c r="I70" s="88">
        <f t="shared" si="4"/>
        <v>0.47232936155313804</v>
      </c>
      <c r="J70" s="20"/>
      <c r="K70" s="38"/>
      <c r="L70" s="220"/>
      <c r="M70" s="224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12.183999999999999</v>
      </c>
      <c r="F71" s="104">
        <v>12.669</v>
      </c>
      <c r="G71" s="72">
        <f t="shared" si="1"/>
        <v>0.41700300000000107</v>
      </c>
      <c r="H71" s="103">
        <f t="shared" si="2"/>
        <v>5.8306394064577237E-2</v>
      </c>
      <c r="I71" s="88">
        <f t="shared" si="4"/>
        <v>0.47530939406457828</v>
      </c>
      <c r="J71" s="20"/>
      <c r="K71" s="38"/>
      <c r="L71" s="220"/>
      <c r="M71" s="224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11.105</v>
      </c>
      <c r="F72" s="104">
        <v>11.393000000000001</v>
      </c>
      <c r="G72" s="72">
        <f t="shared" si="1"/>
        <v>0.24762240000000021</v>
      </c>
      <c r="H72" s="103">
        <f t="shared" si="2"/>
        <v>9.209759971563905E-2</v>
      </c>
      <c r="I72" s="88">
        <f t="shared" si="4"/>
        <v>0.33971999971563926</v>
      </c>
      <c r="J72" s="20"/>
      <c r="K72" s="38"/>
      <c r="L72" s="220"/>
      <c r="M72" s="224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5.681</v>
      </c>
      <c r="F73" s="104">
        <v>5.681</v>
      </c>
      <c r="G73" s="72">
        <f t="shared" si="1"/>
        <v>0</v>
      </c>
      <c r="H73" s="103">
        <f t="shared" si="2"/>
        <v>8.4279242329707099E-2</v>
      </c>
      <c r="I73" s="88">
        <f t="shared" si="4"/>
        <v>8.4279242329707099E-2</v>
      </c>
      <c r="J73" s="20"/>
      <c r="K73" s="38"/>
      <c r="L73" s="220"/>
      <c r="M73" s="224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8.4890000000000008</v>
      </c>
      <c r="F74" s="104">
        <v>8.8089999999999993</v>
      </c>
      <c r="G74" s="72">
        <f t="shared" si="1"/>
        <v>0.27513599999999871</v>
      </c>
      <c r="H74" s="103">
        <f t="shared" si="2"/>
        <v>5.6451190617067964E-2</v>
      </c>
      <c r="I74" s="88">
        <f t="shared" si="4"/>
        <v>0.33158719061706665</v>
      </c>
      <c r="J74" s="20"/>
      <c r="K74" s="38"/>
      <c r="L74" s="220"/>
      <c r="M74" s="224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12.138</v>
      </c>
      <c r="F75" s="104">
        <v>12.54</v>
      </c>
      <c r="G75" s="72">
        <f t="shared" si="1"/>
        <v>0.34563959999999938</v>
      </c>
      <c r="H75" s="103">
        <f t="shared" si="2"/>
        <v>5.8173879532612285E-2</v>
      </c>
      <c r="I75" s="88">
        <f t="shared" si="4"/>
        <v>0.40381347953261165</v>
      </c>
      <c r="J75" s="20"/>
      <c r="K75" s="38"/>
      <c r="L75" s="220"/>
      <c r="M75" s="224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2.6419999999999999</v>
      </c>
      <c r="F76" s="104">
        <v>2.7629999999999999</v>
      </c>
      <c r="G76" s="72">
        <f t="shared" si="1"/>
        <v>0.1040358</v>
      </c>
      <c r="H76" s="103">
        <f t="shared" si="2"/>
        <v>9.1302512523849369E-2</v>
      </c>
      <c r="I76" s="88">
        <f t="shared" si="4"/>
        <v>0.19533831252384937</v>
      </c>
      <c r="J76" s="20"/>
      <c r="K76" s="38"/>
      <c r="L76" s="220"/>
      <c r="M76" s="224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23.04</v>
      </c>
      <c r="F77" s="104">
        <v>23.623999999999999</v>
      </c>
      <c r="G77" s="72">
        <f t="shared" si="1"/>
        <v>0.50212319999999966</v>
      </c>
      <c r="H77" s="103">
        <f t="shared" si="2"/>
        <v>8.4411756861672044E-2</v>
      </c>
      <c r="I77" s="88">
        <f t="shared" si="4"/>
        <v>0.58653495686167167</v>
      </c>
      <c r="J77" s="20"/>
      <c r="K77" s="38"/>
      <c r="L77" s="220"/>
      <c r="M77" s="224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15.445</v>
      </c>
      <c r="F78" s="104">
        <v>15.797000000000001</v>
      </c>
      <c r="G78" s="72">
        <f t="shared" si="1"/>
        <v>0.3026496000000003</v>
      </c>
      <c r="H78" s="103">
        <f t="shared" si="2"/>
        <v>5.6716219680997854E-2</v>
      </c>
      <c r="I78" s="88">
        <f t="shared" si="4"/>
        <v>0.35936581968099812</v>
      </c>
      <c r="J78" s="20"/>
      <c r="K78" s="38"/>
      <c r="L78" s="220"/>
      <c r="M78" s="224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13.121</v>
      </c>
      <c r="F79" s="104">
        <v>13.121</v>
      </c>
      <c r="G79" s="72">
        <f t="shared" si="1"/>
        <v>0</v>
      </c>
      <c r="H79" s="103">
        <f t="shared" si="2"/>
        <v>5.8703937660472078E-2</v>
      </c>
      <c r="I79" s="88">
        <f t="shared" si="4"/>
        <v>5.8703937660472078E-2</v>
      </c>
      <c r="J79" s="20"/>
      <c r="K79" s="38"/>
      <c r="L79" s="220"/>
      <c r="M79" s="224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12.965999999999999</v>
      </c>
      <c r="F80" s="104">
        <v>13.324999999999999</v>
      </c>
      <c r="G80" s="72">
        <f t="shared" si="1"/>
        <v>0.3086682</v>
      </c>
      <c r="H80" s="103">
        <f t="shared" si="2"/>
        <v>9.14350270558143E-2</v>
      </c>
      <c r="I80" s="88">
        <f t="shared" si="4"/>
        <v>0.4001032270558143</v>
      </c>
      <c r="J80" s="20"/>
      <c r="K80" s="38"/>
      <c r="L80" s="220"/>
      <c r="M80" s="224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15.804</v>
      </c>
      <c r="F81" s="104">
        <v>15.804</v>
      </c>
      <c r="G81" s="72">
        <f>(F81-E81)*0.8598</f>
        <v>0</v>
      </c>
      <c r="H81" s="103">
        <f t="shared" si="2"/>
        <v>0.10336133493265964</v>
      </c>
      <c r="I81" s="88">
        <f t="shared" si="4"/>
        <v>0.10336133493265964</v>
      </c>
      <c r="J81" s="20"/>
      <c r="K81" s="38"/>
      <c r="L81" s="220"/>
      <c r="M81" s="224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10.195</v>
      </c>
      <c r="F82" s="104">
        <v>10.461</v>
      </c>
      <c r="G82" s="72">
        <f t="shared" ref="G82:G147" si="5">(F82-E82)*0.8598</f>
        <v>0.22870680000000002</v>
      </c>
      <c r="H82" s="103">
        <f t="shared" ref="H82:H145" si="6">$G$11/$C$303*C82</f>
        <v>6.0161597512086509E-2</v>
      </c>
      <c r="I82" s="88">
        <f t="shared" si="4"/>
        <v>0.28886839751208654</v>
      </c>
      <c r="J82" s="20"/>
      <c r="K82" s="38"/>
      <c r="L82" s="220"/>
      <c r="M82" s="224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11.085000000000001</v>
      </c>
      <c r="F83" s="104">
        <v>11.433</v>
      </c>
      <c r="G83" s="72">
        <f t="shared" si="5"/>
        <v>0.2992103999999991</v>
      </c>
      <c r="H83" s="103">
        <f t="shared" si="6"/>
        <v>9.7530695526201916E-2</v>
      </c>
      <c r="I83" s="88">
        <f t="shared" si="4"/>
        <v>0.39674109552620102</v>
      </c>
      <c r="J83" s="20"/>
      <c r="K83" s="38"/>
      <c r="L83" s="220"/>
      <c r="M83" s="224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6.6257265982474139E-2</v>
      </c>
      <c r="I84" s="88">
        <f t="shared" si="4"/>
        <v>6.6257265982474139E-2</v>
      </c>
      <c r="J84" s="20"/>
      <c r="K84" s="38"/>
      <c r="L84" s="220"/>
      <c r="M84" s="224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23.079000000000001</v>
      </c>
      <c r="F85" s="104">
        <v>24.100999999999999</v>
      </c>
      <c r="G85" s="72">
        <f t="shared" si="5"/>
        <v>0.87871559999999871</v>
      </c>
      <c r="H85" s="103">
        <f t="shared" si="6"/>
        <v>0.12761149428224519</v>
      </c>
      <c r="I85" s="88">
        <f t="shared" si="4"/>
        <v>1.006327094282244</v>
      </c>
      <c r="J85" s="20"/>
      <c r="K85" s="38"/>
      <c r="L85" s="220"/>
      <c r="M85" s="224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8.8870000000000005</v>
      </c>
      <c r="F86" s="104">
        <v>8.8940000000000001</v>
      </c>
      <c r="G86" s="72">
        <f t="shared" si="5"/>
        <v>6.0185999999997188E-3</v>
      </c>
      <c r="H86" s="103">
        <f t="shared" si="6"/>
        <v>0.10322882040069471</v>
      </c>
      <c r="I86" s="88">
        <f t="shared" si="4"/>
        <v>0.10924742040069443</v>
      </c>
      <c r="J86" s="20"/>
      <c r="K86" s="38"/>
      <c r="L86" s="220"/>
      <c r="M86" s="224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5.9233995788331877E-2</v>
      </c>
      <c r="I87" s="88">
        <f t="shared" si="4"/>
        <v>5.9233995788331877E-2</v>
      </c>
      <c r="J87" s="20"/>
      <c r="K87" s="38"/>
      <c r="L87" s="220"/>
      <c r="M87" s="224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9.7530695526201916E-2</v>
      </c>
      <c r="I88" s="88">
        <f t="shared" si="4"/>
        <v>9.7530695526201916E-2</v>
      </c>
      <c r="J88" s="20"/>
      <c r="K88" s="38"/>
      <c r="L88" s="220"/>
      <c r="M88" s="224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5.806</v>
      </c>
      <c r="F89" s="104">
        <v>5.8209999999999997</v>
      </c>
      <c r="G89" s="72">
        <f t="shared" si="5"/>
        <v>1.2896999999999725E-2</v>
      </c>
      <c r="H89" s="103">
        <f t="shared" si="6"/>
        <v>6.5462178790684444E-2</v>
      </c>
      <c r="I89" s="88">
        <f t="shared" si="4"/>
        <v>7.8359178790684172E-2</v>
      </c>
      <c r="J89" s="20"/>
      <c r="K89" s="38"/>
      <c r="L89" s="220"/>
      <c r="M89" s="224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19.884</v>
      </c>
      <c r="F90" s="104">
        <v>20.576000000000001</v>
      </c>
      <c r="G90" s="72">
        <f t="shared" si="5"/>
        <v>0.59498160000000011</v>
      </c>
      <c r="H90" s="103">
        <f t="shared" si="6"/>
        <v>0.12734646521831527</v>
      </c>
      <c r="I90" s="88">
        <f t="shared" si="4"/>
        <v>0.72232806521831538</v>
      </c>
      <c r="J90" s="20"/>
      <c r="K90" s="38"/>
      <c r="L90" s="220"/>
      <c r="M90" s="224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4.1390000000000002</v>
      </c>
      <c r="G91" s="72">
        <f t="shared" si="5"/>
        <v>0</v>
      </c>
      <c r="H91" s="103">
        <f t="shared" si="6"/>
        <v>0.102433733208905</v>
      </c>
      <c r="I91" s="88">
        <f t="shared" si="4"/>
        <v>0.102433733208905</v>
      </c>
      <c r="J91" s="20"/>
      <c r="K91" s="38"/>
      <c r="L91" s="220"/>
      <c r="M91" s="224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5.9764053916191669E-2</v>
      </c>
      <c r="I92" s="88">
        <f t="shared" ref="I92" si="7">G92+H92</f>
        <v>5.9764053916191669E-2</v>
      </c>
      <c r="J92" s="20"/>
      <c r="K92" s="38"/>
      <c r="L92" s="220"/>
      <c r="M92" s="224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10.962</v>
      </c>
      <c r="F93" s="104">
        <v>10.962</v>
      </c>
      <c r="G93" s="72">
        <f t="shared" si="5"/>
        <v>0</v>
      </c>
      <c r="H93" s="103">
        <f t="shared" si="6"/>
        <v>9.660309380244729E-2</v>
      </c>
      <c r="I93" s="88">
        <f t="shared" ref="I93:I152" si="8">G93+H93</f>
        <v>9.660309380244729E-2</v>
      </c>
      <c r="J93" s="20"/>
      <c r="K93" s="38"/>
      <c r="L93" s="220"/>
      <c r="M93" s="224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1.8440000000000001</v>
      </c>
      <c r="F94" s="191">
        <v>1.77</v>
      </c>
      <c r="G94" s="72">
        <f>(F94-E94)*0.8598</f>
        <v>-6.3625200000000062E-2</v>
      </c>
      <c r="H94" s="103">
        <f t="shared" si="6"/>
        <v>6.440206253496486E-2</v>
      </c>
      <c r="I94" s="88">
        <f>G94+H94</f>
        <v>7.7686253496479785E-4</v>
      </c>
      <c r="J94" s="192" t="s">
        <v>441</v>
      </c>
      <c r="K94" s="132" t="s">
        <v>438</v>
      </c>
      <c r="L94" s="220"/>
      <c r="M94" s="224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19.385999999999999</v>
      </c>
      <c r="F95" s="135">
        <v>19.786000000000001</v>
      </c>
      <c r="G95" s="72">
        <f t="shared" si="5"/>
        <v>0.34392000000000184</v>
      </c>
      <c r="H95" s="103">
        <f t="shared" si="6"/>
        <v>0.12840658147403489</v>
      </c>
      <c r="I95" s="88">
        <f t="shared" si="8"/>
        <v>0.47232658147403672</v>
      </c>
      <c r="J95" s="20"/>
      <c r="K95" s="132" t="s">
        <v>393</v>
      </c>
      <c r="L95" s="220"/>
      <c r="M95" s="224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9.56</v>
      </c>
      <c r="F96" s="135">
        <v>9.7289999999999992</v>
      </c>
      <c r="G96" s="72">
        <f t="shared" si="5"/>
        <v>0.14530619999999889</v>
      </c>
      <c r="H96" s="103">
        <f t="shared" si="6"/>
        <v>0.10309630586872975</v>
      </c>
      <c r="I96" s="88">
        <f>G96+H96</f>
        <v>0.24840250586872864</v>
      </c>
      <c r="J96" s="20"/>
      <c r="K96" s="38"/>
      <c r="L96" s="220"/>
      <c r="M96" s="224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6.056</v>
      </c>
      <c r="F97" s="104">
        <v>6.4260000000000002</v>
      </c>
      <c r="G97" s="72">
        <f t="shared" si="5"/>
        <v>0.31812600000000008</v>
      </c>
      <c r="H97" s="103">
        <f t="shared" si="6"/>
        <v>5.9499024852261773E-2</v>
      </c>
      <c r="I97" s="88">
        <f t="shared" si="8"/>
        <v>0.37762502485226185</v>
      </c>
      <c r="J97" s="20"/>
      <c r="K97" s="38"/>
      <c r="L97" s="220"/>
      <c r="M97" s="224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13.423999999999999</v>
      </c>
      <c r="F98" s="242">
        <v>13.423999999999999</v>
      </c>
      <c r="G98" s="243">
        <f t="shared" si="5"/>
        <v>0</v>
      </c>
      <c r="H98" s="103">
        <f t="shared" si="6"/>
        <v>9.7000637398342138E-2</v>
      </c>
      <c r="I98" s="88">
        <f t="shared" si="8"/>
        <v>9.7000637398342138E-2</v>
      </c>
      <c r="J98" s="20"/>
      <c r="K98" s="38"/>
      <c r="L98" s="220"/>
      <c r="M98" s="224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8.1289999999999996</v>
      </c>
      <c r="F99" s="135">
        <v>8.1349999999999998</v>
      </c>
      <c r="G99" s="86">
        <f t="shared" si="5"/>
        <v>5.1588000000001959E-3</v>
      </c>
      <c r="H99" s="103">
        <f t="shared" si="6"/>
        <v>6.5064635194789597E-2</v>
      </c>
      <c r="I99" s="88">
        <f t="shared" si="8"/>
        <v>7.0223435194789796E-2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14.851000000000001</v>
      </c>
      <c r="F100" s="104">
        <v>14.991</v>
      </c>
      <c r="G100" s="72">
        <f t="shared" si="5"/>
        <v>0.12037199999999897</v>
      </c>
      <c r="H100" s="103">
        <f t="shared" si="6"/>
        <v>0.12906915413385961</v>
      </c>
      <c r="I100" s="88">
        <f t="shared" si="8"/>
        <v>0.24944115413385859</v>
      </c>
      <c r="J100" s="20"/>
      <c r="K100" s="38"/>
      <c r="L100" s="220"/>
      <c r="M100" s="224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0.10269876227283491</v>
      </c>
      <c r="I101" s="88">
        <f t="shared" si="8"/>
        <v>0.10269876227283491</v>
      </c>
      <c r="J101" s="20"/>
      <c r="K101" s="38"/>
      <c r="L101" s="220"/>
      <c r="M101" s="224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10.936</v>
      </c>
      <c r="F102" s="135">
        <v>11.417999999999999</v>
      </c>
      <c r="G102" s="86">
        <f t="shared" si="5"/>
        <v>0.41442359999999939</v>
      </c>
      <c r="H102" s="109">
        <f t="shared" si="6"/>
        <v>6.0559141107981364E-2</v>
      </c>
      <c r="I102" s="73">
        <f t="shared" si="8"/>
        <v>0.47498274110798078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11.958</v>
      </c>
      <c r="F103" s="104">
        <v>12.105</v>
      </c>
      <c r="G103" s="72">
        <f t="shared" si="5"/>
        <v>0.12639060000000021</v>
      </c>
      <c r="H103" s="103">
        <f t="shared" si="6"/>
        <v>9.8060753654061722E-2</v>
      </c>
      <c r="I103" s="88">
        <f t="shared" si="8"/>
        <v>0.22445135365406194</v>
      </c>
      <c r="J103" s="20"/>
      <c r="K103" s="38"/>
      <c r="L103" s="220"/>
      <c r="M103" s="224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6.3739489875140123E-2</v>
      </c>
      <c r="I104" s="88">
        <f t="shared" si="8"/>
        <v>6.3739489875140123E-2</v>
      </c>
      <c r="J104" s="20"/>
      <c r="K104" s="38"/>
      <c r="L104" s="220"/>
      <c r="M104" s="224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11.491</v>
      </c>
      <c r="F105" s="104">
        <v>12.177</v>
      </c>
      <c r="G105" s="72">
        <f t="shared" si="5"/>
        <v>0.58982279999999998</v>
      </c>
      <c r="H105" s="103">
        <f t="shared" si="6"/>
        <v>0.12840658147403489</v>
      </c>
      <c r="I105" s="88">
        <f>G105+H105</f>
        <v>0.71822938147403481</v>
      </c>
      <c r="J105" s="20"/>
      <c r="K105" s="38"/>
      <c r="L105" s="220"/>
      <c r="M105" s="224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5.4939999999999998</v>
      </c>
      <c r="F106" s="104">
        <v>6.1230000000000002</v>
      </c>
      <c r="G106" s="72">
        <f t="shared" si="5"/>
        <v>0.54081420000000036</v>
      </c>
      <c r="H106" s="103">
        <f t="shared" si="6"/>
        <v>0.10177116054908027</v>
      </c>
      <c r="I106" s="88">
        <f t="shared" si="8"/>
        <v>0.64258536054908066</v>
      </c>
      <c r="J106" s="20"/>
      <c r="K106" s="38"/>
      <c r="L106" s="220"/>
      <c r="M106" s="224"/>
      <c r="T106" s="172" t="s">
        <v>427</v>
      </c>
      <c r="U106" s="173">
        <f>SUM(U100:U105)/6</f>
        <v>0.77768910000000024</v>
      </c>
    </row>
    <row r="107" spans="1:2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6.0029082980121565E-2</v>
      </c>
      <c r="I107" s="88">
        <f t="shared" si="8"/>
        <v>6.0029082980121565E-2</v>
      </c>
      <c r="J107" s="20"/>
      <c r="K107" s="38"/>
      <c r="L107" s="220"/>
      <c r="M107" s="224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13.999000000000001</v>
      </c>
      <c r="F108" s="104">
        <v>14.401</v>
      </c>
      <c r="G108" s="72">
        <f t="shared" si="5"/>
        <v>0.34563959999999938</v>
      </c>
      <c r="H108" s="103">
        <f t="shared" si="6"/>
        <v>9.6868122866377179E-2</v>
      </c>
      <c r="I108" s="88">
        <f>G108+H108</f>
        <v>0.44250772286637657</v>
      </c>
      <c r="J108" s="20"/>
      <c r="K108" s="38"/>
      <c r="L108" s="220"/>
      <c r="M108" s="224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6.2770000000000001</v>
      </c>
      <c r="F109" s="104">
        <v>6.4139999999999997</v>
      </c>
      <c r="G109" s="72">
        <f t="shared" si="5"/>
        <v>0.11779259999999962</v>
      </c>
      <c r="H109" s="103">
        <f t="shared" si="6"/>
        <v>6.5197149726754555E-2</v>
      </c>
      <c r="I109" s="88">
        <f t="shared" si="8"/>
        <v>0.18298974972675419</v>
      </c>
      <c r="J109" s="20"/>
      <c r="K109" s="38"/>
      <c r="L109" s="220"/>
      <c r="M109" s="224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9.7420000000000009</v>
      </c>
      <c r="F110" s="104">
        <v>10.679</v>
      </c>
      <c r="G110" s="72">
        <f t="shared" si="5"/>
        <v>0.80563259999999948</v>
      </c>
      <c r="H110" s="103">
        <f t="shared" si="6"/>
        <v>0.12880412506992972</v>
      </c>
      <c r="I110" s="88">
        <f t="shared" si="8"/>
        <v>0.93443672506992925</v>
      </c>
      <c r="J110" s="20"/>
      <c r="K110" s="38" t="s">
        <v>440</v>
      </c>
      <c r="L110" s="220"/>
      <c r="M110" s="224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6.07</v>
      </c>
      <c r="F111" s="104">
        <v>6.5629999999999997</v>
      </c>
      <c r="G111" s="72">
        <f t="shared" si="5"/>
        <v>0.42388139999999952</v>
      </c>
      <c r="H111" s="103">
        <f t="shared" si="6"/>
        <v>0.10084355882532563</v>
      </c>
      <c r="I111" s="88">
        <f t="shared" si="8"/>
        <v>0.52472495882532511</v>
      </c>
      <c r="J111" s="20"/>
      <c r="K111" s="38"/>
      <c r="L111" s="220"/>
      <c r="M111" s="224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5.4109999999999996</v>
      </c>
      <c r="G112" s="72">
        <f t="shared" si="5"/>
        <v>0</v>
      </c>
      <c r="H112" s="103">
        <f t="shared" si="6"/>
        <v>5.9764053916191669E-2</v>
      </c>
      <c r="I112" s="88">
        <f t="shared" si="8"/>
        <v>5.9764053916191669E-2</v>
      </c>
      <c r="J112" s="20"/>
      <c r="K112" s="38"/>
      <c r="L112" s="220"/>
      <c r="M112" s="224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8.4659999999999993</v>
      </c>
      <c r="F113" s="104">
        <v>8.782</v>
      </c>
      <c r="G113" s="72">
        <f t="shared" si="5"/>
        <v>0.27169680000000063</v>
      </c>
      <c r="H113" s="103">
        <f t="shared" si="6"/>
        <v>9.6868122866377179E-2</v>
      </c>
      <c r="I113" s="88">
        <f>G113+H113</f>
        <v>0.36856492286637782</v>
      </c>
      <c r="J113" s="20"/>
      <c r="K113" s="38"/>
      <c r="L113" s="220"/>
      <c r="M113" s="224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3.036</v>
      </c>
      <c r="F114" s="104">
        <v>3.254</v>
      </c>
      <c r="G114" s="72">
        <f t="shared" si="5"/>
        <v>0.18743639999999998</v>
      </c>
      <c r="H114" s="103">
        <f t="shared" si="6"/>
        <v>6.5064635194789597E-2</v>
      </c>
      <c r="I114" s="88">
        <f>G114+H114</f>
        <v>0.25250103519478956</v>
      </c>
      <c r="J114" s="20"/>
      <c r="K114" s="38"/>
      <c r="L114" s="220"/>
      <c r="M114" s="224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0.12893663960189466</v>
      </c>
      <c r="I115" s="88">
        <f t="shared" si="8"/>
        <v>0.12893663960189466</v>
      </c>
      <c r="J115" s="20"/>
      <c r="K115" s="38"/>
      <c r="L115" s="220"/>
      <c r="M115" s="224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6.8239999999999998</v>
      </c>
      <c r="F116" s="104">
        <v>7.2869999999999999</v>
      </c>
      <c r="G116" s="72">
        <f>(F116-E116)*0.8598</f>
        <v>0.39808740000000009</v>
      </c>
      <c r="H116" s="103">
        <f t="shared" si="6"/>
        <v>0.10110858788925553</v>
      </c>
      <c r="I116" s="88">
        <f t="shared" si="8"/>
        <v>0.49919598788925562</v>
      </c>
      <c r="J116" s="20"/>
      <c r="K116" s="38"/>
      <c r="L116" s="220"/>
      <c r="M116" s="224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8.6460000000000008</v>
      </c>
      <c r="F117" s="104">
        <v>8.9260000000000002</v>
      </c>
      <c r="G117" s="72">
        <f t="shared" si="5"/>
        <v>0.24074399999999946</v>
      </c>
      <c r="H117" s="103">
        <f t="shared" si="6"/>
        <v>5.9101481256366932E-2</v>
      </c>
      <c r="I117" s="88">
        <f>G117+H117</f>
        <v>0.2998454812563664</v>
      </c>
      <c r="K117" s="20"/>
      <c r="L117" s="220"/>
      <c r="M117" s="224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11.5</v>
      </c>
      <c r="F118" s="104">
        <v>11.768000000000001</v>
      </c>
      <c r="G118" s="72">
        <f t="shared" si="5"/>
        <v>0.23042640000000059</v>
      </c>
      <c r="H118" s="103">
        <f t="shared" si="6"/>
        <v>9.6868122866377179E-2</v>
      </c>
      <c r="I118" s="88">
        <f>G118+H118</f>
        <v>0.32729452286637778</v>
      </c>
      <c r="J118" s="20"/>
      <c r="K118" s="38"/>
      <c r="L118" s="220"/>
      <c r="M118" s="224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4.9219999999999997</v>
      </c>
      <c r="F119" s="104">
        <v>4.9489999999999998</v>
      </c>
      <c r="G119" s="72">
        <f t="shared" si="5"/>
        <v>2.3214600000000116E-2</v>
      </c>
      <c r="H119" s="103">
        <f t="shared" si="6"/>
        <v>6.5594693322649389E-2</v>
      </c>
      <c r="I119" s="88">
        <f>G119+H119</f>
        <v>8.8809293322649502E-2</v>
      </c>
      <c r="J119" s="20"/>
      <c r="K119" s="38"/>
      <c r="L119" s="220"/>
      <c r="M119" s="224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0.12946669772975447</v>
      </c>
      <c r="I120" s="88">
        <f t="shared" si="8"/>
        <v>0.12946669772975447</v>
      </c>
      <c r="J120" s="20"/>
      <c r="K120" s="38"/>
      <c r="L120" s="220"/>
      <c r="M120" s="224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8.0069999999999997</v>
      </c>
      <c r="F121" s="104">
        <v>8.7360000000000007</v>
      </c>
      <c r="G121" s="86">
        <f t="shared" si="5"/>
        <v>0.62679420000000086</v>
      </c>
      <c r="H121" s="103">
        <f t="shared" si="6"/>
        <v>0.10124110242122049</v>
      </c>
      <c r="I121" s="88">
        <f>G121+H121</f>
        <v>0.72803530242122139</v>
      </c>
      <c r="J121" s="20"/>
      <c r="K121" s="155" t="s">
        <v>447</v>
      </c>
      <c r="L121" s="220"/>
      <c r="M121" s="224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5.9233995788331877E-2</v>
      </c>
      <c r="I122" s="73">
        <f t="shared" si="8"/>
        <v>5.9233995788331877E-2</v>
      </c>
      <c r="J122" s="20"/>
      <c r="K122" s="38"/>
      <c r="L122" s="220"/>
      <c r="M122" s="224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6.7850000000000001</v>
      </c>
      <c r="F123" s="104">
        <v>6.9260000000000002</v>
      </c>
      <c r="G123" s="72">
        <f t="shared" si="5"/>
        <v>0.12123180000000001</v>
      </c>
      <c r="H123" s="103">
        <f t="shared" si="6"/>
        <v>9.6470579270482332E-2</v>
      </c>
      <c r="I123" s="88">
        <f t="shared" si="8"/>
        <v>0.21770237927048236</v>
      </c>
      <c r="J123" s="20"/>
      <c r="K123" s="38"/>
      <c r="L123" s="220"/>
      <c r="M123" s="224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2.742</v>
      </c>
      <c r="F124" s="104">
        <v>2.806</v>
      </c>
      <c r="G124" s="72">
        <f t="shared" si="5"/>
        <v>5.5027200000000047E-2</v>
      </c>
      <c r="H124" s="103">
        <f t="shared" si="6"/>
        <v>6.5462178790684444E-2</v>
      </c>
      <c r="I124" s="88">
        <f>G124+H124</f>
        <v>0.1204893787906845</v>
      </c>
      <c r="J124" s="20" t="s">
        <v>446</v>
      </c>
      <c r="K124" s="155" t="s">
        <v>439</v>
      </c>
      <c r="L124" s="162"/>
      <c r="M124" s="224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0.12906915413385961</v>
      </c>
      <c r="I125" s="88">
        <f t="shared" si="8"/>
        <v>0.12906915413385961</v>
      </c>
      <c r="J125" s="20"/>
      <c r="K125" s="40"/>
      <c r="L125" s="197"/>
      <c r="M125" s="224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6.7640000000000002</v>
      </c>
      <c r="F126" s="135">
        <v>7.2510000000000003</v>
      </c>
      <c r="G126" s="72">
        <f t="shared" si="5"/>
        <v>0.41872260000000011</v>
      </c>
      <c r="H126" s="103">
        <f t="shared" si="6"/>
        <v>0.10256624774086996</v>
      </c>
      <c r="I126" s="88">
        <f>G126+H126</f>
        <v>0.52128884774087003</v>
      </c>
      <c r="J126" s="20"/>
      <c r="K126" s="40"/>
      <c r="L126" s="197"/>
      <c r="M126" s="224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3.613</v>
      </c>
      <c r="F127" s="104">
        <v>3.673</v>
      </c>
      <c r="G127" s="72">
        <f t="shared" si="5"/>
        <v>5.1588000000000044E-2</v>
      </c>
      <c r="H127" s="103">
        <f t="shared" si="6"/>
        <v>5.9101481256366932E-2</v>
      </c>
      <c r="I127" s="88">
        <f t="shared" si="8"/>
        <v>0.11068948125636698</v>
      </c>
      <c r="J127" s="25"/>
      <c r="K127" s="40"/>
      <c r="L127" s="197"/>
      <c r="M127" s="224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20.683</v>
      </c>
      <c r="F128" s="104">
        <v>21.131</v>
      </c>
      <c r="G128" s="72">
        <f t="shared" si="5"/>
        <v>0.38519040000000032</v>
      </c>
      <c r="H128" s="103">
        <f t="shared" si="6"/>
        <v>9.6470579270482332E-2</v>
      </c>
      <c r="I128" s="88">
        <f t="shared" si="8"/>
        <v>0.48166097927048268</v>
      </c>
      <c r="J128" s="25"/>
      <c r="K128" s="40"/>
      <c r="L128" s="197"/>
      <c r="M128" s="224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5.5650000000000004</v>
      </c>
      <c r="F129" s="135">
        <v>5.9459999999999997</v>
      </c>
      <c r="G129" s="86">
        <f t="shared" si="5"/>
        <v>0.32758379999999943</v>
      </c>
      <c r="H129" s="109">
        <f t="shared" si="6"/>
        <v>6.4799606130859708E-2</v>
      </c>
      <c r="I129" s="73">
        <f t="shared" si="8"/>
        <v>0.39238340613085915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13.079000000000001</v>
      </c>
      <c r="F130" s="104">
        <v>14.007999999999999</v>
      </c>
      <c r="G130" s="72">
        <f t="shared" si="5"/>
        <v>0.79875419999999875</v>
      </c>
      <c r="H130" s="103">
        <f t="shared" si="6"/>
        <v>0.12840658147403489</v>
      </c>
      <c r="I130" s="88">
        <f t="shared" si="8"/>
        <v>0.92716078147403369</v>
      </c>
      <c r="J130" s="25"/>
      <c r="K130" s="38"/>
      <c r="L130" s="220"/>
      <c r="M130" s="224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0.1021687041449751</v>
      </c>
      <c r="I131" s="88">
        <f t="shared" si="8"/>
        <v>0.1021687041449751</v>
      </c>
      <c r="J131" s="25"/>
      <c r="K131" s="38"/>
      <c r="L131" s="220"/>
      <c r="M131" s="224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7.7039999999999997</v>
      </c>
      <c r="F132" s="104">
        <v>8.2210000000000001</v>
      </c>
      <c r="G132" s="72">
        <f t="shared" si="5"/>
        <v>0.44451660000000032</v>
      </c>
      <c r="H132" s="103">
        <f t="shared" si="6"/>
        <v>6.0029082980121565E-2</v>
      </c>
      <c r="I132" s="88">
        <f>G132+H132</f>
        <v>0.50454568298012192</v>
      </c>
      <c r="J132" s="25"/>
      <c r="K132" s="38"/>
      <c r="L132" s="220"/>
      <c r="M132" s="224"/>
      <c r="N132" s="172"/>
      <c r="O132" s="175"/>
      <c r="P132" s="175"/>
      <c r="Q132" s="172">
        <v>43009</v>
      </c>
      <c r="R132" s="173">
        <v>9.4578000000000273E-2</v>
      </c>
      <c r="U132" s="221"/>
      <c r="V132" s="22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7.899</v>
      </c>
      <c r="F133" s="104">
        <v>8.2750000000000004</v>
      </c>
      <c r="G133" s="72">
        <f t="shared" si="5"/>
        <v>0.32328480000000032</v>
      </c>
      <c r="H133" s="103">
        <f t="shared" si="6"/>
        <v>9.8193268186026653E-2</v>
      </c>
      <c r="I133" s="88">
        <f t="shared" si="8"/>
        <v>0.42147806818602696</v>
      </c>
      <c r="J133" s="25"/>
      <c r="K133" s="38"/>
      <c r="L133" s="220"/>
      <c r="M133" s="224"/>
      <c r="N133" s="172"/>
      <c r="O133" s="175"/>
      <c r="P133" s="175"/>
      <c r="Q133" s="172">
        <v>43040</v>
      </c>
      <c r="R133" s="173">
        <v>0.1023161999999998</v>
      </c>
      <c r="U133" s="221"/>
      <c r="V133" s="22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2.1080000000000001</v>
      </c>
      <c r="F134" s="135">
        <v>2.11</v>
      </c>
      <c r="G134" s="72">
        <f t="shared" si="5"/>
        <v>1.7195999999998106E-3</v>
      </c>
      <c r="H134" s="103">
        <f t="shared" si="6"/>
        <v>6.4667091598894749E-2</v>
      </c>
      <c r="I134" s="88">
        <f>G134+H134</f>
        <v>6.6386691598894557E-2</v>
      </c>
      <c r="J134" s="25"/>
      <c r="K134" s="38"/>
      <c r="L134" s="220"/>
      <c r="M134" s="224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12.499000000000001</v>
      </c>
      <c r="F135" s="135">
        <v>12.864000000000001</v>
      </c>
      <c r="G135" s="72">
        <f t="shared" si="5"/>
        <v>0.31382700000000019</v>
      </c>
      <c r="H135" s="103">
        <f t="shared" si="6"/>
        <v>0.12999675585761425</v>
      </c>
      <c r="I135" s="88">
        <f>G135+H135</f>
        <v>0.44382375585761447</v>
      </c>
      <c r="J135" s="25"/>
      <c r="K135" s="38"/>
      <c r="L135" s="220"/>
      <c r="M135" s="224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9.2460000000000004</v>
      </c>
      <c r="F136" s="104">
        <v>9.6039999999999992</v>
      </c>
      <c r="G136" s="72">
        <f t="shared" si="5"/>
        <v>0.30780839999999893</v>
      </c>
      <c r="H136" s="103">
        <f t="shared" si="6"/>
        <v>0.10177116054908027</v>
      </c>
      <c r="I136" s="88">
        <f t="shared" si="8"/>
        <v>0.40957956054907918</v>
      </c>
      <c r="J136" s="25"/>
      <c r="K136" s="38"/>
      <c r="L136" s="220"/>
      <c r="M136" s="224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2.6749999999999998</v>
      </c>
      <c r="F137" s="104">
        <v>2.7709999999999999</v>
      </c>
      <c r="G137" s="72">
        <f t="shared" si="5"/>
        <v>8.2540800000000081E-2</v>
      </c>
      <c r="H137" s="103">
        <f t="shared" si="6"/>
        <v>5.9499024852261773E-2</v>
      </c>
      <c r="I137" s="88">
        <f>G137+H137</f>
        <v>0.14203982485226185</v>
      </c>
      <c r="J137" s="25"/>
      <c r="K137" s="38"/>
      <c r="L137" s="220"/>
      <c r="M137" s="224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7.8959999999999999</v>
      </c>
      <c r="F138" s="104">
        <v>8.0869999999999997</v>
      </c>
      <c r="G138" s="72">
        <f t="shared" si="5"/>
        <v>0.16422179999999986</v>
      </c>
      <c r="H138" s="103">
        <f t="shared" si="6"/>
        <v>9.7265666462272041E-2</v>
      </c>
      <c r="I138" s="88">
        <f t="shared" si="8"/>
        <v>0.26148746646227189</v>
      </c>
      <c r="J138" s="25"/>
      <c r="K138" s="38"/>
      <c r="L138" s="220"/>
      <c r="M138" s="224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6.3869999999999996</v>
      </c>
      <c r="F139" s="104">
        <v>6.4480000000000004</v>
      </c>
      <c r="G139" s="72">
        <f t="shared" si="5"/>
        <v>5.2447800000000717E-2</v>
      </c>
      <c r="H139" s="103">
        <f t="shared" si="6"/>
        <v>6.4534577066929805E-2</v>
      </c>
      <c r="I139" s="88">
        <f t="shared" si="8"/>
        <v>0.11698237706693052</v>
      </c>
      <c r="J139" s="25"/>
      <c r="K139" s="38"/>
      <c r="L139" s="220"/>
      <c r="M139" s="224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5.5739999999999998</v>
      </c>
      <c r="F140" s="104">
        <v>5.6719999999999997</v>
      </c>
      <c r="G140" s="72">
        <f t="shared" si="5"/>
        <v>8.4260399999999888E-2</v>
      </c>
      <c r="H140" s="103">
        <f t="shared" si="6"/>
        <v>0.1298642413256493</v>
      </c>
      <c r="I140" s="88">
        <f>G140+H140</f>
        <v>0.21412464132564918</v>
      </c>
      <c r="J140" s="25"/>
      <c r="K140" s="38"/>
      <c r="L140" s="220"/>
      <c r="M140" s="224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0.10150613148515036</v>
      </c>
      <c r="I141" s="88">
        <f>G141+H141</f>
        <v>0.10150613148515036</v>
      </c>
      <c r="J141" s="25"/>
      <c r="K141" s="38"/>
      <c r="L141" s="220"/>
      <c r="M141" s="22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4.0410000000000004</v>
      </c>
      <c r="F142" s="104">
        <v>4.0439999999999996</v>
      </c>
      <c r="G142" s="72">
        <f t="shared" si="5"/>
        <v>2.5793999999993342E-3</v>
      </c>
      <c r="H142" s="103">
        <f t="shared" si="6"/>
        <v>5.9366510320296821E-2</v>
      </c>
      <c r="I142" s="88">
        <f t="shared" si="8"/>
        <v>6.1945910320296158E-2</v>
      </c>
      <c r="J142" s="25"/>
      <c r="K142" s="38"/>
      <c r="L142" s="220"/>
      <c r="M142" s="22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14445</v>
      </c>
      <c r="F143" s="129">
        <v>14717</v>
      </c>
      <c r="G143" s="72">
        <f>(F143-E143)* 0.00086</f>
        <v>0.23391999999999999</v>
      </c>
      <c r="H143" s="103">
        <f t="shared" si="6"/>
        <v>9.7265666462272041E-2</v>
      </c>
      <c r="I143" s="88">
        <f>G143+H143</f>
        <v>0.33118566646227204</v>
      </c>
      <c r="J143" s="25"/>
      <c r="K143" s="38"/>
      <c r="L143" s="220"/>
      <c r="M143" s="22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11.53</v>
      </c>
      <c r="F144" s="104">
        <v>11.53</v>
      </c>
      <c r="G144" s="72">
        <f t="shared" si="5"/>
        <v>0</v>
      </c>
      <c r="H144" s="103">
        <f t="shared" si="6"/>
        <v>6.5197149726754555E-2</v>
      </c>
      <c r="I144" s="88">
        <f>G144+H144</f>
        <v>6.5197149726754555E-2</v>
      </c>
      <c r="J144" s="25"/>
      <c r="K144" s="38"/>
      <c r="L144" s="220"/>
      <c r="M144" s="224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0.12959921226171942</v>
      </c>
      <c r="I145" s="88">
        <f t="shared" si="8"/>
        <v>0.12959921226171942</v>
      </c>
      <c r="J145" s="25"/>
      <c r="K145" s="38"/>
      <c r="L145" s="220"/>
      <c r="M145" s="224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0.10110858788925553</v>
      </c>
      <c r="I146" s="88">
        <f t="shared" si="8"/>
        <v>0.10110858788925553</v>
      </c>
      <c r="J146" s="25"/>
      <c r="K146" s="38"/>
      <c r="L146" s="220"/>
      <c r="M146" s="224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5.4740000000000002</v>
      </c>
      <c r="F147" s="104">
        <v>5.6210000000000004</v>
      </c>
      <c r="G147" s="72">
        <f t="shared" si="5"/>
        <v>0.12639060000000021</v>
      </c>
      <c r="H147" s="103">
        <f t="shared" si="9"/>
        <v>5.857142312850714E-2</v>
      </c>
      <c r="I147" s="88">
        <f t="shared" si="8"/>
        <v>0.18496202312850735</v>
      </c>
      <c r="J147" s="25"/>
      <c r="K147" s="38"/>
      <c r="L147" s="220"/>
      <c r="M147" s="224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6.9939999999999998</v>
      </c>
      <c r="F148" s="104">
        <v>6.9950000000000001</v>
      </c>
      <c r="G148" s="72">
        <f t="shared" ref="G148:G187" si="10">(F148-E148)*0.8598</f>
        <v>8.5980000000028718E-4</v>
      </c>
      <c r="H148" s="103">
        <f t="shared" si="9"/>
        <v>9.7133151930307082E-2</v>
      </c>
      <c r="I148" s="88">
        <f t="shared" si="8"/>
        <v>9.7992951930307368E-2</v>
      </c>
      <c r="J148" s="215"/>
      <c r="K148" s="38"/>
      <c r="L148" s="220"/>
      <c r="M148" s="224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6.5594693322649389E-2</v>
      </c>
      <c r="I149" s="88">
        <f>G149+H149</f>
        <v>6.5594693322649389E-2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12.932</v>
      </c>
      <c r="F150" s="104">
        <v>13.013</v>
      </c>
      <c r="G150" s="72">
        <f t="shared" si="10"/>
        <v>6.9643799999999589E-2</v>
      </c>
      <c r="H150" s="103">
        <f t="shared" si="9"/>
        <v>0.12880412506992972</v>
      </c>
      <c r="I150" s="88">
        <f t="shared" si="8"/>
        <v>0.19844792506992931</v>
      </c>
      <c r="J150" s="215"/>
      <c r="K150" s="38"/>
      <c r="L150" s="131">
        <v>134</v>
      </c>
      <c r="M150" s="222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15.811999999999999</v>
      </c>
      <c r="F151" s="104">
        <v>16.085000000000001</v>
      </c>
      <c r="G151" s="72">
        <f t="shared" si="10"/>
        <v>0.23472540000000125</v>
      </c>
      <c r="H151" s="103">
        <f t="shared" si="9"/>
        <v>0.10163864601711532</v>
      </c>
      <c r="I151" s="88">
        <f t="shared" si="8"/>
        <v>0.33636404601711656</v>
      </c>
      <c r="J151" s="215"/>
      <c r="K151" s="38"/>
      <c r="L151" s="220"/>
      <c r="M151" s="224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5.8019999999999996</v>
      </c>
      <c r="F152" s="104">
        <v>5.8220000000000001</v>
      </c>
      <c r="G152" s="72">
        <f t="shared" si="10"/>
        <v>1.7196000000000398E-2</v>
      </c>
      <c r="H152" s="103">
        <f t="shared" si="9"/>
        <v>5.8836452192437029E-2</v>
      </c>
      <c r="I152" s="88">
        <f t="shared" si="8"/>
        <v>7.6032452192437427E-2</v>
      </c>
      <c r="J152" s="25"/>
      <c r="K152" s="38"/>
      <c r="L152" s="220"/>
      <c r="M152" s="224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12.467000000000001</v>
      </c>
      <c r="F153" s="104">
        <v>13.212999999999999</v>
      </c>
      <c r="G153" s="72">
        <f t="shared" si="10"/>
        <v>0.64141079999999884</v>
      </c>
      <c r="H153" s="103">
        <f t="shared" si="9"/>
        <v>9.4880404886902955E-2</v>
      </c>
      <c r="I153" s="88">
        <f t="shared" ref="I153:I158" si="11">G153+H153</f>
        <v>0.73629120488690181</v>
      </c>
      <c r="J153" s="25"/>
      <c r="K153" s="38"/>
      <c r="L153" s="220"/>
      <c r="M153" s="224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3.9420000000000002</v>
      </c>
      <c r="F154" s="104">
        <v>3.9460000000000002</v>
      </c>
      <c r="G154" s="72">
        <f t="shared" si="10"/>
        <v>3.4392000000000029E-3</v>
      </c>
      <c r="H154" s="103">
        <f t="shared" si="9"/>
        <v>6.5064635194789597E-2</v>
      </c>
      <c r="I154" s="88">
        <f t="shared" si="11"/>
        <v>6.85038351947896E-2</v>
      </c>
      <c r="J154" s="25"/>
      <c r="K154" s="38"/>
      <c r="L154" s="131">
        <v>138</v>
      </c>
      <c r="M154"/>
      <c r="N154" s="222"/>
      <c r="O154" s="222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9.8000000000000007</v>
      </c>
      <c r="F155" s="104">
        <v>9.8780000000000001</v>
      </c>
      <c r="G155" s="72">
        <f t="shared" si="10"/>
        <v>6.7064399999999483E-2</v>
      </c>
      <c r="H155" s="103">
        <f t="shared" si="9"/>
        <v>0.12893663960189466</v>
      </c>
      <c r="I155" s="88">
        <f t="shared" si="11"/>
        <v>0.19600103960189413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18.196999999999999</v>
      </c>
      <c r="F156" s="104">
        <v>18.748000000000001</v>
      </c>
      <c r="G156" s="72">
        <f t="shared" si="10"/>
        <v>0.47374980000000166</v>
      </c>
      <c r="H156" s="103">
        <f t="shared" si="9"/>
        <v>0.10203618961301017</v>
      </c>
      <c r="I156" s="88">
        <f t="shared" si="11"/>
        <v>0.57578598961301186</v>
      </c>
      <c r="J156" s="25"/>
      <c r="K156" s="38"/>
      <c r="L156" s="220"/>
      <c r="M156" s="224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8.1270000000000007</v>
      </c>
      <c r="F157" s="104">
        <v>8.33</v>
      </c>
      <c r="G157" s="72">
        <f t="shared" si="10"/>
        <v>0.17453939999999948</v>
      </c>
      <c r="H157" s="103">
        <f t="shared" si="9"/>
        <v>5.9101481256366932E-2</v>
      </c>
      <c r="I157" s="88">
        <f t="shared" si="11"/>
        <v>0.23364088125636642</v>
      </c>
      <c r="J157" s="25"/>
      <c r="K157" s="38"/>
      <c r="L157" s="220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9.0030000000000001</v>
      </c>
      <c r="G158" s="72">
        <f t="shared" si="10"/>
        <v>0</v>
      </c>
      <c r="H158" s="103">
        <f t="shared" si="9"/>
        <v>9.6073035674587498E-2</v>
      </c>
      <c r="I158" s="88">
        <f t="shared" si="11"/>
        <v>9.6073035674587498E-2</v>
      </c>
      <c r="J158" s="25"/>
      <c r="K158" s="38"/>
      <c r="L158" s="220"/>
      <c r="M158" s="224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9285</v>
      </c>
      <c r="F159" s="129">
        <v>9523</v>
      </c>
      <c r="G159" s="72">
        <f>(F159-E159)* 0.00086</f>
        <v>0.20468</v>
      </c>
      <c r="H159" s="103">
        <f t="shared" si="9"/>
        <v>6.4932120662824652E-2</v>
      </c>
      <c r="I159" s="88">
        <f t="shared" ref="I159:I222" si="12">G159+H159</f>
        <v>0.26961212066282464</v>
      </c>
      <c r="J159" s="25"/>
      <c r="K159" s="38"/>
      <c r="L159" s="220"/>
      <c r="M159" s="224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19.058</v>
      </c>
      <c r="F160" s="104">
        <v>19.713999999999999</v>
      </c>
      <c r="G160" s="72">
        <f t="shared" si="10"/>
        <v>0.564028799999999</v>
      </c>
      <c r="H160" s="103">
        <f t="shared" si="9"/>
        <v>0.12840658147403489</v>
      </c>
      <c r="I160" s="88">
        <f>G160+H160</f>
        <v>0.69243538147403383</v>
      </c>
      <c r="J160" s="25"/>
      <c r="K160" s="38"/>
      <c r="L160" s="220"/>
      <c r="M160" s="224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19.484000000000002</v>
      </c>
      <c r="F161" s="104">
        <v>20.225000000000001</v>
      </c>
      <c r="G161" s="72">
        <f t="shared" si="10"/>
        <v>0.63711179999999967</v>
      </c>
      <c r="H161" s="103">
        <f t="shared" si="9"/>
        <v>0.14417581077786371</v>
      </c>
      <c r="I161" s="88">
        <f t="shared" si="12"/>
        <v>0.78128761077786335</v>
      </c>
      <c r="J161" s="25"/>
      <c r="K161" s="38"/>
      <c r="L161" s="220"/>
      <c r="M161" s="224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11.364000000000001</v>
      </c>
      <c r="F162" s="104">
        <v>11.895</v>
      </c>
      <c r="G162" s="88">
        <f t="shared" si="10"/>
        <v>0.45655379999999895</v>
      </c>
      <c r="H162" s="103">
        <f t="shared" si="9"/>
        <v>5.7776335936717445E-2</v>
      </c>
      <c r="I162" s="88">
        <f t="shared" si="12"/>
        <v>0.51433013593671639</v>
      </c>
      <c r="J162" s="25"/>
      <c r="K162" s="38"/>
      <c r="L162" s="220"/>
      <c r="M162" s="224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17.619</v>
      </c>
      <c r="F163" s="104">
        <v>17.783999999999999</v>
      </c>
      <c r="G163" s="72">
        <f t="shared" si="10"/>
        <v>0.14186699999999927</v>
      </c>
      <c r="H163" s="103">
        <f t="shared" si="9"/>
        <v>8.7592105628830796E-2</v>
      </c>
      <c r="I163" s="88">
        <f>G163+H163</f>
        <v>0.22945910562883007</v>
      </c>
      <c r="J163" s="25"/>
      <c r="K163" s="38"/>
      <c r="L163" s="220"/>
      <c r="M163" s="224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14.164</v>
      </c>
      <c r="F164" s="135">
        <v>14.593999999999999</v>
      </c>
      <c r="G164" s="86">
        <f t="shared" si="10"/>
        <v>0.36971399999999977</v>
      </c>
      <c r="H164" s="109">
        <f t="shared" si="9"/>
        <v>0.14179054920249465</v>
      </c>
      <c r="I164" s="73">
        <f t="shared" si="12"/>
        <v>0.51150454920249444</v>
      </c>
      <c r="J164" s="25"/>
      <c r="K164" s="38"/>
      <c r="L164" s="220"/>
      <c r="M164" s="224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4.4580000000000002</v>
      </c>
      <c r="F165" s="104">
        <v>4.4610000000000003</v>
      </c>
      <c r="G165" s="72">
        <f t="shared" si="10"/>
        <v>2.5794000000000979E-3</v>
      </c>
      <c r="H165" s="103">
        <f t="shared" si="9"/>
        <v>5.8173879532612285E-2</v>
      </c>
      <c r="I165" s="88">
        <f>G165+H165</f>
        <v>6.0753279532612385E-2</v>
      </c>
      <c r="J165" s="25"/>
      <c r="K165" s="38"/>
      <c r="L165" s="220"/>
      <c r="M165" s="224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9.8070000000000004</v>
      </c>
      <c r="F166" s="104">
        <v>9.8070000000000004</v>
      </c>
      <c r="G166" s="72">
        <f t="shared" si="10"/>
        <v>0</v>
      </c>
      <c r="H166" s="103">
        <f t="shared" si="9"/>
        <v>8.692953296900606E-2</v>
      </c>
      <c r="I166" s="88">
        <f>G166+H166</f>
        <v>8.692953296900606E-2</v>
      </c>
      <c r="J166" s="25"/>
      <c r="K166" s="38"/>
      <c r="L166" s="38"/>
      <c r="M166" s="224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16.329999999999998</v>
      </c>
      <c r="F167" s="104">
        <v>17.405999999999999</v>
      </c>
      <c r="G167" s="72">
        <f t="shared" si="10"/>
        <v>0.92514480000000043</v>
      </c>
      <c r="H167" s="103">
        <f t="shared" si="9"/>
        <v>0.14404329624589876</v>
      </c>
      <c r="I167" s="88">
        <f t="shared" si="12"/>
        <v>1.0691880962458993</v>
      </c>
      <c r="J167" s="25"/>
      <c r="K167" s="40"/>
      <c r="L167" s="220"/>
      <c r="M167" s="224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4.1779999999999999</v>
      </c>
      <c r="F168" s="104">
        <v>4.2670000000000003</v>
      </c>
      <c r="G168" s="72">
        <f t="shared" si="10"/>
        <v>7.6522200000000359E-2</v>
      </c>
      <c r="H168" s="103">
        <f t="shared" si="9"/>
        <v>5.7643821404752493E-2</v>
      </c>
      <c r="I168" s="88">
        <f>G168+H168</f>
        <v>0.13416602140475287</v>
      </c>
      <c r="J168" s="25"/>
      <c r="K168" s="38"/>
      <c r="L168" s="220"/>
      <c r="M168" s="224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11.055999999999999</v>
      </c>
      <c r="F169" s="104">
        <v>11.196</v>
      </c>
      <c r="G169" s="72">
        <f t="shared" si="10"/>
        <v>0.12037200000000049</v>
      </c>
      <c r="H169" s="103">
        <f t="shared" si="9"/>
        <v>8.7194562032935963E-2</v>
      </c>
      <c r="I169" s="88">
        <f t="shared" si="12"/>
        <v>0.20756656203293644</v>
      </c>
      <c r="J169" s="25"/>
      <c r="K169" s="38"/>
      <c r="L169" s="220"/>
      <c r="M169" s="224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23.484999999999999</v>
      </c>
      <c r="F170" s="104">
        <v>24.056999999999999</v>
      </c>
      <c r="G170" s="72">
        <f t="shared" si="10"/>
        <v>0.49180559999999929</v>
      </c>
      <c r="H170" s="103">
        <f t="shared" si="9"/>
        <v>0.14404329624589876</v>
      </c>
      <c r="I170" s="88">
        <f t="shared" si="12"/>
        <v>0.63584889624589802</v>
      </c>
      <c r="J170" s="25"/>
      <c r="K170" s="38"/>
      <c r="L170" s="220"/>
      <c r="M170" s="224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9.9649999999999999</v>
      </c>
      <c r="F171" s="104">
        <v>10.305</v>
      </c>
      <c r="G171" s="72">
        <f t="shared" si="10"/>
        <v>0.29233199999999987</v>
      </c>
      <c r="H171" s="103">
        <f t="shared" si="9"/>
        <v>5.7643821404752493E-2</v>
      </c>
      <c r="I171" s="88">
        <f t="shared" si="12"/>
        <v>0.34997582140475236</v>
      </c>
      <c r="J171" s="25"/>
      <c r="K171" s="38"/>
      <c r="L171" s="220"/>
      <c r="M171" s="224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8.7592105628830796E-2</v>
      </c>
      <c r="I172" s="88">
        <f t="shared" si="12"/>
        <v>8.7592105628830796E-2</v>
      </c>
      <c r="J172" s="25"/>
      <c r="K172" s="38"/>
      <c r="L172" s="220"/>
      <c r="M172" s="224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0.14417581077786371</v>
      </c>
      <c r="I173" s="88">
        <f t="shared" si="12"/>
        <v>0.14417581077786371</v>
      </c>
      <c r="J173" s="25"/>
      <c r="K173" s="38"/>
      <c r="L173" s="220"/>
      <c r="M173" s="224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4.6740000000000004</v>
      </c>
      <c r="G174" s="72">
        <f t="shared" si="10"/>
        <v>0</v>
      </c>
      <c r="H174" s="103">
        <f t="shared" si="9"/>
        <v>5.7113763276892708E-2</v>
      </c>
      <c r="I174" s="88">
        <f t="shared" si="12"/>
        <v>5.7113763276892708E-2</v>
      </c>
      <c r="J174" s="25"/>
      <c r="K174" s="38"/>
      <c r="L174" s="220"/>
      <c r="M174" s="224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16.832000000000001</v>
      </c>
      <c r="F175" s="104">
        <v>17.331</v>
      </c>
      <c r="G175" s="72">
        <f t="shared" si="10"/>
        <v>0.42904019999999893</v>
      </c>
      <c r="H175" s="103">
        <f t="shared" si="9"/>
        <v>8.7592105628830796E-2</v>
      </c>
      <c r="I175" s="88">
        <f>G175+H175</f>
        <v>0.51663230562882978</v>
      </c>
      <c r="J175" s="25"/>
      <c r="K175" s="38"/>
      <c r="L175" s="220"/>
      <c r="M175" s="224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12.327</v>
      </c>
      <c r="F176" s="104">
        <v>12.901</v>
      </c>
      <c r="G176" s="72">
        <f t="shared" si="10"/>
        <v>0.49352519999999989</v>
      </c>
      <c r="H176" s="103">
        <f t="shared" si="9"/>
        <v>0.14457335437375854</v>
      </c>
      <c r="I176" s="88">
        <f t="shared" si="12"/>
        <v>0.6380985543737584</v>
      </c>
      <c r="J176" s="25"/>
      <c r="K176" s="38"/>
      <c r="L176" s="220"/>
      <c r="M176" s="224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9.8789999999999996</v>
      </c>
      <c r="F177" s="104">
        <v>10.417</v>
      </c>
      <c r="G177" s="72">
        <f t="shared" si="10"/>
        <v>0.46257240000000022</v>
      </c>
      <c r="H177" s="103">
        <f t="shared" si="9"/>
        <v>5.7113763276892708E-2</v>
      </c>
      <c r="I177" s="88">
        <f t="shared" si="12"/>
        <v>0.51968616327689288</v>
      </c>
      <c r="J177" s="25"/>
      <c r="K177" s="38"/>
      <c r="L177" s="220"/>
      <c r="M177" s="224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6.63</v>
      </c>
      <c r="F178" s="104">
        <v>6.63</v>
      </c>
      <c r="G178" s="72">
        <f t="shared" si="10"/>
        <v>0</v>
      </c>
      <c r="H178" s="103">
        <f t="shared" si="9"/>
        <v>8.7194562032935963E-2</v>
      </c>
      <c r="I178" s="88">
        <f>G178+H178</f>
        <v>8.7194562032935963E-2</v>
      </c>
      <c r="J178" s="25"/>
      <c r="K178" s="38"/>
      <c r="L178" s="220"/>
      <c r="M178" s="224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14.763</v>
      </c>
      <c r="F179" s="104">
        <v>14.782999999999999</v>
      </c>
      <c r="G179" s="72">
        <f t="shared" si="10"/>
        <v>1.7195999999999635E-2</v>
      </c>
      <c r="H179" s="103">
        <f t="shared" si="9"/>
        <v>0.14563347062947815</v>
      </c>
      <c r="I179" s="88">
        <f t="shared" si="12"/>
        <v>0.16282947062947778</v>
      </c>
      <c r="J179" s="25"/>
      <c r="K179" s="38"/>
      <c r="L179" s="220"/>
      <c r="M179" s="224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6.4649999999999999</v>
      </c>
      <c r="F180" s="104">
        <v>6.7789999999999999</v>
      </c>
      <c r="G180" s="72">
        <f t="shared" si="10"/>
        <v>0.26997720000000003</v>
      </c>
      <c r="H180" s="103">
        <f t="shared" si="9"/>
        <v>5.8041365000647341E-2</v>
      </c>
      <c r="I180" s="88">
        <f t="shared" si="12"/>
        <v>0.32801856500064736</v>
      </c>
      <c r="J180" s="25"/>
      <c r="K180" s="38"/>
      <c r="L180" s="220"/>
      <c r="M180" s="224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2.3980000000000001</v>
      </c>
      <c r="F181" s="104">
        <v>2.4079999999999999</v>
      </c>
      <c r="G181" s="72">
        <f t="shared" si="10"/>
        <v>8.5979999999998176E-3</v>
      </c>
      <c r="H181" s="103">
        <f t="shared" si="9"/>
        <v>8.7327076564900921E-2</v>
      </c>
      <c r="I181" s="88">
        <f t="shared" si="12"/>
        <v>9.5925076564900735E-2</v>
      </c>
      <c r="J181" s="25"/>
      <c r="K181" s="38"/>
      <c r="L181" s="220"/>
      <c r="M181" s="224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29.641999999999999</v>
      </c>
      <c r="F182" s="104">
        <v>29.643000000000001</v>
      </c>
      <c r="G182" s="72">
        <f t="shared" si="10"/>
        <v>8.5980000000105078E-4</v>
      </c>
      <c r="H182" s="103">
        <f t="shared" si="9"/>
        <v>0.14510341250161835</v>
      </c>
      <c r="I182" s="88">
        <f t="shared" si="12"/>
        <v>0.14596321250161939</v>
      </c>
      <c r="J182" s="25"/>
      <c r="K182" s="38"/>
      <c r="L182" s="220"/>
      <c r="M182" s="224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5.7113763276892708E-2</v>
      </c>
      <c r="I183" s="88">
        <f t="shared" si="12"/>
        <v>5.7113763276892708E-2</v>
      </c>
      <c r="J183" s="25"/>
      <c r="K183" s="38"/>
      <c r="L183" s="220"/>
      <c r="M183" s="224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12.335000000000001</v>
      </c>
      <c r="F184" s="104">
        <v>12.718999999999999</v>
      </c>
      <c r="G184" s="72">
        <f t="shared" si="10"/>
        <v>0.33016319999999877</v>
      </c>
      <c r="H184" s="103">
        <f t="shared" si="9"/>
        <v>8.7459591096865852E-2</v>
      </c>
      <c r="I184" s="88">
        <f>G184+H184</f>
        <v>0.41762279109686462</v>
      </c>
      <c r="J184" s="25"/>
      <c r="K184" s="38"/>
      <c r="L184" s="220"/>
      <c r="M184" s="224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10.736000000000001</v>
      </c>
      <c r="F185" s="104">
        <v>11.637</v>
      </c>
      <c r="G185" s="72">
        <f t="shared" si="10"/>
        <v>0.77467979999999981</v>
      </c>
      <c r="H185" s="103">
        <f t="shared" si="9"/>
        <v>0.14523592703358329</v>
      </c>
      <c r="I185" s="88">
        <f>G185+H185</f>
        <v>0.91991572703358315</v>
      </c>
      <c r="J185" s="25"/>
      <c r="K185" s="38"/>
      <c r="L185" s="220"/>
      <c r="M185" s="224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11.233000000000001</v>
      </c>
      <c r="F186" s="104">
        <v>11.53</v>
      </c>
      <c r="G186" s="72">
        <f t="shared" si="10"/>
        <v>0.25536059999999899</v>
      </c>
      <c r="H186" s="103">
        <f t="shared" si="9"/>
        <v>5.6981248744927757E-2</v>
      </c>
      <c r="I186" s="88">
        <f t="shared" si="12"/>
        <v>0.31234184874492676</v>
      </c>
      <c r="J186" s="25"/>
      <c r="K186" s="38"/>
      <c r="L186" s="220"/>
      <c r="M186" s="224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12.308999999999999</v>
      </c>
      <c r="F187" s="104">
        <v>12.816000000000001</v>
      </c>
      <c r="G187" s="72">
        <f t="shared" si="10"/>
        <v>0.43591860000000127</v>
      </c>
      <c r="H187" s="103">
        <f t="shared" si="9"/>
        <v>8.7327076564900921E-2</v>
      </c>
      <c r="I187" s="88">
        <f t="shared" si="12"/>
        <v>0.52324567656490217</v>
      </c>
      <c r="J187" s="25"/>
      <c r="K187" s="38"/>
      <c r="L187" s="220"/>
      <c r="M187" s="224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9553</v>
      </c>
      <c r="F188" s="129">
        <v>10260</v>
      </c>
      <c r="G188" s="72">
        <f>(F188-E188)* 0.00086</f>
        <v>0.60802</v>
      </c>
      <c r="H188" s="103">
        <f t="shared" si="9"/>
        <v>0.1457659851614431</v>
      </c>
      <c r="I188" s="88">
        <f>G188+H188</f>
        <v>0.75378598516144313</v>
      </c>
      <c r="J188" s="25"/>
      <c r="K188" s="38"/>
      <c r="L188" s="220"/>
      <c r="M188" s="224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3057</v>
      </c>
      <c r="F189" s="129">
        <v>3095</v>
      </c>
      <c r="G189" s="72">
        <f>(F189-E189)* 0.00086</f>
        <v>3.2680000000000001E-2</v>
      </c>
      <c r="H189" s="103">
        <f t="shared" si="9"/>
        <v>5.6716219680997854E-2</v>
      </c>
      <c r="I189" s="88">
        <f>G189+H189</f>
        <v>8.9396219680997854E-2</v>
      </c>
      <c r="J189" s="25"/>
      <c r="K189" s="38"/>
      <c r="L189" s="220"/>
      <c r="M189" s="224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5535</v>
      </c>
      <c r="G190" s="72">
        <f t="shared" ref="G190:G207" si="13">(F190-E190)* 0.00086</f>
        <v>0</v>
      </c>
      <c r="H190" s="103">
        <f t="shared" si="9"/>
        <v>8.7592105628830796E-2</v>
      </c>
      <c r="I190" s="88">
        <f t="shared" si="12"/>
        <v>8.7592105628830796E-2</v>
      </c>
      <c r="J190" s="25"/>
      <c r="K190" s="38"/>
      <c r="L190" s="220"/>
      <c r="M190" s="224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20148</v>
      </c>
      <c r="F191" s="129">
        <v>20552</v>
      </c>
      <c r="G191" s="72">
        <f t="shared" si="13"/>
        <v>0.34743999999999997</v>
      </c>
      <c r="H191" s="103">
        <f t="shared" si="9"/>
        <v>0.14563347062947815</v>
      </c>
      <c r="I191" s="88">
        <f t="shared" si="12"/>
        <v>0.49307347062947815</v>
      </c>
      <c r="J191" s="228" t="s">
        <v>459</v>
      </c>
      <c r="K191" s="229"/>
      <c r="L191" s="220"/>
      <c r="M191" s="224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3214</v>
      </c>
      <c r="F192" s="129">
        <v>3214</v>
      </c>
      <c r="G192" s="72">
        <f t="shared" si="13"/>
        <v>0</v>
      </c>
      <c r="H192" s="103">
        <f t="shared" si="9"/>
        <v>5.7113763276892708E-2</v>
      </c>
      <c r="I192" s="88">
        <f t="shared" si="12"/>
        <v>5.7113763276892708E-2</v>
      </c>
      <c r="J192" s="228"/>
      <c r="K192" s="229"/>
      <c r="L192" s="220"/>
      <c r="M192" s="224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8.7194562032935963E-2</v>
      </c>
      <c r="I193" s="88">
        <f t="shared" si="12"/>
        <v>8.7194562032935963E-2</v>
      </c>
      <c r="J193" s="228"/>
      <c r="K193" s="229"/>
      <c r="L193" s="220"/>
      <c r="M193" s="224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12218</v>
      </c>
      <c r="F194" s="130">
        <v>12707</v>
      </c>
      <c r="G194" s="72">
        <f t="shared" si="13"/>
        <v>0.42053999999999997</v>
      </c>
      <c r="H194" s="103">
        <f t="shared" si="9"/>
        <v>0.14311569452214412</v>
      </c>
      <c r="I194" s="88">
        <f t="shared" si="12"/>
        <v>0.56365569452214404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4326</v>
      </c>
      <c r="F195" s="130">
        <v>4331</v>
      </c>
      <c r="G195" s="72">
        <f t="shared" si="13"/>
        <v>4.3E-3</v>
      </c>
      <c r="H195" s="103">
        <f t="shared" si="9"/>
        <v>5.6981248744927757E-2</v>
      </c>
      <c r="I195" s="88">
        <f>G195+H195</f>
        <v>6.1281248744927755E-2</v>
      </c>
      <c r="J195" s="228"/>
      <c r="K195" s="229"/>
      <c r="L195" s="220">
        <v>89511319999</v>
      </c>
      <c r="M195" s="224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7018</v>
      </c>
      <c r="F196" s="130">
        <v>7665</v>
      </c>
      <c r="G196" s="72">
        <f t="shared" si="13"/>
        <v>0.55642000000000003</v>
      </c>
      <c r="H196" s="103">
        <f t="shared" si="9"/>
        <v>8.7857134692760699E-2</v>
      </c>
      <c r="I196" s="88">
        <f>G196+H196</f>
        <v>0.64427713469276071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0.14695861594912762</v>
      </c>
      <c r="I197" s="88">
        <f t="shared" si="12"/>
        <v>0.14695861594912762</v>
      </c>
      <c r="J197" s="228"/>
      <c r="K197" s="229"/>
      <c r="L197" s="220"/>
      <c r="M197" s="224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10001</v>
      </c>
      <c r="F198" s="129">
        <v>10435</v>
      </c>
      <c r="G198" s="72">
        <f t="shared" si="13"/>
        <v>0.37324000000000002</v>
      </c>
      <c r="H198" s="103">
        <f t="shared" si="9"/>
        <v>5.6451190617067964E-2</v>
      </c>
      <c r="I198" s="88">
        <f>G198+H198</f>
        <v>0.42969119061706795</v>
      </c>
      <c r="J198" s="228"/>
      <c r="K198" s="229"/>
      <c r="L198" s="220"/>
      <c r="M198" s="224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14522</v>
      </c>
      <c r="F199" s="129">
        <v>14816</v>
      </c>
      <c r="G199" s="72">
        <f t="shared" si="13"/>
        <v>0.25284000000000001</v>
      </c>
      <c r="H199" s="103">
        <f t="shared" si="9"/>
        <v>8.6531989373111212E-2</v>
      </c>
      <c r="I199" s="88">
        <f t="shared" si="12"/>
        <v>0.33937198937311119</v>
      </c>
      <c r="J199" s="228"/>
      <c r="K199" s="229"/>
      <c r="L199" s="220"/>
      <c r="M199" s="224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0.1457659851614431</v>
      </c>
      <c r="I200" s="88">
        <f t="shared" si="12"/>
        <v>0.1457659851614431</v>
      </c>
      <c r="J200" s="25"/>
      <c r="K200" s="38"/>
      <c r="L200" s="220"/>
      <c r="M200" s="224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7340</v>
      </c>
      <c r="F201" s="129">
        <v>7717</v>
      </c>
      <c r="G201" s="72">
        <f t="shared" si="13"/>
        <v>0.32422000000000001</v>
      </c>
      <c r="H201" s="103">
        <f t="shared" si="9"/>
        <v>5.6451190617067964E-2</v>
      </c>
      <c r="I201" s="88">
        <f>G201+H201</f>
        <v>0.380671190617068</v>
      </c>
      <c r="J201" s="25"/>
      <c r="K201" s="38"/>
      <c r="L201" s="220"/>
      <c r="M201" s="224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15928</v>
      </c>
      <c r="F202" s="129">
        <v>16418</v>
      </c>
      <c r="G202" s="72">
        <f t="shared" si="13"/>
        <v>0.4214</v>
      </c>
      <c r="H202" s="103">
        <f t="shared" si="9"/>
        <v>8.6531989373111212E-2</v>
      </c>
      <c r="I202" s="88">
        <f>G202+H202</f>
        <v>0.50793198937311124</v>
      </c>
      <c r="J202" s="25"/>
      <c r="K202" s="38"/>
      <c r="L202" s="220"/>
      <c r="M202" s="224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22271</v>
      </c>
      <c r="F203" s="129">
        <v>23225</v>
      </c>
      <c r="G203" s="72">
        <f t="shared" si="13"/>
        <v>0.82043999999999995</v>
      </c>
      <c r="H203" s="103">
        <f t="shared" si="9"/>
        <v>0.14563347062947815</v>
      </c>
      <c r="I203" s="88">
        <f>G203+H203</f>
        <v>0.96607347062947813</v>
      </c>
      <c r="J203" s="25"/>
      <c r="K203" s="38"/>
      <c r="L203" s="132">
        <v>187</v>
      </c>
      <c r="M203" s="222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9001</v>
      </c>
      <c r="F204" s="129">
        <v>9132</v>
      </c>
      <c r="G204" s="72">
        <f t="shared" si="13"/>
        <v>0.11266</v>
      </c>
      <c r="H204" s="103">
        <f t="shared" si="9"/>
        <v>5.6716219680997854E-2</v>
      </c>
      <c r="I204" s="88">
        <f>G204+H204</f>
        <v>0.16937621968099786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4324</v>
      </c>
      <c r="F205" s="129">
        <v>4326</v>
      </c>
      <c r="G205" s="72">
        <f t="shared" si="13"/>
        <v>1.72E-3</v>
      </c>
      <c r="H205" s="103">
        <f t="shared" si="9"/>
        <v>8.6797018437041115E-2</v>
      </c>
      <c r="I205" s="88">
        <f t="shared" si="12"/>
        <v>8.8517018437041114E-2</v>
      </c>
      <c r="J205" s="215"/>
      <c r="K205" s="38"/>
      <c r="L205" s="132">
        <v>189</v>
      </c>
      <c r="M205" s="224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14987</v>
      </c>
      <c r="F206" s="130">
        <v>15267</v>
      </c>
      <c r="G206" s="86">
        <f t="shared" si="13"/>
        <v>0.24079999999999999</v>
      </c>
      <c r="H206" s="109">
        <f t="shared" si="9"/>
        <v>0.14510341250161835</v>
      </c>
      <c r="I206" s="73">
        <f t="shared" si="12"/>
        <v>0.3859034125016183</v>
      </c>
      <c r="J206" s="215"/>
      <c r="K206" s="38"/>
      <c r="L206" s="220"/>
      <c r="M206" s="224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8056</v>
      </c>
      <c r="F207" s="130">
        <v>8272</v>
      </c>
      <c r="G207" s="72">
        <f t="shared" si="13"/>
        <v>0.18576000000000001</v>
      </c>
      <c r="H207" s="103">
        <f t="shared" si="9"/>
        <v>5.6981248744927757E-2</v>
      </c>
      <c r="I207" s="88">
        <f t="shared" si="12"/>
        <v>0.24274124874492775</v>
      </c>
      <c r="J207" s="215"/>
      <c r="K207" s="38"/>
      <c r="L207" s="131" t="s">
        <v>431</v>
      </c>
      <c r="M207" s="224" t="s">
        <v>430</v>
      </c>
      <c r="N207" s="222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12626</v>
      </c>
      <c r="F208" s="130">
        <v>13067</v>
      </c>
      <c r="G208" s="72">
        <f>(F208-E208)* 0.00086</f>
        <v>0.37925999999999999</v>
      </c>
      <c r="H208" s="103">
        <f t="shared" si="9"/>
        <v>8.6531989373111212E-2</v>
      </c>
      <c r="I208" s="88">
        <f t="shared" si="12"/>
        <v>0.46579198937311117</v>
      </c>
      <c r="J208" s="215"/>
      <c r="K208" s="38"/>
      <c r="L208" s="220"/>
      <c r="M208" s="224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7.2850000000000001</v>
      </c>
      <c r="F209" s="104">
        <v>7.4850000000000003</v>
      </c>
      <c r="G209" s="72">
        <f>(F209-E209)*0.8598</f>
        <v>0.17196000000000017</v>
      </c>
      <c r="H209" s="103">
        <f t="shared" si="9"/>
        <v>6.9967672877492684E-2</v>
      </c>
      <c r="I209" s="88">
        <f t="shared" si="12"/>
        <v>0.24192767287749284</v>
      </c>
      <c r="J209" s="215"/>
      <c r="K209" s="38"/>
      <c r="L209" s="220"/>
      <c r="M209" s="224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10.375999999999999</v>
      </c>
      <c r="F210" s="104">
        <v>10.992000000000001</v>
      </c>
      <c r="G210" s="72">
        <f t="shared" ref="G210:G273" si="14">(F210-E210)*0.8598</f>
        <v>0.52963680000000124</v>
      </c>
      <c r="H210" s="103">
        <f t="shared" ref="H210:H273" si="15">$G$11/$C$303*C210</f>
        <v>6.7847440366053516E-2</v>
      </c>
      <c r="I210" s="88">
        <f t="shared" si="12"/>
        <v>0.59748424036605474</v>
      </c>
      <c r="J210" s="25"/>
      <c r="K210" s="38"/>
      <c r="L210" s="220"/>
      <c r="M210" s="224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34.93</v>
      </c>
      <c r="F211" s="104">
        <v>36.125999999999998</v>
      </c>
      <c r="G211" s="72">
        <f t="shared" si="14"/>
        <v>1.0283207999999981</v>
      </c>
      <c r="H211" s="103">
        <f t="shared" si="15"/>
        <v>0.15053650831218121</v>
      </c>
      <c r="I211" s="88">
        <f t="shared" si="12"/>
        <v>1.1788573083121794</v>
      </c>
      <c r="J211" s="25"/>
      <c r="K211" s="38"/>
      <c r="L211" s="220"/>
      <c r="M211" s="224"/>
      <c r="N211" s="22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22.959</v>
      </c>
      <c r="G212" s="86">
        <f t="shared" si="14"/>
        <v>0</v>
      </c>
      <c r="H212" s="109">
        <f t="shared" si="15"/>
        <v>0.14139300560659981</v>
      </c>
      <c r="I212" s="73">
        <f t="shared" si="12"/>
        <v>0.14139300560659981</v>
      </c>
      <c r="J212" s="25"/>
      <c r="K212" s="38"/>
      <c r="L212" s="220"/>
      <c r="M212" s="224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7.9809999999999999</v>
      </c>
      <c r="F213" s="104">
        <v>7.9870000000000001</v>
      </c>
      <c r="G213" s="72">
        <f t="shared" si="14"/>
        <v>5.1588000000001959E-3</v>
      </c>
      <c r="H213" s="103">
        <f t="shared" si="15"/>
        <v>0.12284097113150705</v>
      </c>
      <c r="I213" s="88">
        <f t="shared" si="12"/>
        <v>0.12799977113150723</v>
      </c>
      <c r="J213" s="25"/>
      <c r="K213" s="38"/>
      <c r="L213" s="220"/>
      <c r="M213" s="224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18.439</v>
      </c>
      <c r="F214" s="104">
        <v>18.937000000000001</v>
      </c>
      <c r="G214" s="72">
        <f t="shared" si="14"/>
        <v>0.42818040000000096</v>
      </c>
      <c r="H214" s="103">
        <f t="shared" si="15"/>
        <v>0.10839688714732768</v>
      </c>
      <c r="I214" s="88">
        <f t="shared" si="12"/>
        <v>0.53657728714732866</v>
      </c>
      <c r="J214" s="25"/>
      <c r="K214" s="38"/>
      <c r="L214" s="220"/>
      <c r="M214" s="224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4.4219999999999997</v>
      </c>
      <c r="F215" s="104">
        <v>4.5449999999999999</v>
      </c>
      <c r="G215" s="72">
        <f t="shared" si="14"/>
        <v>0.10575540000000019</v>
      </c>
      <c r="H215" s="103">
        <f t="shared" si="15"/>
        <v>6.9305100217667934E-2</v>
      </c>
      <c r="I215" s="88">
        <f t="shared" si="12"/>
        <v>0.17506050021766811</v>
      </c>
      <c r="J215" s="25"/>
      <c r="K215" s="38"/>
      <c r="L215" s="220"/>
      <c r="M215" s="224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9.1739999999999995</v>
      </c>
      <c r="F216" s="104">
        <v>9.4250000000000007</v>
      </c>
      <c r="G216" s="72">
        <f t="shared" si="14"/>
        <v>0.21580980000000105</v>
      </c>
      <c r="H216" s="103">
        <f t="shared" si="15"/>
        <v>6.797995489801846E-2</v>
      </c>
      <c r="I216" s="88">
        <f t="shared" si="12"/>
        <v>0.2837897548980195</v>
      </c>
      <c r="J216" s="25"/>
      <c r="K216" s="38"/>
      <c r="L216" s="220"/>
      <c r="M216" s="224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36.994999999999997</v>
      </c>
      <c r="F217" s="104">
        <v>38.438000000000002</v>
      </c>
      <c r="G217" s="72">
        <f t="shared" si="14"/>
        <v>1.2406914000000042</v>
      </c>
      <c r="H217" s="103">
        <f t="shared" si="15"/>
        <v>0.15066902284414618</v>
      </c>
      <c r="I217" s="88">
        <f t="shared" si="12"/>
        <v>1.3913604228441505</v>
      </c>
      <c r="J217" s="25"/>
      <c r="K217" s="38"/>
      <c r="L217" s="220"/>
      <c r="M217" s="224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16.155000000000001</v>
      </c>
      <c r="F218" s="104">
        <v>16.535</v>
      </c>
      <c r="G218" s="72">
        <f t="shared" si="14"/>
        <v>0.32672399999999913</v>
      </c>
      <c r="H218" s="103">
        <f t="shared" si="15"/>
        <v>0.14179054920249465</v>
      </c>
      <c r="I218" s="88">
        <f t="shared" si="12"/>
        <v>0.4685145492024938</v>
      </c>
      <c r="J218" s="25"/>
      <c r="K218" s="38"/>
      <c r="L218" s="220"/>
      <c r="M218" s="22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18.016999999999999</v>
      </c>
      <c r="F219" s="104">
        <v>18.434000000000001</v>
      </c>
      <c r="G219" s="72">
        <f t="shared" si="14"/>
        <v>0.35853660000000137</v>
      </c>
      <c r="H219" s="103">
        <f t="shared" si="15"/>
        <v>0.12284097113150705</v>
      </c>
      <c r="I219" s="88">
        <f t="shared" si="12"/>
        <v>0.48137757113150842</v>
      </c>
      <c r="J219" s="25"/>
      <c r="K219" s="38"/>
      <c r="L219" s="220"/>
      <c r="M219" s="22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14.398</v>
      </c>
      <c r="F220" s="104">
        <v>15.01</v>
      </c>
      <c r="G220" s="72">
        <f t="shared" si="14"/>
        <v>0.52619760000000004</v>
      </c>
      <c r="H220" s="103">
        <f t="shared" si="15"/>
        <v>0.10733677089160809</v>
      </c>
      <c r="I220" s="88">
        <f t="shared" si="12"/>
        <v>0.63353437089160813</v>
      </c>
      <c r="J220" s="25"/>
      <c r="K220" s="38"/>
      <c r="L220" s="220"/>
      <c r="M220" s="22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7.48</v>
      </c>
      <c r="F221" s="104">
        <v>7.6020000000000003</v>
      </c>
      <c r="G221" s="72">
        <f t="shared" si="14"/>
        <v>0.10489559999999991</v>
      </c>
      <c r="H221" s="103">
        <f t="shared" si="15"/>
        <v>7.0497731005352476E-2</v>
      </c>
      <c r="I221" s="88">
        <f t="shared" si="12"/>
        <v>0.17539333100535237</v>
      </c>
      <c r="J221" s="25"/>
      <c r="K221" s="38"/>
      <c r="L221" s="220"/>
      <c r="M221" s="22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15.898</v>
      </c>
      <c r="F222" s="104">
        <v>16.577999999999999</v>
      </c>
      <c r="G222" s="72">
        <f t="shared" si="14"/>
        <v>0.58466399999999974</v>
      </c>
      <c r="H222" s="103">
        <f t="shared" si="15"/>
        <v>6.7714925834088571E-2</v>
      </c>
      <c r="I222" s="88">
        <f t="shared" si="12"/>
        <v>0.6523789258340883</v>
      </c>
      <c r="J222" s="25"/>
      <c r="K222" s="38"/>
      <c r="L222" s="220"/>
      <c r="M222" s="22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28.431999999999999</v>
      </c>
      <c r="F223" s="104">
        <v>29.053999999999998</v>
      </c>
      <c r="G223" s="72">
        <f t="shared" si="14"/>
        <v>0.53479559999999993</v>
      </c>
      <c r="H223" s="103">
        <f t="shared" si="15"/>
        <v>0.15080153737611113</v>
      </c>
      <c r="I223" s="88">
        <f t="shared" ref="I223:I280" si="16">G223+H223</f>
        <v>0.68559713737611105</v>
      </c>
      <c r="J223" s="25"/>
      <c r="K223" s="38"/>
      <c r="L223" s="220"/>
      <c r="M223" s="224"/>
    </row>
    <row r="224" spans="1:22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5.16</v>
      </c>
      <c r="F224" s="135">
        <v>5.76</v>
      </c>
      <c r="G224" s="86">
        <f t="shared" si="14"/>
        <v>0.51587999999999967</v>
      </c>
      <c r="H224" s="109">
        <f t="shared" si="15"/>
        <v>0.1416580346705297</v>
      </c>
      <c r="I224" s="73">
        <f t="shared" si="16"/>
        <v>0.6575380346705294</v>
      </c>
      <c r="J224" s="25"/>
      <c r="K224" s="38"/>
      <c r="L224" s="220"/>
      <c r="M224" s="224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16.324000000000002</v>
      </c>
      <c r="F225" s="104">
        <v>16.841000000000001</v>
      </c>
      <c r="G225" s="72">
        <f t="shared" si="14"/>
        <v>0.44451659999999954</v>
      </c>
      <c r="H225" s="103">
        <f t="shared" si="15"/>
        <v>0.12350354379133179</v>
      </c>
      <c r="I225" s="88">
        <f t="shared" si="16"/>
        <v>0.56802014379133137</v>
      </c>
      <c r="J225" s="25"/>
      <c r="K225" s="38"/>
      <c r="L225" s="220"/>
      <c r="M225" s="224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5.93</v>
      </c>
      <c r="F226" s="104">
        <v>5.9560000000000004</v>
      </c>
      <c r="G226" s="72">
        <f t="shared" si="14"/>
        <v>2.2354800000000594E-2</v>
      </c>
      <c r="H226" s="103">
        <f t="shared" si="15"/>
        <v>0.10693922729571326</v>
      </c>
      <c r="I226" s="88">
        <f t="shared" si="16"/>
        <v>0.12929402729571385</v>
      </c>
      <c r="J226" s="25"/>
      <c r="K226" s="38"/>
      <c r="L226" s="220"/>
      <c r="M226" s="224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8.5990000000000002</v>
      </c>
      <c r="F227" s="104">
        <v>8.8719999999999999</v>
      </c>
      <c r="G227" s="72">
        <f t="shared" si="14"/>
        <v>0.23472539999999972</v>
      </c>
      <c r="H227" s="103">
        <f t="shared" si="15"/>
        <v>6.9570129281597837E-2</v>
      </c>
      <c r="I227" s="88">
        <f t="shared" si="16"/>
        <v>0.30429552928159753</v>
      </c>
      <c r="J227" s="25"/>
      <c r="K227" s="38"/>
      <c r="L227" s="220"/>
      <c r="M227" s="224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0.45700000000000002</v>
      </c>
      <c r="G228" s="72">
        <f t="shared" si="14"/>
        <v>0</v>
      </c>
      <c r="H228" s="103">
        <f t="shared" si="15"/>
        <v>6.7582411302123613E-2</v>
      </c>
      <c r="I228" s="88">
        <f t="shared" si="16"/>
        <v>6.7582411302123613E-2</v>
      </c>
      <c r="K228" s="38"/>
      <c r="L228" s="220"/>
      <c r="M228" s="224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37.701999999999998</v>
      </c>
      <c r="F229" s="104">
        <v>39.331000000000003</v>
      </c>
      <c r="G229" s="72">
        <f t="shared" si="14"/>
        <v>1.4006142000000041</v>
      </c>
      <c r="H229" s="103">
        <f t="shared" si="15"/>
        <v>0.15093405190807607</v>
      </c>
      <c r="I229" s="88">
        <f t="shared" si="16"/>
        <v>1.5515482519080801</v>
      </c>
      <c r="J229" s="25"/>
      <c r="K229" s="38"/>
      <c r="L229" s="220"/>
      <c r="M229" s="224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11.997999999999999</v>
      </c>
      <c r="F230" s="104">
        <v>12.756</v>
      </c>
      <c r="G230" s="72">
        <f t="shared" si="14"/>
        <v>0.65172840000000076</v>
      </c>
      <c r="H230" s="103">
        <f t="shared" si="15"/>
        <v>0.1411279765426699</v>
      </c>
      <c r="I230" s="88">
        <f t="shared" si="16"/>
        <v>0.7928563765426706</v>
      </c>
      <c r="J230" s="25"/>
      <c r="K230" s="38"/>
      <c r="L230" s="220"/>
      <c r="M230" s="224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12.468999999999999</v>
      </c>
      <c r="F231" s="104">
        <v>12.471</v>
      </c>
      <c r="G231" s="72">
        <f t="shared" si="14"/>
        <v>1.7196000000005744E-3</v>
      </c>
      <c r="H231" s="103">
        <f t="shared" si="15"/>
        <v>0.12270845659954209</v>
      </c>
      <c r="I231" s="88">
        <f t="shared" si="16"/>
        <v>0.12442805659954266</v>
      </c>
      <c r="J231" s="25"/>
      <c r="K231" s="38"/>
      <c r="L231" s="220"/>
      <c r="M231" s="224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11.832000000000001</v>
      </c>
      <c r="F232" s="104">
        <v>12.246</v>
      </c>
      <c r="G232" s="72">
        <f t="shared" si="14"/>
        <v>0.35595719999999975</v>
      </c>
      <c r="H232" s="103">
        <f t="shared" si="15"/>
        <v>0.1078668290194679</v>
      </c>
      <c r="I232" s="88">
        <f t="shared" si="16"/>
        <v>0.46382402901946762</v>
      </c>
      <c r="J232" s="25"/>
      <c r="K232" s="38"/>
      <c r="L232" s="220"/>
      <c r="M232" s="224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9.5809999999999995</v>
      </c>
      <c r="F233" s="104">
        <v>9.5820000000000007</v>
      </c>
      <c r="G233" s="72">
        <f t="shared" si="14"/>
        <v>8.5980000000105078E-4</v>
      </c>
      <c r="H233" s="103">
        <f t="shared" si="15"/>
        <v>7.0100187409457629E-2</v>
      </c>
      <c r="I233" s="88">
        <f t="shared" si="16"/>
        <v>7.0959987409458677E-2</v>
      </c>
      <c r="J233" s="25"/>
      <c r="K233" s="38"/>
      <c r="L233" s="220"/>
      <c r="M233" s="224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13.289</v>
      </c>
      <c r="F234" s="135">
        <v>13.499000000000001</v>
      </c>
      <c r="G234" s="86">
        <f t="shared" si="14"/>
        <v>0.18055800000000075</v>
      </c>
      <c r="H234" s="109">
        <f t="shared" si="15"/>
        <v>6.8112469429983405E-2</v>
      </c>
      <c r="I234" s="73">
        <f t="shared" si="16"/>
        <v>0.24867046942998416</v>
      </c>
      <c r="J234" s="25"/>
      <c r="K234" s="38"/>
      <c r="L234" s="220"/>
      <c r="M234" s="224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0.15239171175969052</v>
      </c>
      <c r="I235" s="73">
        <f t="shared" si="16"/>
        <v>0.15239171175969052</v>
      </c>
      <c r="J235" s="215"/>
      <c r="K235" s="38"/>
      <c r="L235" s="220"/>
      <c r="M235" s="224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16.593</v>
      </c>
      <c r="F236" s="135">
        <v>16.731999999999999</v>
      </c>
      <c r="G236" s="86">
        <f t="shared" si="14"/>
        <v>0.11951219999999944</v>
      </c>
      <c r="H236" s="109">
        <f t="shared" si="15"/>
        <v>0.14139300560659981</v>
      </c>
      <c r="I236" s="73">
        <f t="shared" si="16"/>
        <v>0.26090520560659924</v>
      </c>
      <c r="J236" s="215"/>
      <c r="K236" s="227"/>
      <c r="L236" s="220"/>
      <c r="M236" s="224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0.1224434275356122</v>
      </c>
      <c r="I237" s="73">
        <f t="shared" si="16"/>
        <v>0.1224434275356122</v>
      </c>
      <c r="J237" s="215"/>
      <c r="K237" s="227"/>
      <c r="L237" s="220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12.458</v>
      </c>
      <c r="F238" s="135">
        <v>12.564</v>
      </c>
      <c r="G238" s="86">
        <f t="shared" si="14"/>
        <v>9.1138799999999895E-2</v>
      </c>
      <c r="H238" s="109">
        <f t="shared" si="15"/>
        <v>0.10760179995553799</v>
      </c>
      <c r="I238" s="73">
        <f t="shared" si="16"/>
        <v>0.19874059995553789</v>
      </c>
      <c r="J238" s="215"/>
      <c r="K238" s="227"/>
      <c r="L238" s="220"/>
      <c r="M238" s="224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5.008</v>
      </c>
      <c r="F239" s="135">
        <v>5.14</v>
      </c>
      <c r="G239" s="86">
        <f t="shared" si="14"/>
        <v>0.11349359999999972</v>
      </c>
      <c r="H239" s="109">
        <f t="shared" si="15"/>
        <v>6.983515834552774E-2</v>
      </c>
      <c r="I239" s="73">
        <f t="shared" si="16"/>
        <v>0.18332875834552748</v>
      </c>
      <c r="J239" s="215"/>
      <c r="K239" s="38"/>
      <c r="L239" s="220"/>
      <c r="M239" s="224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6.8244983961948363E-2</v>
      </c>
      <c r="I240" s="73">
        <f t="shared" si="16"/>
        <v>6.8244983961948363E-2</v>
      </c>
      <c r="J240" s="215"/>
      <c r="K240" s="38"/>
      <c r="L240" s="220"/>
      <c r="M240" s="224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38.341999999999999</v>
      </c>
      <c r="F241" s="135">
        <v>38.988</v>
      </c>
      <c r="G241" s="86">
        <f t="shared" si="14"/>
        <v>0.55543080000000067</v>
      </c>
      <c r="H241" s="109">
        <f t="shared" si="15"/>
        <v>0.15040399378021629</v>
      </c>
      <c r="I241" s="73">
        <f t="shared" si="16"/>
        <v>0.70583479378021696</v>
      </c>
      <c r="J241" s="215"/>
      <c r="K241" s="38"/>
      <c r="L241" s="220"/>
      <c r="M241" s="224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18.305</v>
      </c>
      <c r="F242" s="135">
        <v>18.719000000000001</v>
      </c>
      <c r="G242" s="86">
        <f t="shared" si="14"/>
        <v>0.35595720000000125</v>
      </c>
      <c r="H242" s="109">
        <f t="shared" si="15"/>
        <v>0.14232060733035445</v>
      </c>
      <c r="I242" s="73">
        <f t="shared" si="16"/>
        <v>0.4982778073303557</v>
      </c>
      <c r="J242" s="215"/>
      <c r="K242" s="38"/>
      <c r="L242" s="220"/>
      <c r="M242" s="224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16.562000000000001</v>
      </c>
      <c r="F243" s="135">
        <v>16.568999999999999</v>
      </c>
      <c r="G243" s="86">
        <f t="shared" si="14"/>
        <v>6.0185999999981914E-3</v>
      </c>
      <c r="H243" s="109">
        <f t="shared" si="15"/>
        <v>0.12323851472740188</v>
      </c>
      <c r="I243" s="73">
        <f t="shared" si="16"/>
        <v>0.12925711472740006</v>
      </c>
      <c r="J243" s="25"/>
      <c r="K243" s="38"/>
      <c r="L243" s="220"/>
      <c r="M243" s="224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20.856000000000002</v>
      </c>
      <c r="F244" s="135">
        <v>21.553999999999998</v>
      </c>
      <c r="G244" s="86">
        <f t="shared" si="14"/>
        <v>0.60014039999999724</v>
      </c>
      <c r="H244" s="109">
        <f t="shared" si="15"/>
        <v>0.10720425635964316</v>
      </c>
      <c r="I244" s="73">
        <f t="shared" si="16"/>
        <v>0.70734465635964039</v>
      </c>
      <c r="J244" s="25"/>
      <c r="K244" s="38"/>
      <c r="L244" s="220"/>
      <c r="M244" s="224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13.714</v>
      </c>
      <c r="F245" s="135">
        <v>14.308999999999999</v>
      </c>
      <c r="G245" s="86">
        <f t="shared" si="14"/>
        <v>0.51158099999999906</v>
      </c>
      <c r="H245" s="109">
        <f t="shared" si="15"/>
        <v>6.9570129281597837E-2</v>
      </c>
      <c r="I245" s="73">
        <f t="shared" si="16"/>
        <v>0.58115112928159696</v>
      </c>
      <c r="J245" s="25"/>
      <c r="K245" s="38"/>
      <c r="L245" s="220"/>
      <c r="M245" s="224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10.926</v>
      </c>
      <c r="F246" s="104">
        <v>11.599</v>
      </c>
      <c r="G246" s="72">
        <f t="shared" si="14"/>
        <v>0.57864540000000009</v>
      </c>
      <c r="H246" s="103">
        <f t="shared" si="15"/>
        <v>6.7184867706228779E-2</v>
      </c>
      <c r="I246" s="88">
        <f t="shared" si="16"/>
        <v>0.64583026770622887</v>
      </c>
      <c r="J246" s="25"/>
      <c r="K246" s="38"/>
      <c r="L246" s="220"/>
      <c r="M246" s="224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17.526</v>
      </c>
      <c r="F247" s="104">
        <v>18.297999999999998</v>
      </c>
      <c r="G247" s="72">
        <f t="shared" si="14"/>
        <v>0.66376559999999873</v>
      </c>
      <c r="H247" s="103">
        <f t="shared" si="15"/>
        <v>0.15080153737611113</v>
      </c>
      <c r="I247" s="88">
        <f t="shared" si="16"/>
        <v>0.81456713737610986</v>
      </c>
      <c r="J247" s="25"/>
      <c r="K247" s="38"/>
      <c r="L247" s="220"/>
      <c r="M247" s="224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11.683</v>
      </c>
      <c r="F248" s="104">
        <v>12.464</v>
      </c>
      <c r="G248" s="72">
        <f t="shared" si="14"/>
        <v>0.67150380000000054</v>
      </c>
      <c r="H248" s="103">
        <f t="shared" si="15"/>
        <v>0.14099546201070495</v>
      </c>
      <c r="I248" s="88">
        <f t="shared" si="16"/>
        <v>0.81249926201070544</v>
      </c>
      <c r="J248" s="25"/>
      <c r="K248" s="38"/>
      <c r="L248" s="220"/>
      <c r="M248" s="224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13.913</v>
      </c>
      <c r="F249" s="104">
        <v>14.077999999999999</v>
      </c>
      <c r="G249" s="72">
        <f t="shared" si="14"/>
        <v>0.14186699999999927</v>
      </c>
      <c r="H249" s="103">
        <f t="shared" si="15"/>
        <v>0.12390108738722663</v>
      </c>
      <c r="I249" s="88">
        <f t="shared" si="16"/>
        <v>0.2657680873872259</v>
      </c>
      <c r="J249" s="25"/>
      <c r="K249" s="38"/>
      <c r="L249" s="220"/>
      <c r="M249" s="224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0.10640916916785345</v>
      </c>
      <c r="I250" s="88">
        <f t="shared" si="16"/>
        <v>0.10640916916785345</v>
      </c>
      <c r="J250" s="25"/>
      <c r="K250" s="38"/>
      <c r="L250" s="220"/>
      <c r="M250" s="224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4.0449999999999999</v>
      </c>
      <c r="F251" s="104">
        <v>4.8159999999999998</v>
      </c>
      <c r="G251" s="72">
        <f t="shared" si="14"/>
        <v>0.66290579999999988</v>
      </c>
      <c r="H251" s="103">
        <f t="shared" si="15"/>
        <v>6.9437614749632892E-2</v>
      </c>
      <c r="I251" s="88">
        <f t="shared" si="16"/>
        <v>0.73234341474963283</v>
      </c>
      <c r="J251" s="25"/>
      <c r="K251" s="38"/>
      <c r="L251" s="220"/>
      <c r="M251" s="224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11.6</v>
      </c>
      <c r="F252" s="104">
        <v>12.24</v>
      </c>
      <c r="G252" s="72">
        <f t="shared" si="14"/>
        <v>0.55027200000000054</v>
      </c>
      <c r="H252" s="103">
        <f t="shared" si="15"/>
        <v>6.7449896770158668E-2</v>
      </c>
      <c r="I252" s="88">
        <f t="shared" si="16"/>
        <v>0.61772189677015921</v>
      </c>
      <c r="J252" s="25"/>
      <c r="K252" s="38"/>
      <c r="L252" s="220"/>
      <c r="M252" s="224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32.76</v>
      </c>
      <c r="F253" s="104">
        <v>33.942999999999998</v>
      </c>
      <c r="G253" s="72">
        <f t="shared" si="14"/>
        <v>1.0171433999999999</v>
      </c>
      <c r="H253" s="103">
        <f t="shared" si="15"/>
        <v>0.15172913909986577</v>
      </c>
      <c r="I253" s="88">
        <f t="shared" si="16"/>
        <v>1.1688725390998658</v>
      </c>
      <c r="J253" s="215"/>
      <c r="K253" s="38"/>
      <c r="L253" s="220"/>
      <c r="M253" s="224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9.9610000000000003</v>
      </c>
      <c r="F254" s="135">
        <v>9.9610000000000003</v>
      </c>
      <c r="G254" s="72">
        <f>(F254-E254)*0.8598</f>
        <v>0</v>
      </c>
      <c r="H254" s="103">
        <f t="shared" si="15"/>
        <v>0.1411279765426699</v>
      </c>
      <c r="I254" s="88">
        <f t="shared" si="16"/>
        <v>0.1411279765426699</v>
      </c>
      <c r="J254" s="215"/>
      <c r="K254" s="38"/>
      <c r="L254" s="220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17.963999999999999</v>
      </c>
      <c r="F255" s="135">
        <v>18.280999999999999</v>
      </c>
      <c r="G255" s="72">
        <f>(F255-E255)*0.8598</f>
        <v>0.27255660000000015</v>
      </c>
      <c r="H255" s="103">
        <f t="shared" si="15"/>
        <v>0.12390108738722663</v>
      </c>
      <c r="I255" s="88">
        <f t="shared" si="16"/>
        <v>0.39645768738722675</v>
      </c>
      <c r="J255" s="215"/>
      <c r="K255" s="38"/>
      <c r="L255" s="220"/>
      <c r="M255" s="224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6.992</v>
      </c>
      <c r="F256" s="135">
        <v>7.0350000000000001</v>
      </c>
      <c r="G256" s="72">
        <f t="shared" si="14"/>
        <v>3.6971400000000126E-2</v>
      </c>
      <c r="H256" s="103">
        <f t="shared" si="15"/>
        <v>0.10667419823178335</v>
      </c>
      <c r="I256" s="88">
        <f t="shared" si="16"/>
        <v>0.14364559823178347</v>
      </c>
      <c r="J256" s="215"/>
      <c r="K256" s="38"/>
      <c r="L256" s="220"/>
      <c r="M256" s="224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8.0690000000000008</v>
      </c>
      <c r="F257" s="135">
        <v>8.0690000000000008</v>
      </c>
      <c r="G257" s="72">
        <f t="shared" si="14"/>
        <v>0</v>
      </c>
      <c r="H257" s="103">
        <f t="shared" si="15"/>
        <v>6.983515834552774E-2</v>
      </c>
      <c r="I257" s="88">
        <f t="shared" si="16"/>
        <v>6.983515834552774E-2</v>
      </c>
      <c r="J257" s="215"/>
      <c r="K257" s="38"/>
      <c r="L257" s="220"/>
      <c r="M257" s="224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6.6654809578368973E-2</v>
      </c>
      <c r="I258" s="88">
        <f t="shared" si="16"/>
        <v>6.6654809578368973E-2</v>
      </c>
      <c r="J258" s="215"/>
      <c r="K258" s="38"/>
      <c r="L258" s="220"/>
      <c r="M258" s="224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25.088000000000001</v>
      </c>
      <c r="F259" s="135">
        <v>25.876000000000001</v>
      </c>
      <c r="G259" s="72">
        <f t="shared" si="14"/>
        <v>0.67752240000000019</v>
      </c>
      <c r="H259" s="103">
        <f t="shared" si="15"/>
        <v>0.15093405190807607</v>
      </c>
      <c r="I259" s="88">
        <f t="shared" si="16"/>
        <v>0.82845645190807626</v>
      </c>
      <c r="J259" s="215"/>
      <c r="K259" s="38"/>
      <c r="L259" s="220"/>
      <c r="M259" s="224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16.126000000000001</v>
      </c>
      <c r="F260" s="104">
        <v>16.126000000000001</v>
      </c>
      <c r="G260" s="72">
        <f t="shared" si="14"/>
        <v>0</v>
      </c>
      <c r="H260" s="103">
        <f t="shared" si="15"/>
        <v>0.14086294747874001</v>
      </c>
      <c r="I260" s="88">
        <f t="shared" si="16"/>
        <v>0.14086294747874001</v>
      </c>
      <c r="J260" s="25"/>
      <c r="K260" s="40"/>
      <c r="L260" s="220"/>
      <c r="M260" s="224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18.274000000000001</v>
      </c>
      <c r="F261" s="104">
        <v>18.594000000000001</v>
      </c>
      <c r="G261" s="72">
        <f t="shared" si="14"/>
        <v>0.27513600000000027</v>
      </c>
      <c r="H261" s="103">
        <f t="shared" si="15"/>
        <v>0.12257594206757715</v>
      </c>
      <c r="I261" s="88">
        <f t="shared" si="16"/>
        <v>0.39771194206757743</v>
      </c>
      <c r="J261" s="25"/>
      <c r="K261" s="38"/>
      <c r="L261" s="220"/>
      <c r="M261" s="224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10.529</v>
      </c>
      <c r="F262" s="104">
        <v>10.608000000000001</v>
      </c>
      <c r="G262" s="72">
        <f t="shared" si="14"/>
        <v>6.7924200000000531E-2</v>
      </c>
      <c r="H262" s="103">
        <f t="shared" si="15"/>
        <v>0.11276986670217097</v>
      </c>
      <c r="I262" s="88">
        <f t="shared" si="16"/>
        <v>0.1806940667021715</v>
      </c>
      <c r="J262" s="25"/>
      <c r="K262" s="38"/>
      <c r="L262" s="220"/>
      <c r="M262" s="224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13.317</v>
      </c>
      <c r="F263" s="104">
        <v>13.486000000000001</v>
      </c>
      <c r="G263" s="72">
        <f t="shared" si="14"/>
        <v>0.14530620000000041</v>
      </c>
      <c r="H263" s="103">
        <f t="shared" si="15"/>
        <v>6.9437614749632892E-2</v>
      </c>
      <c r="I263" s="88">
        <f t="shared" si="16"/>
        <v>0.2147438147496333</v>
      </c>
      <c r="J263" s="25"/>
      <c r="K263" s="38"/>
      <c r="L263" s="220"/>
      <c r="M263" s="224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14.933</v>
      </c>
      <c r="F264" s="104">
        <v>15.035</v>
      </c>
      <c r="G264" s="72">
        <f t="shared" si="14"/>
        <v>8.7699600000000266E-2</v>
      </c>
      <c r="H264" s="103">
        <f t="shared" si="15"/>
        <v>6.7449896770158668E-2</v>
      </c>
      <c r="I264" s="88">
        <f t="shared" si="16"/>
        <v>0.15514949677015893</v>
      </c>
      <c r="J264" s="25"/>
      <c r="K264" s="38"/>
      <c r="L264" s="220"/>
      <c r="M264" s="224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24.72</v>
      </c>
      <c r="F265" s="104">
        <v>24.923999999999999</v>
      </c>
      <c r="G265" s="72">
        <f t="shared" si="14"/>
        <v>0.17539920000000053</v>
      </c>
      <c r="H265" s="103">
        <f t="shared" si="15"/>
        <v>0.15093405190807607</v>
      </c>
      <c r="I265" s="88">
        <f t="shared" si="16"/>
        <v>0.3263332519080766</v>
      </c>
      <c r="J265" s="25"/>
      <c r="K265" s="38"/>
      <c r="L265" s="220"/>
      <c r="M265" s="224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0.14152552013856476</v>
      </c>
      <c r="I266" s="88">
        <f t="shared" si="16"/>
        <v>0.14152552013856476</v>
      </c>
      <c r="J266" s="25"/>
      <c r="K266" s="38"/>
      <c r="L266" s="220"/>
      <c r="M266" s="224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11.689</v>
      </c>
      <c r="G267" s="72">
        <f t="shared" si="14"/>
        <v>0</v>
      </c>
      <c r="H267" s="103">
        <f t="shared" si="15"/>
        <v>0.12257594206757715</v>
      </c>
      <c r="I267" s="88">
        <f t="shared" si="16"/>
        <v>0.12257594206757715</v>
      </c>
      <c r="J267" s="25"/>
      <c r="K267" s="38"/>
      <c r="L267" s="220"/>
      <c r="M267" s="224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11.991</v>
      </c>
      <c r="F268" s="104">
        <v>12.057</v>
      </c>
      <c r="G268" s="72">
        <f t="shared" si="14"/>
        <v>5.6746800000000625E-2</v>
      </c>
      <c r="H268" s="103">
        <f t="shared" si="15"/>
        <v>0.10733677089160809</v>
      </c>
      <c r="I268" s="88">
        <f t="shared" si="16"/>
        <v>0.16408357089160872</v>
      </c>
      <c r="J268" s="25"/>
      <c r="K268" s="38"/>
      <c r="L268" s="220"/>
      <c r="M268" s="224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7.7210000000000001</v>
      </c>
      <c r="F269" s="104">
        <v>7.9509999999999996</v>
      </c>
      <c r="G269" s="72">
        <f t="shared" si="14"/>
        <v>0.1977539999999996</v>
      </c>
      <c r="H269" s="103">
        <f t="shared" si="15"/>
        <v>6.9172585685703003E-2</v>
      </c>
      <c r="I269" s="88">
        <f t="shared" si="16"/>
        <v>0.2669265856857026</v>
      </c>
      <c r="J269" s="25"/>
      <c r="K269" s="38"/>
      <c r="L269" s="220"/>
      <c r="M269" s="224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7.0919999999999996</v>
      </c>
      <c r="F270" s="104">
        <v>7.7210000000000001</v>
      </c>
      <c r="G270" s="72">
        <f t="shared" si="14"/>
        <v>0.54081420000000036</v>
      </c>
      <c r="H270" s="103">
        <f t="shared" si="15"/>
        <v>6.7184867706228779E-2</v>
      </c>
      <c r="I270" s="88">
        <f t="shared" si="16"/>
        <v>0.60799906770622913</v>
      </c>
      <c r="J270" s="25"/>
      <c r="K270" s="38"/>
      <c r="L270" s="220"/>
      <c r="M270" s="224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21.779</v>
      </c>
      <c r="F271" s="104">
        <v>22.497</v>
      </c>
      <c r="G271" s="72">
        <f t="shared" si="14"/>
        <v>0.61733640000000001</v>
      </c>
      <c r="H271" s="103">
        <f t="shared" si="15"/>
        <v>0.15093405190807607</v>
      </c>
      <c r="I271" s="88">
        <f t="shared" si="16"/>
        <v>0.76827045190807608</v>
      </c>
      <c r="J271" s="25"/>
      <c r="K271" s="38"/>
      <c r="L271" s="220"/>
      <c r="M271" s="224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10.776</v>
      </c>
      <c r="F272" s="104">
        <v>10.788</v>
      </c>
      <c r="G272" s="72">
        <f t="shared" si="14"/>
        <v>1.0317600000000392E-2</v>
      </c>
      <c r="H272" s="103">
        <f t="shared" si="15"/>
        <v>0.1416580346705297</v>
      </c>
      <c r="I272" s="88">
        <f t="shared" si="16"/>
        <v>0.1519756346705301</v>
      </c>
      <c r="J272" s="25"/>
      <c r="K272" s="38"/>
      <c r="L272" s="220"/>
      <c r="M272" s="224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5.9390000000000001</v>
      </c>
      <c r="F273" s="104">
        <v>6.0910000000000002</v>
      </c>
      <c r="G273" s="72">
        <f t="shared" si="14"/>
        <v>0.13068960000000013</v>
      </c>
      <c r="H273" s="103">
        <f t="shared" si="15"/>
        <v>0.12257594206757715</v>
      </c>
      <c r="I273" s="88">
        <f t="shared" si="16"/>
        <v>0.25326554206757729</v>
      </c>
      <c r="J273" s="25"/>
      <c r="K273" s="38"/>
      <c r="L273" s="220"/>
      <c r="M273" s="224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17.452999999999999</v>
      </c>
      <c r="F274" s="104">
        <v>18.158000000000001</v>
      </c>
      <c r="G274" s="72">
        <f t="shared" ref="G274:G301" si="17">(F274-E274)*0.8598</f>
        <v>0.60615900000000156</v>
      </c>
      <c r="H274" s="103">
        <f t="shared" ref="H274:H301" si="18">$G$11/$C$303*C274</f>
        <v>0.10720425635964316</v>
      </c>
      <c r="I274" s="88">
        <f t="shared" si="16"/>
        <v>0.7133632563596447</v>
      </c>
      <c r="J274" s="25"/>
      <c r="K274" s="38"/>
      <c r="L274" s="220"/>
      <c r="M274" s="224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2.0179999999999998</v>
      </c>
      <c r="F275" s="104">
        <v>2.024</v>
      </c>
      <c r="G275" s="72">
        <f t="shared" si="17"/>
        <v>5.1588000000001959E-3</v>
      </c>
      <c r="H275" s="103">
        <f t="shared" si="18"/>
        <v>6.9040071153738045E-2</v>
      </c>
      <c r="I275" s="88">
        <f t="shared" si="16"/>
        <v>7.4198871153738244E-2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6.7052353174263821E-2</v>
      </c>
      <c r="I276" s="88">
        <f t="shared" si="16"/>
        <v>6.7052353174263821E-2</v>
      </c>
      <c r="J276" s="25"/>
      <c r="K276" s="38"/>
      <c r="L276" s="220"/>
      <c r="M276" s="224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0.15146411003593588</v>
      </c>
      <c r="I277" s="88">
        <f t="shared" si="16"/>
        <v>0.15146411003593588</v>
      </c>
      <c r="J277" s="25"/>
      <c r="K277" s="38"/>
      <c r="L277" s="220"/>
      <c r="M277" s="224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15.446</v>
      </c>
      <c r="F278" s="104">
        <v>16.029</v>
      </c>
      <c r="G278" s="72">
        <f t="shared" si="17"/>
        <v>0.50126340000000014</v>
      </c>
      <c r="H278" s="103">
        <f t="shared" si="18"/>
        <v>0.14179054920249465</v>
      </c>
      <c r="I278" s="88">
        <f t="shared" si="16"/>
        <v>0.64305394920249481</v>
      </c>
      <c r="J278" s="25"/>
      <c r="K278" s="38"/>
      <c r="L278" s="220"/>
      <c r="M278" s="224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13.657</v>
      </c>
      <c r="G279" s="72">
        <f t="shared" si="17"/>
        <v>0</v>
      </c>
      <c r="H279" s="103">
        <f t="shared" si="18"/>
        <v>0.12297348566347199</v>
      </c>
      <c r="I279" s="88">
        <f t="shared" si="16"/>
        <v>0.12297348566347199</v>
      </c>
      <c r="J279" s="25"/>
      <c r="K279" s="38"/>
      <c r="L279" s="220"/>
      <c r="M279" s="224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11.09</v>
      </c>
      <c r="F280" s="104">
        <v>11.37</v>
      </c>
      <c r="G280" s="72">
        <f>(F280-E280)*0.8598</f>
        <v>0.24074399999999946</v>
      </c>
      <c r="H280" s="103">
        <f t="shared" si="18"/>
        <v>0.10640916916785345</v>
      </c>
      <c r="I280" s="88">
        <f t="shared" si="16"/>
        <v>0.34715316916785288</v>
      </c>
      <c r="J280" s="25"/>
      <c r="K280" s="38"/>
      <c r="L280" s="220"/>
      <c r="M280" s="224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3.1360000000000001</v>
      </c>
      <c r="F281" s="104">
        <v>3.2269999999999999</v>
      </c>
      <c r="G281" s="72">
        <f>(F281-E281)*0.8598</f>
        <v>7.8241799999999778E-2</v>
      </c>
      <c r="H281" s="103">
        <f t="shared" si="18"/>
        <v>6.89075566217731E-2</v>
      </c>
      <c r="I281" s="88">
        <f>G281+H281</f>
        <v>0.14714935662177286</v>
      </c>
      <c r="K281" s="25"/>
      <c r="L281" s="220"/>
      <c r="M281" s="224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6.242</v>
      </c>
      <c r="F282" s="104">
        <v>6.3470000000000004</v>
      </c>
      <c r="G282" s="72">
        <f t="shared" si="17"/>
        <v>9.0279000000000373E-2</v>
      </c>
      <c r="H282" s="103">
        <f t="shared" si="18"/>
        <v>6.6787324110333932E-2</v>
      </c>
      <c r="I282" s="88">
        <f t="shared" ref="I282:I301" si="19">G282+H282</f>
        <v>0.1570663241103343</v>
      </c>
      <c r="J282" s="25"/>
      <c r="K282" s="38"/>
      <c r="L282" s="220"/>
      <c r="M282" s="224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14.571999999999999</v>
      </c>
      <c r="F283" s="104">
        <v>14.637</v>
      </c>
      <c r="G283" s="72">
        <f t="shared" si="17"/>
        <v>5.5887000000001102E-2</v>
      </c>
      <c r="H283" s="103">
        <f t="shared" si="18"/>
        <v>0.15027147924825135</v>
      </c>
      <c r="I283" s="88">
        <f t="shared" si="19"/>
        <v>0.20615847924825245</v>
      </c>
      <c r="J283" s="25"/>
      <c r="K283" s="38"/>
      <c r="L283" s="220"/>
      <c r="M283" s="224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10.819000000000001</v>
      </c>
      <c r="G284" s="72">
        <f t="shared" si="17"/>
        <v>0</v>
      </c>
      <c r="H284" s="103">
        <f t="shared" si="18"/>
        <v>0.14073043294677506</v>
      </c>
      <c r="I284" s="88">
        <f t="shared" si="19"/>
        <v>0.14073043294677506</v>
      </c>
      <c r="J284" s="25"/>
      <c r="K284" s="38"/>
      <c r="L284" s="220"/>
      <c r="M284" s="224"/>
      <c r="N284" s="220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0.12284097113150705</v>
      </c>
      <c r="I285" s="88">
        <f t="shared" si="19"/>
        <v>0.12284097113150705</v>
      </c>
      <c r="J285" s="25"/>
      <c r="K285" s="38"/>
      <c r="L285" s="220"/>
      <c r="M285" s="224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15.276</v>
      </c>
      <c r="F286" s="104">
        <v>15.667999999999999</v>
      </c>
      <c r="G286" s="72">
        <f t="shared" si="17"/>
        <v>0.33704159999999955</v>
      </c>
      <c r="H286" s="103">
        <f t="shared" si="18"/>
        <v>0.10799934355143284</v>
      </c>
      <c r="I286" s="88">
        <f t="shared" si="19"/>
        <v>0.44504094355143242</v>
      </c>
      <c r="J286" s="25"/>
      <c r="K286" s="38"/>
      <c r="L286" s="220"/>
      <c r="M286" s="224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13.523999999999999</v>
      </c>
      <c r="F287" s="104">
        <v>13.596</v>
      </c>
      <c r="G287" s="72">
        <f t="shared" si="17"/>
        <v>6.1905600000000817E-2</v>
      </c>
      <c r="H287" s="103">
        <f t="shared" si="18"/>
        <v>6.89075566217731E-2</v>
      </c>
      <c r="I287" s="88">
        <f t="shared" si="19"/>
        <v>0.13081315662177392</v>
      </c>
      <c r="J287" s="25"/>
      <c r="K287" s="38"/>
      <c r="L287" s="220"/>
      <c r="M287" s="224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10.541</v>
      </c>
      <c r="F288" s="104">
        <v>11.065</v>
      </c>
      <c r="G288" s="72">
        <f t="shared" si="17"/>
        <v>0.45053519999999925</v>
      </c>
      <c r="H288" s="103">
        <f t="shared" si="18"/>
        <v>6.6389780514439084E-2</v>
      </c>
      <c r="I288" s="88">
        <f t="shared" si="19"/>
        <v>0.51692498051443836</v>
      </c>
      <c r="J288" s="25"/>
      <c r="K288" s="38"/>
      <c r="L288" s="220"/>
      <c r="M288" s="224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26.282</v>
      </c>
      <c r="F289" s="104">
        <v>26.72</v>
      </c>
      <c r="G289" s="72">
        <f t="shared" si="17"/>
        <v>0.37659239999999899</v>
      </c>
      <c r="H289" s="103">
        <f t="shared" si="18"/>
        <v>0.15093405190807607</v>
      </c>
      <c r="I289" s="88">
        <f t="shared" si="19"/>
        <v>0.52752645190807512</v>
      </c>
      <c r="J289" s="25"/>
      <c r="K289" s="38"/>
      <c r="L289" s="220"/>
      <c r="M289" s="224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27.419</v>
      </c>
      <c r="F290" s="104">
        <v>27.713999999999999</v>
      </c>
      <c r="G290" s="72">
        <f t="shared" si="17"/>
        <v>0.2536409999999984</v>
      </c>
      <c r="H290" s="103">
        <f t="shared" si="18"/>
        <v>0.14232060733035445</v>
      </c>
      <c r="I290" s="88">
        <f t="shared" si="19"/>
        <v>0.39596160733035285</v>
      </c>
      <c r="J290" s="25"/>
      <c r="K290" s="216"/>
      <c r="L290" s="220"/>
      <c r="M290" s="224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7.0609999999999999</v>
      </c>
      <c r="F291" s="104">
        <v>7.0609999999999999</v>
      </c>
      <c r="G291" s="72">
        <f t="shared" si="17"/>
        <v>0</v>
      </c>
      <c r="H291" s="103">
        <f t="shared" si="18"/>
        <v>0.12270845659954209</v>
      </c>
      <c r="I291" s="88">
        <f t="shared" si="19"/>
        <v>0.12270845659954209</v>
      </c>
      <c r="J291" s="25"/>
      <c r="K291" s="38"/>
      <c r="L291" s="220"/>
      <c r="M291" s="224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12.042999999999999</v>
      </c>
      <c r="F292" s="104">
        <v>12.042999999999999</v>
      </c>
      <c r="G292" s="72">
        <f t="shared" si="17"/>
        <v>0</v>
      </c>
      <c r="H292" s="103">
        <f t="shared" si="18"/>
        <v>0.10667419823178335</v>
      </c>
      <c r="I292" s="88">
        <f t="shared" si="19"/>
        <v>0.10667419823178335</v>
      </c>
      <c r="J292" s="25"/>
      <c r="K292" s="38"/>
      <c r="L292" s="220"/>
      <c r="M292" s="224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8.0470000000000006</v>
      </c>
      <c r="F293" s="104">
        <v>8.173</v>
      </c>
      <c r="G293" s="72">
        <f t="shared" si="17"/>
        <v>0.10833479999999952</v>
      </c>
      <c r="H293" s="103">
        <f t="shared" si="18"/>
        <v>6.89075566217731E-2</v>
      </c>
      <c r="I293" s="88">
        <f t="shared" si="19"/>
        <v>0.17724235662177262</v>
      </c>
      <c r="J293" s="25"/>
      <c r="K293" s="38"/>
      <c r="L293" s="220"/>
      <c r="M293" s="224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11.654999999999999</v>
      </c>
      <c r="F294" s="104">
        <v>11.976000000000001</v>
      </c>
      <c r="G294" s="72">
        <f t="shared" si="17"/>
        <v>0.27599580000000129</v>
      </c>
      <c r="H294" s="103">
        <f t="shared" si="18"/>
        <v>6.6787324110333932E-2</v>
      </c>
      <c r="I294" s="88">
        <f t="shared" si="19"/>
        <v>0.34278312411033524</v>
      </c>
      <c r="J294" s="25"/>
      <c r="K294" s="38"/>
      <c r="L294" s="220"/>
      <c r="M294" s="224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31.280999999999999</v>
      </c>
      <c r="F295" s="104">
        <v>31.283000000000001</v>
      </c>
      <c r="G295" s="72">
        <f t="shared" si="17"/>
        <v>1.7196000000021016E-3</v>
      </c>
      <c r="H295" s="103">
        <f>$G$11/$C$303*C295</f>
        <v>0.15066902284414618</v>
      </c>
      <c r="I295" s="88">
        <f t="shared" si="19"/>
        <v>0.15238862284414828</v>
      </c>
      <c r="J295" s="25"/>
      <c r="K295" s="38"/>
      <c r="L295" s="220"/>
      <c r="M295" s="224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8.8079999999999998</v>
      </c>
      <c r="F296" s="104">
        <v>8.8079999999999998</v>
      </c>
      <c r="G296" s="72">
        <f t="shared" si="17"/>
        <v>0</v>
      </c>
      <c r="H296" s="103">
        <f t="shared" si="18"/>
        <v>0.14073043294677506</v>
      </c>
      <c r="I296" s="88">
        <f t="shared" si="19"/>
        <v>0.14073043294677506</v>
      </c>
      <c r="J296" s="25"/>
      <c r="K296" s="38"/>
      <c r="L296" s="220"/>
      <c r="M296" s="224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0.12191336940775241</v>
      </c>
      <c r="I297" s="88">
        <f t="shared" si="19"/>
        <v>0.12191336940775241</v>
      </c>
      <c r="J297" s="25"/>
      <c r="K297" s="38"/>
      <c r="L297" s="220"/>
      <c r="M297" s="224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12</v>
      </c>
      <c r="F298" s="104">
        <v>12.196</v>
      </c>
      <c r="G298" s="72">
        <f t="shared" si="17"/>
        <v>0.16852079999999978</v>
      </c>
      <c r="H298" s="103">
        <f>$G$11/$C$303*C298</f>
        <v>0.10561408197606377</v>
      </c>
      <c r="I298" s="88">
        <f t="shared" si="19"/>
        <v>0.27413488197606356</v>
      </c>
      <c r="J298" s="25"/>
      <c r="K298" s="38"/>
      <c r="L298" s="220"/>
      <c r="M298" s="224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6.5730000000000004</v>
      </c>
      <c r="F299" s="104">
        <v>6.6079999999999997</v>
      </c>
      <c r="G299" s="72">
        <f t="shared" si="17"/>
        <v>3.009299999999936E-2</v>
      </c>
      <c r="H299" s="103">
        <f t="shared" si="18"/>
        <v>6.8112469429983405E-2</v>
      </c>
      <c r="I299" s="88">
        <f>G299+H299</f>
        <v>9.8205469429982761E-2</v>
      </c>
      <c r="J299" s="25"/>
      <c r="K299" s="38"/>
      <c r="L299" s="220"/>
      <c r="M299" s="224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7.7469999999999999</v>
      </c>
      <c r="F300" s="104">
        <v>7.9989999999999997</v>
      </c>
      <c r="G300" s="72">
        <f t="shared" si="17"/>
        <v>0.21666959999999982</v>
      </c>
      <c r="H300" s="103">
        <f t="shared" si="18"/>
        <v>6.6654809578368973E-2</v>
      </c>
      <c r="I300" s="88">
        <f t="shared" si="19"/>
        <v>0.2833244095783688</v>
      </c>
      <c r="J300" s="25"/>
      <c r="K300" s="38"/>
      <c r="L300" s="220"/>
      <c r="M300" s="224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28.234000000000002</v>
      </c>
      <c r="F301" s="104">
        <v>28.234000000000002</v>
      </c>
      <c r="G301" s="72">
        <f t="shared" si="17"/>
        <v>0</v>
      </c>
      <c r="H301" s="103">
        <f t="shared" si="18"/>
        <v>0.1521266826957606</v>
      </c>
      <c r="I301" s="88">
        <f t="shared" si="19"/>
        <v>0.1521266826957606</v>
      </c>
      <c r="J301" s="25"/>
      <c r="K301" s="38"/>
      <c r="L301" s="220"/>
      <c r="M301" s="224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40.401000000000003</v>
      </c>
      <c r="F302" s="135">
        <v>41.398000000000003</v>
      </c>
      <c r="G302" s="72">
        <f>(F302-E302)*0.8598</f>
        <v>0.85722059999999989</v>
      </c>
      <c r="H302" s="103">
        <f>$G$11/$C$303*C302</f>
        <v>0.39336938813794897</v>
      </c>
      <c r="I302" s="88">
        <f>G302+H302</f>
        <v>1.250589988137949</v>
      </c>
      <c r="J302" s="25" t="s">
        <v>445</v>
      </c>
      <c r="K302" s="38"/>
      <c r="L302" s="220"/>
      <c r="M302" s="224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69.674317000000016</v>
      </c>
      <c r="H303" s="73">
        <f>SUM(H17:H302)</f>
        <v>27.121682999999997</v>
      </c>
      <c r="I303" s="73">
        <f>SUM(I17:I302)</f>
        <v>96.796000000000006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">
        <v>458</v>
      </c>
      <c r="F305" s="22" t="str">
        <f>F16</f>
        <v>Показания  на 25.10.18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23" t="s">
        <v>29</v>
      </c>
      <c r="B306" s="56" t="s">
        <v>338</v>
      </c>
      <c r="C306" s="51">
        <v>58</v>
      </c>
      <c r="D306" s="66" t="s">
        <v>358</v>
      </c>
      <c r="E306" s="104">
        <v>13.568</v>
      </c>
      <c r="F306" s="213">
        <f>13.301+0.267</f>
        <v>13.568</v>
      </c>
      <c r="G306" s="104">
        <f>(F306-E306)*0.8598</f>
        <v>0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23" t="s">
        <v>33</v>
      </c>
      <c r="B307" s="56" t="s">
        <v>342</v>
      </c>
      <c r="C307" s="51">
        <v>105.9</v>
      </c>
      <c r="D307" s="66" t="s">
        <v>358</v>
      </c>
      <c r="E307" s="104">
        <v>25.283999999999999</v>
      </c>
      <c r="F307" s="213">
        <f>24.796+0.488</f>
        <v>25.283999999999999</v>
      </c>
      <c r="G307" s="104">
        <f>(F307-E307)*0.8598</f>
        <v>0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23" t="s">
        <v>35</v>
      </c>
      <c r="B308" s="56" t="s">
        <v>344</v>
      </c>
      <c r="C308" s="51">
        <v>56.3</v>
      </c>
      <c r="D308" s="66" t="s">
        <v>358</v>
      </c>
      <c r="E308" s="104">
        <v>16.478999999999999</v>
      </c>
      <c r="F308" s="213">
        <v>16.478999999999999</v>
      </c>
      <c r="G308" s="104">
        <f>(F308-E308)*0.8598</f>
        <v>0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658" t="s">
        <v>22</v>
      </c>
      <c r="B309" s="658"/>
      <c r="C309" s="44">
        <f>SUM(C306:C308)</f>
        <v>220.2</v>
      </c>
      <c r="D309" s="14"/>
      <c r="E309" s="26">
        <f>SUM(E306:E308)</f>
        <v>55.330999999999996</v>
      </c>
      <c r="F309" s="26">
        <f>SUM(F306:F308)</f>
        <v>55.330999999999996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28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L196:O196"/>
    <mergeCell ref="A303:B303"/>
    <mergeCell ref="A309:B309"/>
    <mergeCell ref="A315:B315"/>
    <mergeCell ref="A316:B316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209" activePane="bottomRight" state="frozen"/>
      <selection pane="topRight" activeCell="C1" sqref="C1"/>
      <selection pane="bottomLeft" activeCell="A17" sqref="A17"/>
      <selection pane="bottomRight" activeCell="A117" sqref="A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254"/>
      <c r="C2" s="48"/>
      <c r="D2" s="254"/>
      <c r="E2" s="254"/>
      <c r="F2" s="255"/>
      <c r="G2" s="68"/>
      <c r="H2" s="16"/>
      <c r="I2" s="255"/>
      <c r="J2" s="35"/>
      <c r="K2" s="254"/>
      <c r="L2" s="254"/>
    </row>
    <row r="3" spans="1:16" ht="45" customHeight="1" x14ac:dyDescent="0.25">
      <c r="A3" s="622" t="s">
        <v>472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473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234.816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175.20115760000002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59.614842399999986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21.65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468</v>
      </c>
      <c r="F16" s="22" t="s">
        <v>474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234.38657623531253</v>
      </c>
      <c r="P16" s="138">
        <f>I31</f>
        <v>0.42942376468746057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11.864000000000001</v>
      </c>
      <c r="F17" s="104">
        <v>12.179</v>
      </c>
      <c r="G17" s="72">
        <f>(F17-E17)*0.8598</f>
        <v>0.27083699999999955</v>
      </c>
      <c r="H17" s="103">
        <f>$G$11/$C$303*C17</f>
        <v>0.18728898865341428</v>
      </c>
      <c r="I17" s="88">
        <f t="shared" ref="I17:I27" si="0">G17+H17</f>
        <v>0.45812598865341381</v>
      </c>
      <c r="J17" s="20"/>
      <c r="K17" s="38"/>
      <c r="L17" s="256"/>
      <c r="M17" s="253"/>
      <c r="N17" s="107" t="s">
        <v>373</v>
      </c>
      <c r="O17" s="644">
        <f>SUM(O16:P16)</f>
        <v>234.816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21.898</v>
      </c>
      <c r="F18" s="104">
        <v>23.536999999999999</v>
      </c>
      <c r="G18" s="72">
        <f t="shared" ref="G18:G80" si="1">(F18-E18)*0.8598</f>
        <v>1.4092121999999994</v>
      </c>
      <c r="H18" s="103">
        <f t="shared" ref="H18:H81" si="2">$G$11/$C$303*C18</f>
        <v>0.12553896440065562</v>
      </c>
      <c r="I18" s="88">
        <f t="shared" si="0"/>
        <v>1.5347511644006551</v>
      </c>
      <c r="J18" s="20"/>
      <c r="K18" s="38"/>
      <c r="L18" s="256"/>
      <c r="M18" s="253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14.178000000000001</v>
      </c>
      <c r="F19" s="104">
        <v>15.356999999999999</v>
      </c>
      <c r="G19" s="72">
        <f t="shared" si="1"/>
        <v>1.0137041999999987</v>
      </c>
      <c r="H19" s="103">
        <f t="shared" si="2"/>
        <v>0.13136443838676493</v>
      </c>
      <c r="I19" s="88">
        <f t="shared" si="0"/>
        <v>1.1450686383867636</v>
      </c>
      <c r="J19" s="20"/>
      <c r="K19" s="38"/>
      <c r="L19" s="256"/>
      <c r="M19" s="253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43.295999999999999</v>
      </c>
      <c r="F20" s="104">
        <v>45.408000000000001</v>
      </c>
      <c r="G20" s="72">
        <f>(F20-E20)*0.8598</f>
        <v>1.8158976000000016</v>
      </c>
      <c r="H20" s="103">
        <f t="shared" si="2"/>
        <v>0.20360031581452037</v>
      </c>
      <c r="I20" s="88">
        <f t="shared" si="0"/>
        <v>2.0194979158145219</v>
      </c>
      <c r="J20" s="20"/>
      <c r="K20" s="38"/>
      <c r="L20" s="256"/>
      <c r="M20" s="253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18.515000000000001</v>
      </c>
      <c r="F21" s="135">
        <v>19.585999999999999</v>
      </c>
      <c r="G21" s="86">
        <f t="shared" si="1"/>
        <v>0.92084579999999827</v>
      </c>
      <c r="H21" s="109">
        <f t="shared" si="2"/>
        <v>0.18758026235271977</v>
      </c>
      <c r="I21" s="73">
        <f t="shared" si="0"/>
        <v>1.108426062352718</v>
      </c>
      <c r="J21" s="20"/>
      <c r="K21" s="132">
        <v>5</v>
      </c>
      <c r="L21" s="256"/>
      <c r="M21" s="253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9.2159999999999993</v>
      </c>
      <c r="F22" s="135">
        <v>9.64</v>
      </c>
      <c r="G22" s="86">
        <f t="shared" si="1"/>
        <v>0.36455520000000108</v>
      </c>
      <c r="H22" s="109">
        <f t="shared" si="2"/>
        <v>0.12495641700204467</v>
      </c>
      <c r="I22" s="73">
        <f t="shared" si="0"/>
        <v>0.48951161700204576</v>
      </c>
      <c r="J22" s="20"/>
      <c r="K22" s="132" t="s">
        <v>391</v>
      </c>
      <c r="L22" s="256"/>
      <c r="M22" s="253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10.721</v>
      </c>
      <c r="F23" s="135">
        <v>11.654999999999999</v>
      </c>
      <c r="G23" s="86">
        <f t="shared" si="1"/>
        <v>0.80305319999999936</v>
      </c>
      <c r="H23" s="109">
        <f t="shared" si="2"/>
        <v>0.12990806989023759</v>
      </c>
      <c r="I23" s="73">
        <f t="shared" si="0"/>
        <v>0.93296126989023698</v>
      </c>
      <c r="J23" s="20"/>
      <c r="K23" s="132">
        <v>7</v>
      </c>
      <c r="L23" s="256"/>
      <c r="M23" s="253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9.1890000000000001</v>
      </c>
      <c r="F24" s="135">
        <v>9.968</v>
      </c>
      <c r="G24" s="86">
        <f t="shared" si="1"/>
        <v>0.66978419999999994</v>
      </c>
      <c r="H24" s="109">
        <f t="shared" si="2"/>
        <v>0.20360031581452037</v>
      </c>
      <c r="I24" s="73">
        <f t="shared" si="0"/>
        <v>0.87338451581452037</v>
      </c>
      <c r="J24" s="20"/>
      <c r="K24" s="132">
        <v>8</v>
      </c>
      <c r="L24" s="256"/>
      <c r="M24" s="253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11.629</v>
      </c>
      <c r="F25" s="104">
        <v>12.734</v>
      </c>
      <c r="G25" s="72">
        <f t="shared" si="1"/>
        <v>0.95007900000000034</v>
      </c>
      <c r="H25" s="103">
        <f t="shared" si="2"/>
        <v>0.18699771495410883</v>
      </c>
      <c r="I25" s="88">
        <f t="shared" si="0"/>
        <v>1.1370767149541092</v>
      </c>
      <c r="J25" s="20"/>
      <c r="K25" s="38"/>
      <c r="L25" s="256"/>
      <c r="M25" s="253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9.6069999999999993</v>
      </c>
      <c r="F26" s="104">
        <v>10.381</v>
      </c>
      <c r="G26" s="72">
        <f t="shared" si="1"/>
        <v>0.66548520000000078</v>
      </c>
      <c r="H26" s="103">
        <f t="shared" si="2"/>
        <v>0.12408259590412829</v>
      </c>
      <c r="I26" s="88">
        <f t="shared" si="0"/>
        <v>0.78956779590412907</v>
      </c>
      <c r="J26" s="20"/>
      <c r="K26" s="38"/>
      <c r="L26" s="256"/>
      <c r="M26" s="253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13.56</v>
      </c>
      <c r="F27" s="104">
        <v>14.542999999999999</v>
      </c>
      <c r="G27" s="72">
        <f t="shared" si="1"/>
        <v>0.84518339999999892</v>
      </c>
      <c r="H27" s="103">
        <f t="shared" si="2"/>
        <v>0.12990806989023759</v>
      </c>
      <c r="I27" s="88">
        <f t="shared" si="0"/>
        <v>0.97509146989023654</v>
      </c>
      <c r="J27" s="20"/>
      <c r="K27" s="38"/>
      <c r="L27" s="256"/>
      <c r="M27" s="253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18.617999999999999</v>
      </c>
      <c r="F28" s="104">
        <v>19.902000000000001</v>
      </c>
      <c r="G28" s="72">
        <f t="shared" si="1"/>
        <v>1.1039832000000021</v>
      </c>
      <c r="H28" s="103">
        <f t="shared" si="2"/>
        <v>0.20360031581452037</v>
      </c>
      <c r="I28" s="88">
        <f t="shared" ref="I28:I59" si="3">G28+H28</f>
        <v>1.3075835158145224</v>
      </c>
      <c r="J28" s="20"/>
      <c r="K28" s="38"/>
      <c r="L28" s="256"/>
      <c r="M28" s="253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17.838000000000001</v>
      </c>
      <c r="F29" s="104">
        <v>19.702000000000002</v>
      </c>
      <c r="G29" s="72">
        <f t="shared" si="1"/>
        <v>1.6026672000000006</v>
      </c>
      <c r="H29" s="103">
        <f t="shared" si="2"/>
        <v>0.1890366308492471</v>
      </c>
      <c r="I29" s="88">
        <f t="shared" si="3"/>
        <v>1.7917038308492477</v>
      </c>
      <c r="J29" s="20"/>
      <c r="K29" s="38"/>
      <c r="L29" s="256"/>
      <c r="M29" s="253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8.2539999999999996</v>
      </c>
      <c r="F30" s="104">
        <v>8.6839999999999993</v>
      </c>
      <c r="G30" s="72">
        <f t="shared" si="1"/>
        <v>0.36971399999999977</v>
      </c>
      <c r="H30" s="103">
        <f t="shared" si="2"/>
        <v>0.12350004850551735</v>
      </c>
      <c r="I30" s="88">
        <f t="shared" si="3"/>
        <v>0.49321404850551709</v>
      </c>
      <c r="J30" s="20"/>
      <c r="K30" s="38"/>
      <c r="L30" s="256"/>
      <c r="M30" s="253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8.4079999999999995</v>
      </c>
      <c r="F31" s="134">
        <v>8.7550000000000008</v>
      </c>
      <c r="G31" s="81">
        <f t="shared" si="1"/>
        <v>0.29835060000000113</v>
      </c>
      <c r="H31" s="97">
        <f t="shared" si="2"/>
        <v>0.13107316468745944</v>
      </c>
      <c r="I31" s="92">
        <f t="shared" si="3"/>
        <v>0.42942376468746057</v>
      </c>
      <c r="J31" s="20"/>
      <c r="K31" s="38"/>
      <c r="L31" s="256"/>
      <c r="M31" s="253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14.249000000000001</v>
      </c>
      <c r="F32" s="104">
        <v>15.016999999999999</v>
      </c>
      <c r="G32" s="72">
        <f t="shared" si="1"/>
        <v>0.66032639999999909</v>
      </c>
      <c r="H32" s="103">
        <f t="shared" si="2"/>
        <v>0.20389158951382583</v>
      </c>
      <c r="I32" s="88">
        <f t="shared" si="3"/>
        <v>0.86421798951382489</v>
      </c>
      <c r="J32" s="20"/>
      <c r="K32" s="38"/>
      <c r="L32" s="256"/>
      <c r="M32" s="253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15.227</v>
      </c>
      <c r="F33" s="104">
        <v>16.391999999999999</v>
      </c>
      <c r="G33" s="72">
        <f t="shared" si="1"/>
        <v>1.0016669999999992</v>
      </c>
      <c r="H33" s="103">
        <f t="shared" si="2"/>
        <v>0.18816280975133068</v>
      </c>
      <c r="I33" s="88">
        <f t="shared" si="3"/>
        <v>1.1898298097513298</v>
      </c>
      <c r="J33" s="20"/>
      <c r="K33" s="38"/>
      <c r="L33" s="256"/>
      <c r="M33" s="253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11.137</v>
      </c>
      <c r="F34" s="104">
        <v>11.523999999999999</v>
      </c>
      <c r="G34" s="72">
        <f t="shared" si="1"/>
        <v>0.33274259999999889</v>
      </c>
      <c r="H34" s="103">
        <f t="shared" si="2"/>
        <v>0.12379132220482282</v>
      </c>
      <c r="I34" s="88">
        <f t="shared" si="3"/>
        <v>0.4565339222048217</v>
      </c>
      <c r="J34" s="20"/>
      <c r="K34" s="38"/>
      <c r="L34" s="256"/>
      <c r="M34" s="253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6.266</v>
      </c>
      <c r="F35" s="104">
        <v>6.4720000000000004</v>
      </c>
      <c r="G35" s="72">
        <f t="shared" si="1"/>
        <v>0.17711880000000035</v>
      </c>
      <c r="H35" s="103">
        <f t="shared" si="2"/>
        <v>0.12990806989023759</v>
      </c>
      <c r="I35" s="88">
        <f t="shared" si="3"/>
        <v>0.30702686989023797</v>
      </c>
      <c r="J35" s="20"/>
      <c r="K35" s="38"/>
      <c r="L35" s="256"/>
      <c r="M35" s="253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8.9990000000000006</v>
      </c>
      <c r="F36" s="104">
        <v>10.130000000000001</v>
      </c>
      <c r="G36" s="72">
        <f t="shared" si="1"/>
        <v>0.97243380000000024</v>
      </c>
      <c r="H36" s="103">
        <f t="shared" si="2"/>
        <v>0.20301776841590943</v>
      </c>
      <c r="I36" s="88">
        <f t="shared" si="3"/>
        <v>1.1754515684159097</v>
      </c>
      <c r="J36" s="20"/>
      <c r="K36" s="38"/>
      <c r="L36" s="256"/>
      <c r="M36" s="253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20.321999999999999</v>
      </c>
      <c r="F37" s="104">
        <v>21.71</v>
      </c>
      <c r="G37" s="72">
        <f t="shared" si="1"/>
        <v>1.1934024000000014</v>
      </c>
      <c r="H37" s="103">
        <f t="shared" si="2"/>
        <v>0.18699771495410883</v>
      </c>
      <c r="I37" s="88">
        <f t="shared" si="3"/>
        <v>1.3804001149541103</v>
      </c>
      <c r="J37" s="20"/>
      <c r="K37" s="38"/>
      <c r="L37" s="256"/>
      <c r="M37" s="253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7.5350000000000001</v>
      </c>
      <c r="F38" s="104">
        <v>8.2490000000000006</v>
      </c>
      <c r="G38" s="72">
        <f t="shared" si="1"/>
        <v>0.61389720000000036</v>
      </c>
      <c r="H38" s="103">
        <f t="shared" si="2"/>
        <v>0.12320877480621188</v>
      </c>
      <c r="I38" s="88">
        <f t="shared" si="3"/>
        <v>0.73710597480621221</v>
      </c>
      <c r="J38" s="20"/>
      <c r="K38" s="38"/>
      <c r="L38" s="256"/>
      <c r="M38" s="253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11.066000000000001</v>
      </c>
      <c r="F39" s="104">
        <v>11.066000000000001</v>
      </c>
      <c r="G39" s="72">
        <f t="shared" si="1"/>
        <v>0</v>
      </c>
      <c r="H39" s="103">
        <f t="shared" si="2"/>
        <v>0.12961679619093214</v>
      </c>
      <c r="I39" s="88">
        <f t="shared" si="3"/>
        <v>0.12961679619093214</v>
      </c>
      <c r="K39" s="20"/>
      <c r="L39" s="256"/>
      <c r="M39" s="253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15.6</v>
      </c>
      <c r="F40" s="104">
        <v>16.675999999999998</v>
      </c>
      <c r="G40" s="72">
        <f t="shared" si="1"/>
        <v>0.92514479999999888</v>
      </c>
      <c r="H40" s="103">
        <f t="shared" si="2"/>
        <v>0.20214394731799304</v>
      </c>
      <c r="I40" s="88">
        <f t="shared" si="3"/>
        <v>1.127288747317992</v>
      </c>
      <c r="J40" s="20"/>
      <c r="K40" s="38"/>
      <c r="L40" s="256"/>
      <c r="M40" s="253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3.9460000000000002</v>
      </c>
      <c r="G41" s="72">
        <f t="shared" si="1"/>
        <v>0</v>
      </c>
      <c r="H41" s="103">
        <f t="shared" si="2"/>
        <v>0.18728898865341428</v>
      </c>
      <c r="I41" s="88">
        <f t="shared" si="3"/>
        <v>0.18728898865341428</v>
      </c>
      <c r="J41" s="20"/>
      <c r="K41" s="38"/>
      <c r="L41" s="256"/>
      <c r="M41" s="253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9.8610000000000007</v>
      </c>
      <c r="F42" s="104">
        <v>10.439</v>
      </c>
      <c r="G42" s="72">
        <f t="shared" si="1"/>
        <v>0.49696439999999947</v>
      </c>
      <c r="H42" s="103">
        <f t="shared" si="2"/>
        <v>0.1246651433027392</v>
      </c>
      <c r="I42" s="88">
        <f t="shared" si="3"/>
        <v>0.62162954330273867</v>
      </c>
      <c r="J42" s="20"/>
      <c r="K42" s="38"/>
      <c r="L42" s="256"/>
      <c r="M42" s="253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5.1449999999999996</v>
      </c>
      <c r="F43" s="104">
        <v>6.0279999999999996</v>
      </c>
      <c r="G43" s="72">
        <f t="shared" si="1"/>
        <v>0.75920339999999997</v>
      </c>
      <c r="H43" s="103">
        <f t="shared" si="2"/>
        <v>0.13194698578537584</v>
      </c>
      <c r="I43" s="88">
        <f t="shared" si="3"/>
        <v>0.89115038578537575</v>
      </c>
      <c r="J43" s="20"/>
      <c r="K43" s="38"/>
      <c r="L43" s="256"/>
      <c r="M43" s="253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19.788</v>
      </c>
      <c r="F44" s="104">
        <v>21.173999999999999</v>
      </c>
      <c r="G44" s="72">
        <f t="shared" si="1"/>
        <v>1.1916827999999993</v>
      </c>
      <c r="H44" s="103">
        <f t="shared" si="2"/>
        <v>0.20272649471660395</v>
      </c>
      <c r="I44" s="88">
        <f t="shared" si="3"/>
        <v>1.3944092947166031</v>
      </c>
      <c r="J44" s="20"/>
      <c r="K44" s="38"/>
      <c r="L44" s="256"/>
      <c r="M44" s="253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0.18437625166035962</v>
      </c>
      <c r="I45" s="88">
        <f t="shared" si="3"/>
        <v>0.18437625166035962</v>
      </c>
      <c r="J45" s="20"/>
      <c r="K45" s="38"/>
      <c r="L45" s="256"/>
      <c r="M45" s="253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5.3929999999999998</v>
      </c>
      <c r="G46" s="72">
        <f t="shared" si="1"/>
        <v>0</v>
      </c>
      <c r="H46" s="103">
        <f t="shared" si="2"/>
        <v>0.12379132220482282</v>
      </c>
      <c r="I46" s="88">
        <f t="shared" si="3"/>
        <v>0.12379132220482282</v>
      </c>
      <c r="J46" s="20"/>
      <c r="K46" s="38"/>
      <c r="L46" s="256"/>
      <c r="M46" s="253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9.6489999999999991</v>
      </c>
      <c r="F47" s="104">
        <v>10.741</v>
      </c>
      <c r="G47" s="72">
        <f t="shared" si="1"/>
        <v>0.93890160000000045</v>
      </c>
      <c r="H47" s="103">
        <f t="shared" si="2"/>
        <v>0.12961679619093214</v>
      </c>
      <c r="I47" s="88">
        <f t="shared" si="3"/>
        <v>1.0685183961909326</v>
      </c>
      <c r="J47" s="20"/>
      <c r="K47" s="38"/>
      <c r="L47" s="256"/>
      <c r="M47" s="253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1.121</v>
      </c>
      <c r="F48" s="135">
        <v>1.143</v>
      </c>
      <c r="G48" s="86">
        <f t="shared" si="1"/>
        <v>1.8915600000000019E-2</v>
      </c>
      <c r="H48" s="109">
        <f t="shared" si="2"/>
        <v>0.20360031581452037</v>
      </c>
      <c r="I48" s="73">
        <f t="shared" si="3"/>
        <v>0.2225159158145204</v>
      </c>
      <c r="J48" s="20"/>
      <c r="K48" s="38"/>
      <c r="L48" s="256"/>
      <c r="M48" s="253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9.8109999999999999</v>
      </c>
      <c r="F49" s="104">
        <v>11.481</v>
      </c>
      <c r="G49" s="72">
        <f t="shared" si="1"/>
        <v>1.4358659999999999</v>
      </c>
      <c r="H49" s="103">
        <f t="shared" si="2"/>
        <v>0.18874535714994162</v>
      </c>
      <c r="I49" s="88">
        <f t="shared" si="3"/>
        <v>1.6246113571499414</v>
      </c>
      <c r="J49" s="20"/>
      <c r="K49" s="38"/>
      <c r="L49" s="256"/>
      <c r="M49" s="253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5.0750000000000002</v>
      </c>
      <c r="F50" s="104">
        <v>5.3310000000000004</v>
      </c>
      <c r="G50" s="72">
        <f>(F50-E50)*0.8598</f>
        <v>0.22010880000000019</v>
      </c>
      <c r="H50" s="103">
        <f t="shared" si="2"/>
        <v>0.12437386960343376</v>
      </c>
      <c r="I50" s="88">
        <f t="shared" si="3"/>
        <v>0.34448266960343393</v>
      </c>
      <c r="J50" s="20"/>
      <c r="K50" s="38"/>
      <c r="L50" s="256"/>
      <c r="M50" s="253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11.349</v>
      </c>
      <c r="F51" s="104">
        <v>12.298999999999999</v>
      </c>
      <c r="G51" s="72">
        <f>(F51-E51)*0.8598</f>
        <v>0.81680999999999937</v>
      </c>
      <c r="H51" s="103">
        <f t="shared" si="2"/>
        <v>0.12932552249162665</v>
      </c>
      <c r="I51" s="88">
        <f t="shared" si="3"/>
        <v>0.94613552249162602</v>
      </c>
      <c r="K51" s="20"/>
      <c r="L51" s="256"/>
      <c r="M51" s="253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11.362</v>
      </c>
      <c r="F52" s="104">
        <v>12.089</v>
      </c>
      <c r="G52" s="72">
        <f t="shared" si="1"/>
        <v>0.62507460000000026</v>
      </c>
      <c r="H52" s="103">
        <f t="shared" si="2"/>
        <v>0.20097885252077116</v>
      </c>
      <c r="I52" s="88">
        <f t="shared" si="3"/>
        <v>0.82605345252077145</v>
      </c>
      <c r="J52" s="20"/>
      <c r="K52" s="38"/>
      <c r="L52" s="256"/>
      <c r="M52" s="253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11.598000000000001</v>
      </c>
      <c r="F53" s="104">
        <v>12.77</v>
      </c>
      <c r="G53" s="72">
        <f t="shared" si="1"/>
        <v>1.007685599999999</v>
      </c>
      <c r="H53" s="103">
        <f t="shared" si="2"/>
        <v>0.18787153605202522</v>
      </c>
      <c r="I53" s="88">
        <f t="shared" si="3"/>
        <v>1.1955571360520243</v>
      </c>
      <c r="J53" s="20"/>
      <c r="K53" s="38"/>
      <c r="L53" s="256"/>
      <c r="M53" s="253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14.9</v>
      </c>
      <c r="F54" s="104">
        <v>15.997</v>
      </c>
      <c r="G54" s="72">
        <f t="shared" si="1"/>
        <v>0.94320059999999961</v>
      </c>
      <c r="H54" s="103">
        <f t="shared" si="2"/>
        <v>0.12233495370829549</v>
      </c>
      <c r="I54" s="88">
        <f t="shared" si="3"/>
        <v>1.0655355537082951</v>
      </c>
      <c r="J54" s="20"/>
      <c r="K54" s="38"/>
      <c r="L54" s="256"/>
      <c r="M54" s="253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5.444</v>
      </c>
      <c r="G55" s="72">
        <f t="shared" si="1"/>
        <v>0</v>
      </c>
      <c r="H55" s="103">
        <f t="shared" si="2"/>
        <v>0.12932552249162665</v>
      </c>
      <c r="I55" s="88">
        <f t="shared" si="3"/>
        <v>0.12932552249162665</v>
      </c>
      <c r="J55" s="20"/>
      <c r="K55" s="38"/>
      <c r="L55" s="256"/>
      <c r="M55" s="253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14.757</v>
      </c>
      <c r="F56" s="104">
        <v>16.161999999999999</v>
      </c>
      <c r="G56" s="72">
        <f t="shared" si="1"/>
        <v>1.2080189999999995</v>
      </c>
      <c r="H56" s="103">
        <f t="shared" si="2"/>
        <v>0.2015613999193821</v>
      </c>
      <c r="I56" s="88">
        <f t="shared" si="3"/>
        <v>1.4095803999193817</v>
      </c>
      <c r="J56" s="20"/>
      <c r="K56" s="38"/>
      <c r="L56" s="256"/>
      <c r="M56" s="253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14.183999999999999</v>
      </c>
      <c r="F57" s="104">
        <v>15.281000000000001</v>
      </c>
      <c r="G57" s="72">
        <f t="shared" si="1"/>
        <v>0.94320060000000117</v>
      </c>
      <c r="H57" s="103">
        <f t="shared" si="2"/>
        <v>0.18845408345063616</v>
      </c>
      <c r="I57" s="88">
        <f t="shared" si="3"/>
        <v>1.1316546834506374</v>
      </c>
      <c r="J57" s="20"/>
      <c r="K57" s="38"/>
      <c r="L57" s="256"/>
      <c r="M57" s="253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2.508</v>
      </c>
      <c r="F58" s="104">
        <v>2.5489999999999999</v>
      </c>
      <c r="G58" s="72">
        <f t="shared" si="1"/>
        <v>3.5251799999999937E-2</v>
      </c>
      <c r="H58" s="103">
        <f t="shared" si="2"/>
        <v>0.12379132220482282</v>
      </c>
      <c r="I58" s="88">
        <f t="shared" si="3"/>
        <v>0.15904312220482275</v>
      </c>
      <c r="J58" s="20"/>
      <c r="K58" s="38"/>
      <c r="L58" s="256"/>
      <c r="M58" s="253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10.631</v>
      </c>
      <c r="F59" s="104">
        <v>11.595000000000001</v>
      </c>
      <c r="G59" s="72">
        <f t="shared" si="1"/>
        <v>0.82884720000000034</v>
      </c>
      <c r="H59" s="103">
        <f t="shared" si="2"/>
        <v>0.12961679619093214</v>
      </c>
      <c r="I59" s="88">
        <f t="shared" si="3"/>
        <v>0.95846399619093248</v>
      </c>
      <c r="J59" s="20"/>
      <c r="K59" s="38"/>
      <c r="L59" s="256"/>
      <c r="M59" s="253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11.297000000000001</v>
      </c>
      <c r="F60" s="104">
        <v>12.053000000000001</v>
      </c>
      <c r="G60" s="72">
        <f t="shared" si="1"/>
        <v>0.65000880000000016</v>
      </c>
      <c r="H60" s="103">
        <f t="shared" si="2"/>
        <v>0.20272649471660395</v>
      </c>
      <c r="I60" s="88">
        <f t="shared" ref="I60:I91" si="4">G60+H60</f>
        <v>0.85273529471660414</v>
      </c>
      <c r="J60" s="20"/>
      <c r="K60" s="38"/>
      <c r="L60" s="256"/>
      <c r="M60" s="253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15.349</v>
      </c>
      <c r="F61" s="135">
        <v>16.027000000000001</v>
      </c>
      <c r="G61" s="72">
        <f t="shared" si="1"/>
        <v>0.5829444000000007</v>
      </c>
      <c r="H61" s="103">
        <f t="shared" si="2"/>
        <v>0.18874535714994162</v>
      </c>
      <c r="I61" s="88">
        <f t="shared" si="4"/>
        <v>0.77168975714994237</v>
      </c>
      <c r="K61" s="145">
        <v>45</v>
      </c>
      <c r="L61" s="256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6.101</v>
      </c>
      <c r="F62" s="135">
        <v>6.3550000000000004</v>
      </c>
      <c r="G62" s="72">
        <f t="shared" si="1"/>
        <v>0.21838920000000039</v>
      </c>
      <c r="H62" s="103">
        <f t="shared" si="2"/>
        <v>0.12408259590412829</v>
      </c>
      <c r="I62" s="88">
        <f t="shared" si="4"/>
        <v>0.34247179590412868</v>
      </c>
      <c r="K62" s="145">
        <v>46</v>
      </c>
      <c r="L62" s="256"/>
      <c r="M62" s="253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9.5679999999999996</v>
      </c>
      <c r="F63" s="135">
        <v>10.366</v>
      </c>
      <c r="G63" s="72">
        <f t="shared" si="1"/>
        <v>0.68612040000000007</v>
      </c>
      <c r="H63" s="103">
        <f t="shared" si="2"/>
        <v>0.12874297509301574</v>
      </c>
      <c r="I63" s="88">
        <f t="shared" si="4"/>
        <v>0.81486337509301587</v>
      </c>
      <c r="K63" s="145" t="s">
        <v>389</v>
      </c>
      <c r="L63" s="256"/>
      <c r="M63" s="253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16.091999999999999</v>
      </c>
      <c r="F64" s="135">
        <v>17.251999999999999</v>
      </c>
      <c r="G64" s="72">
        <f t="shared" si="1"/>
        <v>0.99736800000000014</v>
      </c>
      <c r="H64" s="103">
        <f t="shared" si="2"/>
        <v>0.2015613999193821</v>
      </c>
      <c r="I64" s="88">
        <f t="shared" si="4"/>
        <v>1.1989293999193822</v>
      </c>
      <c r="K64" s="145">
        <v>48</v>
      </c>
      <c r="L64" s="256"/>
      <c r="M64" s="253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8.6</v>
      </c>
      <c r="F65" s="104">
        <v>9.7940000000000005</v>
      </c>
      <c r="G65" s="72">
        <f t="shared" si="1"/>
        <v>1.0266012000000007</v>
      </c>
      <c r="H65" s="103">
        <f t="shared" si="2"/>
        <v>0.18728898865341428</v>
      </c>
      <c r="I65" s="88">
        <f t="shared" si="4"/>
        <v>1.213890188653415</v>
      </c>
      <c r="J65" s="20"/>
      <c r="K65" s="38"/>
      <c r="L65" s="256"/>
      <c r="M65" s="253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7.8730000000000002</v>
      </c>
      <c r="F66" s="104">
        <v>8.266</v>
      </c>
      <c r="G66" s="72">
        <f t="shared" si="1"/>
        <v>0.33790139999999985</v>
      </c>
      <c r="H66" s="103">
        <f t="shared" si="2"/>
        <v>0.12379132220482282</v>
      </c>
      <c r="I66" s="88">
        <f t="shared" si="4"/>
        <v>0.46169272220482266</v>
      </c>
      <c r="J66" s="20"/>
      <c r="K66" s="38"/>
      <c r="L66" s="256"/>
      <c r="M66" s="253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4.0289999999999999</v>
      </c>
      <c r="F67" s="104">
        <v>4.2690000000000001</v>
      </c>
      <c r="G67" s="72">
        <f t="shared" si="1"/>
        <v>0.20635200000000017</v>
      </c>
      <c r="H67" s="103">
        <f t="shared" si="2"/>
        <v>0.12757788029579387</v>
      </c>
      <c r="I67" s="88">
        <f t="shared" si="4"/>
        <v>0.33392988029579407</v>
      </c>
      <c r="J67" s="20"/>
      <c r="K67" s="38"/>
      <c r="L67" s="256"/>
      <c r="M67" s="253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13.582000000000001</v>
      </c>
      <c r="F68" s="104">
        <v>13.582000000000001</v>
      </c>
      <c r="G68" s="72">
        <f t="shared" si="1"/>
        <v>0</v>
      </c>
      <c r="H68" s="103">
        <f t="shared" si="2"/>
        <v>0.20185267361868756</v>
      </c>
      <c r="I68" s="88">
        <f t="shared" si="4"/>
        <v>0.20185267361868756</v>
      </c>
      <c r="J68" s="20"/>
      <c r="K68" s="38"/>
      <c r="L68" s="256"/>
      <c r="M68" s="253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11.877000000000001</v>
      </c>
      <c r="F69" s="104">
        <v>13.026</v>
      </c>
      <c r="G69" s="72">
        <f t="shared" si="1"/>
        <v>0.98791019999999929</v>
      </c>
      <c r="H69" s="103">
        <f t="shared" si="2"/>
        <v>0.1855413464575815</v>
      </c>
      <c r="I69" s="88">
        <f t="shared" si="4"/>
        <v>1.1734515464575808</v>
      </c>
      <c r="J69" s="20"/>
      <c r="K69" s="38"/>
      <c r="L69" s="256"/>
      <c r="M69" s="253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11.59</v>
      </c>
      <c r="F70" s="104">
        <v>12.522</v>
      </c>
      <c r="G70" s="72">
        <f t="shared" si="1"/>
        <v>0.80133360000000031</v>
      </c>
      <c r="H70" s="103">
        <f t="shared" si="2"/>
        <v>0.12350004850551735</v>
      </c>
      <c r="I70" s="88">
        <f t="shared" si="4"/>
        <v>0.92483364850551764</v>
      </c>
      <c r="J70" s="20"/>
      <c r="K70" s="38"/>
      <c r="L70" s="256"/>
      <c r="M70" s="253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12.669</v>
      </c>
      <c r="F71" s="104">
        <v>13.625999999999999</v>
      </c>
      <c r="G71" s="72">
        <f t="shared" si="1"/>
        <v>0.82282859999999913</v>
      </c>
      <c r="H71" s="103">
        <f t="shared" si="2"/>
        <v>0.1281604276944048</v>
      </c>
      <c r="I71" s="88">
        <f t="shared" si="4"/>
        <v>0.95098902769440397</v>
      </c>
      <c r="J71" s="20"/>
      <c r="K71" s="38"/>
      <c r="L71" s="256"/>
      <c r="M71" s="253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11.393000000000001</v>
      </c>
      <c r="F72" s="104">
        <v>12.071999999999999</v>
      </c>
      <c r="G72" s="72">
        <f t="shared" si="1"/>
        <v>0.58380419999999866</v>
      </c>
      <c r="H72" s="103">
        <f t="shared" si="2"/>
        <v>0.20243522101729849</v>
      </c>
      <c r="I72" s="88">
        <f t="shared" si="4"/>
        <v>0.78623942101729716</v>
      </c>
      <c r="J72" s="20"/>
      <c r="K72" s="38"/>
      <c r="L72" s="256"/>
      <c r="M72" s="253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5.681</v>
      </c>
      <c r="F73" s="104">
        <v>5.835</v>
      </c>
      <c r="G73" s="72">
        <f t="shared" si="1"/>
        <v>0.13240919999999992</v>
      </c>
      <c r="H73" s="103">
        <f t="shared" si="2"/>
        <v>0.18525007275827604</v>
      </c>
      <c r="I73" s="88">
        <f t="shared" si="4"/>
        <v>0.31765927275827599</v>
      </c>
      <c r="J73" s="20"/>
      <c r="K73" s="38"/>
      <c r="L73" s="256"/>
      <c r="M73" s="253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8.8089999999999993</v>
      </c>
      <c r="F74" s="104">
        <v>9.7219999999999995</v>
      </c>
      <c r="G74" s="72">
        <f t="shared" si="1"/>
        <v>0.78499740000000018</v>
      </c>
      <c r="H74" s="103">
        <f t="shared" si="2"/>
        <v>0.12408259590412829</v>
      </c>
      <c r="I74" s="88">
        <f t="shared" si="4"/>
        <v>0.90907999590412847</v>
      </c>
      <c r="J74" s="20"/>
      <c r="K74" s="38"/>
      <c r="L74" s="256"/>
      <c r="M74" s="253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12.54</v>
      </c>
      <c r="F75" s="104">
        <v>13.474</v>
      </c>
      <c r="G75" s="72">
        <f t="shared" si="1"/>
        <v>0.80305320000000091</v>
      </c>
      <c r="H75" s="103">
        <f t="shared" si="2"/>
        <v>0.12786915399509932</v>
      </c>
      <c r="I75" s="88">
        <f t="shared" si="4"/>
        <v>0.93092235399510026</v>
      </c>
      <c r="J75" s="20"/>
      <c r="K75" s="38"/>
      <c r="L75" s="256"/>
      <c r="M75" s="253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2.7629999999999999</v>
      </c>
      <c r="F76" s="104">
        <v>2.8820000000000001</v>
      </c>
      <c r="G76" s="72">
        <f t="shared" si="1"/>
        <v>0.10231620000000019</v>
      </c>
      <c r="H76" s="103">
        <f t="shared" si="2"/>
        <v>0.20068757882146571</v>
      </c>
      <c r="I76" s="88">
        <f t="shared" si="4"/>
        <v>0.3030037788214659</v>
      </c>
      <c r="J76" s="20"/>
      <c r="K76" s="38"/>
      <c r="L76" s="256"/>
      <c r="M76" s="253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23.623999999999999</v>
      </c>
      <c r="F77" s="104">
        <v>25.03</v>
      </c>
      <c r="G77" s="72">
        <f t="shared" si="1"/>
        <v>1.2088788000000021</v>
      </c>
      <c r="H77" s="103">
        <f t="shared" si="2"/>
        <v>0.1855413464575815</v>
      </c>
      <c r="I77" s="88">
        <f t="shared" si="4"/>
        <v>1.3944201464575836</v>
      </c>
      <c r="J77" s="20"/>
      <c r="K77" s="38"/>
      <c r="L77" s="256"/>
      <c r="M77" s="253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15.797000000000001</v>
      </c>
      <c r="F78" s="104">
        <v>17.03</v>
      </c>
      <c r="G78" s="72">
        <f t="shared" si="1"/>
        <v>1.0601334000000004</v>
      </c>
      <c r="H78" s="103">
        <f t="shared" si="2"/>
        <v>0.1246651433027392</v>
      </c>
      <c r="I78" s="88">
        <f t="shared" si="4"/>
        <v>1.1847985433027397</v>
      </c>
      <c r="J78" s="20"/>
      <c r="K78" s="38"/>
      <c r="L78" s="256"/>
      <c r="M78" s="253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13.121</v>
      </c>
      <c r="F79" s="104">
        <v>13.78</v>
      </c>
      <c r="G79" s="72">
        <f t="shared" si="1"/>
        <v>0.56660819999999912</v>
      </c>
      <c r="H79" s="103">
        <f t="shared" si="2"/>
        <v>0.1290342487923212</v>
      </c>
      <c r="I79" s="88">
        <f t="shared" si="4"/>
        <v>0.69564244879232029</v>
      </c>
      <c r="J79" s="20"/>
      <c r="K79" s="38"/>
      <c r="L79" s="256"/>
      <c r="M79" s="253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13.324999999999999</v>
      </c>
      <c r="F80" s="104">
        <v>14.455</v>
      </c>
      <c r="G80" s="72">
        <f t="shared" si="1"/>
        <v>0.97157400000000071</v>
      </c>
      <c r="H80" s="103">
        <f t="shared" si="2"/>
        <v>0.20097885252077116</v>
      </c>
      <c r="I80" s="88">
        <f t="shared" si="4"/>
        <v>1.1725528525207718</v>
      </c>
      <c r="J80" s="20"/>
      <c r="K80" s="38"/>
      <c r="L80" s="256"/>
      <c r="M80" s="253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15.804</v>
      </c>
      <c r="F81" s="104">
        <v>16.518000000000001</v>
      </c>
      <c r="G81" s="72">
        <f>(F81-E81)*0.8598</f>
        <v>0.61389720000000036</v>
      </c>
      <c r="H81" s="103">
        <f t="shared" si="2"/>
        <v>0.22719348545826307</v>
      </c>
      <c r="I81" s="88">
        <f t="shared" si="4"/>
        <v>0.84109068545826338</v>
      </c>
      <c r="J81" s="20"/>
      <c r="K81" s="38"/>
      <c r="L81" s="256"/>
      <c r="M81" s="253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10.461</v>
      </c>
      <c r="F82" s="104">
        <v>11.034000000000001</v>
      </c>
      <c r="G82" s="72">
        <f t="shared" ref="G82:G147" si="5">(F82-E82)*0.8598</f>
        <v>0.49266540000000036</v>
      </c>
      <c r="H82" s="103">
        <f t="shared" ref="H82:H145" si="6">$G$11/$C$303*C82</f>
        <v>0.13223825948468132</v>
      </c>
      <c r="I82" s="88">
        <f t="shared" si="4"/>
        <v>0.62490365948468174</v>
      </c>
      <c r="J82" s="20"/>
      <c r="K82" s="38"/>
      <c r="L82" s="256"/>
      <c r="M82" s="253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11.433</v>
      </c>
      <c r="F83" s="104">
        <v>11.904999999999999</v>
      </c>
      <c r="G83" s="72">
        <f t="shared" si="5"/>
        <v>0.40582559999999962</v>
      </c>
      <c r="H83" s="103">
        <f t="shared" si="6"/>
        <v>0.21437744268882256</v>
      </c>
      <c r="I83" s="88">
        <f t="shared" si="4"/>
        <v>0.6202030426888222</v>
      </c>
      <c r="J83" s="20"/>
      <c r="K83" s="38"/>
      <c r="L83" s="256"/>
      <c r="M83" s="253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0.14563684965273271</v>
      </c>
      <c r="I84" s="88">
        <f t="shared" si="4"/>
        <v>0.14563684965273271</v>
      </c>
      <c r="J84" s="20"/>
      <c r="K84" s="38"/>
      <c r="L84" s="256"/>
      <c r="M84" s="253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24.100999999999999</v>
      </c>
      <c r="F85" s="104">
        <v>26.242000000000001</v>
      </c>
      <c r="G85" s="72">
        <f t="shared" si="5"/>
        <v>1.8408318000000015</v>
      </c>
      <c r="H85" s="103">
        <f t="shared" si="6"/>
        <v>0.28049657243116322</v>
      </c>
      <c r="I85" s="88">
        <f t="shared" si="4"/>
        <v>2.1213283724311647</v>
      </c>
      <c r="J85" s="20"/>
      <c r="K85" s="38"/>
      <c r="L85" s="256"/>
      <c r="M85" s="253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8.8940000000000001</v>
      </c>
      <c r="F86" s="104">
        <v>8.9109999999999996</v>
      </c>
      <c r="G86" s="72">
        <f t="shared" si="5"/>
        <v>1.4616599999999536E-2</v>
      </c>
      <c r="H86" s="103">
        <f t="shared" si="6"/>
        <v>0.22690221175895761</v>
      </c>
      <c r="I86" s="88">
        <f t="shared" si="4"/>
        <v>0.24151881175895715</v>
      </c>
      <c r="J86" s="20"/>
      <c r="K86" s="38"/>
      <c r="L86" s="256"/>
      <c r="M86" s="253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0.13019934358954308</v>
      </c>
      <c r="I87" s="88">
        <f t="shared" si="4"/>
        <v>0.13019934358954308</v>
      </c>
      <c r="J87" s="20"/>
      <c r="K87" s="38"/>
      <c r="L87" s="256"/>
      <c r="M87" s="253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0.21437744268882256</v>
      </c>
      <c r="I88" s="88">
        <f t="shared" si="4"/>
        <v>0.21437744268882256</v>
      </c>
      <c r="J88" s="20"/>
      <c r="K88" s="38"/>
      <c r="L88" s="256"/>
      <c r="M88" s="253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5.8209999999999997</v>
      </c>
      <c r="F89" s="104">
        <v>5.8330000000000002</v>
      </c>
      <c r="G89" s="72">
        <f t="shared" si="5"/>
        <v>1.0317600000000392E-2</v>
      </c>
      <c r="H89" s="103">
        <f t="shared" si="6"/>
        <v>0.14388920745689993</v>
      </c>
      <c r="I89" s="88">
        <f t="shared" si="4"/>
        <v>0.15420680745690032</v>
      </c>
      <c r="J89" s="20"/>
      <c r="K89" s="38"/>
      <c r="L89" s="256"/>
      <c r="M89" s="253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20.576000000000001</v>
      </c>
      <c r="F90" s="104">
        <v>21.992999999999999</v>
      </c>
      <c r="G90" s="72">
        <f t="shared" si="5"/>
        <v>1.2183365999999982</v>
      </c>
      <c r="H90" s="103">
        <f t="shared" si="6"/>
        <v>0.2799140250325523</v>
      </c>
      <c r="I90" s="88">
        <f t="shared" si="4"/>
        <v>1.4982506250325505</v>
      </c>
      <c r="J90" s="20"/>
      <c r="K90" s="38"/>
      <c r="L90" s="256"/>
      <c r="M90" s="253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4.1390000000000002</v>
      </c>
      <c r="F91" s="104">
        <v>4.742</v>
      </c>
      <c r="G91" s="72">
        <f t="shared" si="5"/>
        <v>0.51845939999999979</v>
      </c>
      <c r="H91" s="103">
        <f t="shared" si="6"/>
        <v>0.2251545695631248</v>
      </c>
      <c r="I91" s="88">
        <f t="shared" si="4"/>
        <v>0.74361396956312453</v>
      </c>
      <c r="J91" s="20"/>
      <c r="K91" s="38"/>
      <c r="L91" s="256"/>
      <c r="M91" s="253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0.13136443838676493</v>
      </c>
      <c r="I92" s="88">
        <f t="shared" ref="I92" si="7">G92+H92</f>
        <v>0.13136443838676493</v>
      </c>
      <c r="J92" s="20"/>
      <c r="K92" s="38"/>
      <c r="L92" s="256"/>
      <c r="M92" s="253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10.962</v>
      </c>
      <c r="F93" s="104">
        <v>11.416</v>
      </c>
      <c r="G93" s="72">
        <f t="shared" si="5"/>
        <v>0.39034920000000056</v>
      </c>
      <c r="H93" s="103">
        <f t="shared" si="6"/>
        <v>0.21233852679368434</v>
      </c>
      <c r="I93" s="88">
        <f t="shared" ref="I93:I152" si="8">G93+H93</f>
        <v>0.60268772679368487</v>
      </c>
      <c r="J93" s="20"/>
      <c r="K93" s="38"/>
      <c r="L93" s="256"/>
      <c r="M93" s="253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1.77</v>
      </c>
      <c r="F94" s="191">
        <v>1.6890000000000001</v>
      </c>
      <c r="G94" s="72">
        <f>(F94-E94)*0.8598</f>
        <v>-6.9643799999999964E-2</v>
      </c>
      <c r="H94" s="103">
        <f t="shared" si="6"/>
        <v>0.14155901786245623</v>
      </c>
      <c r="I94" s="88">
        <f>G94+H94</f>
        <v>7.1915217862456263E-2</v>
      </c>
      <c r="J94" s="192" t="s">
        <v>441</v>
      </c>
      <c r="K94" s="132" t="s">
        <v>438</v>
      </c>
      <c r="L94" s="256"/>
      <c r="M94" s="253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19.786000000000001</v>
      </c>
      <c r="F95" s="135">
        <v>19.786000000000001</v>
      </c>
      <c r="G95" s="72">
        <f t="shared" si="5"/>
        <v>0</v>
      </c>
      <c r="H95" s="103">
        <f t="shared" si="6"/>
        <v>0.28224421462699606</v>
      </c>
      <c r="I95" s="88">
        <f t="shared" si="8"/>
        <v>0.28224421462699606</v>
      </c>
      <c r="J95" s="20"/>
      <c r="K95" s="132" t="s">
        <v>393</v>
      </c>
      <c r="L95" s="256"/>
      <c r="M95" s="253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9.7289999999999992</v>
      </c>
      <c r="F96" s="135">
        <v>10.57</v>
      </c>
      <c r="G96" s="72">
        <f t="shared" si="5"/>
        <v>0.72309180000000095</v>
      </c>
      <c r="H96" s="103">
        <f t="shared" si="6"/>
        <v>0.22661093805965213</v>
      </c>
      <c r="I96" s="88">
        <f>G96+H96</f>
        <v>0.94970273805965311</v>
      </c>
      <c r="J96" s="20"/>
      <c r="K96" s="38"/>
      <c r="L96" s="256"/>
      <c r="M96" s="253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6.4260000000000002</v>
      </c>
      <c r="F97" s="104">
        <v>7.048</v>
      </c>
      <c r="G97" s="72">
        <f t="shared" si="5"/>
        <v>0.53479559999999993</v>
      </c>
      <c r="H97" s="103">
        <f t="shared" si="6"/>
        <v>0.13078189098815399</v>
      </c>
      <c r="I97" s="88">
        <f t="shared" si="8"/>
        <v>0.66557749098815389</v>
      </c>
      <c r="J97" s="20"/>
      <c r="K97" s="38"/>
      <c r="L97" s="256"/>
      <c r="M97" s="253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13.423999999999999</v>
      </c>
      <c r="F98" s="242">
        <v>14.031000000000001</v>
      </c>
      <c r="G98" s="243">
        <f t="shared" si="5"/>
        <v>0.52189860000000099</v>
      </c>
      <c r="H98" s="103">
        <f t="shared" si="6"/>
        <v>0.21321234789160073</v>
      </c>
      <c r="I98" s="88">
        <f t="shared" si="8"/>
        <v>0.7351109478916017</v>
      </c>
      <c r="J98" s="20"/>
      <c r="K98" s="38"/>
      <c r="L98" s="256"/>
      <c r="M98" s="253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8.1349999999999998</v>
      </c>
      <c r="F99" s="135">
        <v>8.6809999999999992</v>
      </c>
      <c r="G99" s="86">
        <f t="shared" si="5"/>
        <v>0.46945079999999945</v>
      </c>
      <c r="H99" s="103">
        <f t="shared" si="6"/>
        <v>0.14301538635898353</v>
      </c>
      <c r="I99" s="88">
        <f t="shared" si="8"/>
        <v>0.61246618635898298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14.991</v>
      </c>
      <c r="F100" s="104">
        <v>15.582000000000001</v>
      </c>
      <c r="G100" s="72">
        <f t="shared" si="5"/>
        <v>0.50814180000000098</v>
      </c>
      <c r="H100" s="103">
        <f t="shared" si="6"/>
        <v>0.28370058312352336</v>
      </c>
      <c r="I100" s="88">
        <f t="shared" si="8"/>
        <v>0.7918423831235244</v>
      </c>
      <c r="J100" s="20"/>
      <c r="K100" s="38"/>
      <c r="L100" s="256"/>
      <c r="M100" s="253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0.22573711696173573</v>
      </c>
      <c r="I101" s="88">
        <f t="shared" si="8"/>
        <v>0.22573711696173573</v>
      </c>
      <c r="J101" s="20"/>
      <c r="K101" s="38"/>
      <c r="L101" s="256"/>
      <c r="M101" s="253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11.417999999999999</v>
      </c>
      <c r="F102" s="135">
        <v>12.282</v>
      </c>
      <c r="G102" s="86">
        <f t="shared" si="5"/>
        <v>0.74286720000000062</v>
      </c>
      <c r="H102" s="109">
        <f t="shared" si="6"/>
        <v>0.13311208058259771</v>
      </c>
      <c r="I102" s="73">
        <f t="shared" si="8"/>
        <v>0.87597928058259833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12.105</v>
      </c>
      <c r="F103" s="104">
        <v>12.821999999999999</v>
      </c>
      <c r="G103" s="72">
        <f t="shared" si="5"/>
        <v>0.61647659999999893</v>
      </c>
      <c r="H103" s="103">
        <f t="shared" si="6"/>
        <v>0.21554253748604443</v>
      </c>
      <c r="I103" s="88">
        <f t="shared" si="8"/>
        <v>0.83201913748604339</v>
      </c>
      <c r="J103" s="20"/>
      <c r="K103" s="38"/>
      <c r="L103" s="256"/>
      <c r="M103" s="253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0.14010264936592889</v>
      </c>
      <c r="I104" s="88">
        <f t="shared" si="8"/>
        <v>0.14010264936592889</v>
      </c>
      <c r="J104" s="20"/>
      <c r="K104" s="38"/>
      <c r="L104" s="256"/>
      <c r="M104" s="253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12.177</v>
      </c>
      <c r="F105" s="104">
        <v>13.813000000000001</v>
      </c>
      <c r="G105" s="72">
        <f t="shared" si="5"/>
        <v>1.4066328000000008</v>
      </c>
      <c r="H105" s="103">
        <f t="shared" si="6"/>
        <v>0.28224421462699606</v>
      </c>
      <c r="I105" s="88">
        <f>G105+H105</f>
        <v>1.6888770146269969</v>
      </c>
      <c r="J105" s="20"/>
      <c r="K105" s="38"/>
      <c r="L105" s="256"/>
      <c r="M105" s="253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6.1230000000000002</v>
      </c>
      <c r="F106" s="104">
        <v>7.1130000000000004</v>
      </c>
      <c r="G106" s="72">
        <f t="shared" si="5"/>
        <v>0.85120200000000024</v>
      </c>
      <c r="H106" s="103">
        <f t="shared" si="6"/>
        <v>0.22369820106659746</v>
      </c>
      <c r="I106" s="88">
        <f t="shared" si="8"/>
        <v>1.0749002010665978</v>
      </c>
      <c r="J106" s="20"/>
      <c r="K106" s="38"/>
      <c r="L106" s="256"/>
      <c r="M106" s="253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0.13194698578537584</v>
      </c>
      <c r="I107" s="88">
        <f t="shared" si="8"/>
        <v>0.13194698578537584</v>
      </c>
      <c r="J107" s="20"/>
      <c r="K107" s="267" t="s">
        <v>477</v>
      </c>
      <c r="L107" s="268"/>
      <c r="M107" s="678" t="s">
        <v>478</v>
      </c>
      <c r="N107" s="678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14.401</v>
      </c>
      <c r="F108" s="104">
        <v>15.189</v>
      </c>
      <c r="G108" s="72">
        <f t="shared" si="5"/>
        <v>0.67752240000000019</v>
      </c>
      <c r="H108" s="103">
        <f t="shared" si="6"/>
        <v>0.21292107419229522</v>
      </c>
      <c r="I108" s="88">
        <f>G108+H108</f>
        <v>0.89044347419229541</v>
      </c>
      <c r="J108" s="20"/>
      <c r="K108" s="38"/>
      <c r="L108" s="256"/>
      <c r="M108" s="253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6.4139999999999997</v>
      </c>
      <c r="F109" s="104">
        <v>6.5149999999999997</v>
      </c>
      <c r="G109" s="72">
        <f t="shared" si="5"/>
        <v>8.6839799999999981E-2</v>
      </c>
      <c r="H109" s="103">
        <f t="shared" si="6"/>
        <v>0.14330666005828901</v>
      </c>
      <c r="I109" s="88">
        <f t="shared" si="8"/>
        <v>0.23014646005828898</v>
      </c>
      <c r="J109" s="20"/>
      <c r="K109" s="38"/>
      <c r="L109" s="256"/>
      <c r="M109" s="253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10.679</v>
      </c>
      <c r="F110" s="104">
        <v>12.488</v>
      </c>
      <c r="G110" s="72">
        <f t="shared" si="5"/>
        <v>1.5553781999999994</v>
      </c>
      <c r="H110" s="103">
        <f t="shared" si="6"/>
        <v>0.28311803572491245</v>
      </c>
      <c r="I110" s="88">
        <f t="shared" si="8"/>
        <v>1.8384962357249117</v>
      </c>
      <c r="J110" s="20"/>
      <c r="K110" s="38" t="s">
        <v>440</v>
      </c>
      <c r="L110" s="256"/>
      <c r="M110" s="253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6.5629999999999997</v>
      </c>
      <c r="F111" s="104">
        <v>7.258</v>
      </c>
      <c r="G111" s="72">
        <f t="shared" si="5"/>
        <v>0.59756100000000023</v>
      </c>
      <c r="H111" s="103">
        <f t="shared" si="6"/>
        <v>0.22165928517145919</v>
      </c>
      <c r="I111" s="88">
        <f t="shared" si="8"/>
        <v>0.81922028517145939</v>
      </c>
      <c r="J111" s="20"/>
      <c r="K111" s="38"/>
      <c r="L111" s="256"/>
      <c r="M111" s="253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5.4109999999999996</v>
      </c>
      <c r="G112" s="72">
        <f t="shared" si="5"/>
        <v>0</v>
      </c>
      <c r="H112" s="103">
        <f t="shared" si="6"/>
        <v>0.13136443838676493</v>
      </c>
      <c r="I112" s="88">
        <f t="shared" si="8"/>
        <v>0.13136443838676493</v>
      </c>
      <c r="J112" s="20"/>
      <c r="K112" s="38"/>
      <c r="L112" s="256"/>
      <c r="M112" s="253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8.782</v>
      </c>
      <c r="F113" s="104">
        <v>9.6760000000000002</v>
      </c>
      <c r="G113" s="72">
        <f t="shared" si="5"/>
        <v>0.76866120000000016</v>
      </c>
      <c r="H113" s="103">
        <f t="shared" si="6"/>
        <v>0.21292107419229522</v>
      </c>
      <c r="I113" s="88">
        <f>G113+H113</f>
        <v>0.98158227419229538</v>
      </c>
      <c r="J113" s="20"/>
      <c r="K113" s="38"/>
      <c r="L113" s="256"/>
      <c r="M113" s="253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3.254</v>
      </c>
      <c r="F114" s="104">
        <v>3.4119999999999999</v>
      </c>
      <c r="G114" s="72">
        <f t="shared" si="5"/>
        <v>0.13584839999999992</v>
      </c>
      <c r="H114" s="103">
        <f t="shared" si="6"/>
        <v>0.14301538635898353</v>
      </c>
      <c r="I114" s="88">
        <f>G114+H114</f>
        <v>0.27886378635898346</v>
      </c>
      <c r="J114" s="20"/>
      <c r="K114" s="38"/>
      <c r="L114" s="256"/>
      <c r="M114" s="253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0.28340930942421788</v>
      </c>
      <c r="I115" s="88">
        <f t="shared" si="8"/>
        <v>0.28340930942421788</v>
      </c>
      <c r="J115" s="20"/>
      <c r="K115" s="38"/>
      <c r="L115" s="256"/>
      <c r="M115" s="253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7.2869999999999999</v>
      </c>
      <c r="F116" s="104">
        <v>8.1850000000000005</v>
      </c>
      <c r="G116" s="72">
        <f>(F116-E116)*0.8598</f>
        <v>0.77210040000000046</v>
      </c>
      <c r="H116" s="103">
        <f t="shared" si="6"/>
        <v>0.22224183257007013</v>
      </c>
      <c r="I116" s="88">
        <f t="shared" si="8"/>
        <v>0.99434223257007059</v>
      </c>
      <c r="J116" s="20"/>
      <c r="K116" s="38"/>
      <c r="L116" s="256"/>
      <c r="M116" s="253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8.9260000000000002</v>
      </c>
      <c r="F117" s="104">
        <v>9.8000000000000007</v>
      </c>
      <c r="G117" s="72">
        <f t="shared" si="5"/>
        <v>0.7514652000000005</v>
      </c>
      <c r="H117" s="103">
        <f t="shared" si="6"/>
        <v>0.12990806989023759</v>
      </c>
      <c r="I117" s="88">
        <f>G117+H117</f>
        <v>0.88137326989023812</v>
      </c>
      <c r="K117" s="20"/>
      <c r="L117" s="256"/>
      <c r="M117" s="253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11.768000000000001</v>
      </c>
      <c r="F118" s="104">
        <v>12.52</v>
      </c>
      <c r="G118" s="72">
        <f t="shared" si="5"/>
        <v>0.64656959999999908</v>
      </c>
      <c r="H118" s="103">
        <f t="shared" si="6"/>
        <v>0.21292107419229522</v>
      </c>
      <c r="I118" s="88">
        <f>G118+H118</f>
        <v>0.8594906741922943</v>
      </c>
      <c r="J118" s="20"/>
      <c r="K118" s="38"/>
      <c r="L118" s="256"/>
      <c r="M118" s="253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4.9489999999999998</v>
      </c>
      <c r="F119" s="104">
        <v>4.9550000000000001</v>
      </c>
      <c r="G119" s="72">
        <f t="shared" si="5"/>
        <v>5.1588000000001959E-3</v>
      </c>
      <c r="H119" s="103">
        <f t="shared" si="6"/>
        <v>0.14418048115620541</v>
      </c>
      <c r="I119" s="88">
        <f>G119+H119</f>
        <v>0.14933928115620559</v>
      </c>
      <c r="J119" s="20"/>
      <c r="K119" s="38"/>
      <c r="L119" s="256"/>
      <c r="M119" s="253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5.5739999999999998</v>
      </c>
      <c r="G120" s="72">
        <f t="shared" si="5"/>
        <v>0</v>
      </c>
      <c r="H120" s="103">
        <f t="shared" si="6"/>
        <v>0.28457440422143976</v>
      </c>
      <c r="I120" s="88">
        <f t="shared" si="8"/>
        <v>0.28457440422143976</v>
      </c>
      <c r="J120" s="20"/>
      <c r="K120" s="38"/>
      <c r="L120" s="256"/>
      <c r="M120" s="253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8.7360000000000007</v>
      </c>
      <c r="F121" s="104">
        <v>9.6189999999999998</v>
      </c>
      <c r="G121" s="86">
        <f t="shared" si="5"/>
        <v>0.7592033999999992</v>
      </c>
      <c r="H121" s="103">
        <f t="shared" si="6"/>
        <v>0.22253310626937561</v>
      </c>
      <c r="I121" s="88">
        <f>G121+H121</f>
        <v>0.98173650626937481</v>
      </c>
      <c r="J121" s="20"/>
      <c r="K121" s="155" t="s">
        <v>447</v>
      </c>
      <c r="L121" s="256"/>
      <c r="M121" s="253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0.13019934358954308</v>
      </c>
      <c r="I122" s="73">
        <f t="shared" si="8"/>
        <v>0.13019934358954308</v>
      </c>
      <c r="J122" s="20"/>
      <c r="K122" s="38"/>
      <c r="L122" s="256"/>
      <c r="M122" s="253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6.9260000000000002</v>
      </c>
      <c r="F123" s="104">
        <v>7.7380000000000004</v>
      </c>
      <c r="G123" s="72">
        <f t="shared" si="5"/>
        <v>0.69815760000000027</v>
      </c>
      <c r="H123" s="103">
        <f t="shared" si="6"/>
        <v>0.21204725309437883</v>
      </c>
      <c r="I123" s="88">
        <f t="shared" si="8"/>
        <v>0.91020485309437915</v>
      </c>
      <c r="J123" s="20"/>
      <c r="K123" s="38"/>
      <c r="L123" s="256"/>
      <c r="M123" s="253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2.806</v>
      </c>
      <c r="F124" s="104">
        <v>2.806</v>
      </c>
      <c r="G124" s="72">
        <f t="shared" si="5"/>
        <v>0</v>
      </c>
      <c r="H124" s="103">
        <f t="shared" si="6"/>
        <v>0.14388920745689993</v>
      </c>
      <c r="I124" s="88">
        <f>G124+H124</f>
        <v>0.14388920745689993</v>
      </c>
      <c r="J124" s="20" t="s">
        <v>446</v>
      </c>
      <c r="K124" s="155" t="s">
        <v>439</v>
      </c>
      <c r="L124" s="162"/>
      <c r="M124" s="253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13.395</v>
      </c>
      <c r="G125" s="72">
        <f t="shared" si="5"/>
        <v>0</v>
      </c>
      <c r="H125" s="103">
        <f t="shared" si="6"/>
        <v>0.28370058312352336</v>
      </c>
      <c r="I125" s="88">
        <f t="shared" si="8"/>
        <v>0.28370058312352336</v>
      </c>
      <c r="J125" s="20"/>
      <c r="K125" s="40"/>
      <c r="L125" s="197"/>
      <c r="M125" s="253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7.2510000000000003</v>
      </c>
      <c r="F126" s="135">
        <v>8.0350000000000001</v>
      </c>
      <c r="G126" s="72">
        <f t="shared" si="5"/>
        <v>0.67408319999999988</v>
      </c>
      <c r="H126" s="103">
        <f t="shared" si="6"/>
        <v>0.22544584326243028</v>
      </c>
      <c r="I126" s="88">
        <f>G126+H126</f>
        <v>0.89952904326243011</v>
      </c>
      <c r="J126" s="20"/>
      <c r="K126" s="40"/>
      <c r="L126" s="197"/>
      <c r="M126" s="253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0.12990806989023759</v>
      </c>
      <c r="I127" s="88">
        <f t="shared" si="8"/>
        <v>0.12990806989023759</v>
      </c>
      <c r="J127" s="25"/>
      <c r="K127" s="40"/>
      <c r="L127" s="197"/>
      <c r="M127" s="253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21.131</v>
      </c>
      <c r="F128" s="104">
        <v>21.884</v>
      </c>
      <c r="G128" s="72">
        <f t="shared" si="5"/>
        <v>0.64742940000000015</v>
      </c>
      <c r="H128" s="103">
        <f t="shared" si="6"/>
        <v>0.21204725309437883</v>
      </c>
      <c r="I128" s="88">
        <f t="shared" si="8"/>
        <v>0.85947665309437893</v>
      </c>
      <c r="J128" s="25"/>
      <c r="K128" s="40"/>
      <c r="L128" s="197"/>
      <c r="M128" s="253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5.9459999999999997</v>
      </c>
      <c r="F129" s="135">
        <v>6.8239999999999998</v>
      </c>
      <c r="G129" s="86">
        <f t="shared" si="5"/>
        <v>0.75490440000000014</v>
      </c>
      <c r="H129" s="109">
        <f t="shared" si="6"/>
        <v>0.14243283896037259</v>
      </c>
      <c r="I129" s="73">
        <f t="shared" si="8"/>
        <v>0.89733723896037276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14.007999999999999</v>
      </c>
      <c r="F130" s="104">
        <v>16.119</v>
      </c>
      <c r="G130" s="72">
        <f t="shared" si="5"/>
        <v>1.8150378000000005</v>
      </c>
      <c r="H130" s="103">
        <f t="shared" si="6"/>
        <v>0.28224421462699606</v>
      </c>
      <c r="I130" s="88">
        <f t="shared" si="8"/>
        <v>2.0972820146269964</v>
      </c>
      <c r="J130" s="25"/>
      <c r="K130" s="38"/>
      <c r="L130" s="256"/>
      <c r="M130" s="253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0.22457202216451386</v>
      </c>
      <c r="I131" s="88">
        <f t="shared" si="8"/>
        <v>0.22457202216451386</v>
      </c>
      <c r="J131" s="25"/>
      <c r="K131" s="38"/>
      <c r="L131" s="256"/>
      <c r="M131" s="253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8.2210000000000001</v>
      </c>
      <c r="F132" s="104">
        <v>9.0079999999999991</v>
      </c>
      <c r="G132" s="72">
        <f t="shared" si="5"/>
        <v>0.67666259999999923</v>
      </c>
      <c r="H132" s="103">
        <f t="shared" si="6"/>
        <v>0.13194698578537584</v>
      </c>
      <c r="I132" s="88">
        <f>G132+H132</f>
        <v>0.80860958578537501</v>
      </c>
      <c r="J132" s="25"/>
      <c r="K132" s="38"/>
      <c r="L132" s="256"/>
      <c r="M132" s="253"/>
      <c r="N132" s="172"/>
      <c r="O132" s="175"/>
      <c r="P132" s="175"/>
      <c r="Q132" s="172">
        <v>43009</v>
      </c>
      <c r="R132" s="173">
        <v>9.4578000000000273E-2</v>
      </c>
      <c r="U132" s="251"/>
      <c r="V132" s="25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8.2750000000000004</v>
      </c>
      <c r="F133" s="104">
        <v>9.1359999999999992</v>
      </c>
      <c r="G133" s="72">
        <f t="shared" si="5"/>
        <v>0.74028779999999905</v>
      </c>
      <c r="H133" s="103">
        <f t="shared" si="6"/>
        <v>0.21583381118534989</v>
      </c>
      <c r="I133" s="88">
        <f t="shared" si="8"/>
        <v>0.956121611185349</v>
      </c>
      <c r="J133" s="25"/>
      <c r="K133" s="38"/>
      <c r="L133" s="256"/>
      <c r="M133" s="253"/>
      <c r="N133" s="172"/>
      <c r="O133" s="175"/>
      <c r="P133" s="175"/>
      <c r="Q133" s="172">
        <v>43040</v>
      </c>
      <c r="R133" s="173">
        <v>0.1023161999999998</v>
      </c>
      <c r="U133" s="251"/>
      <c r="V133" s="25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2.11</v>
      </c>
      <c r="F134" s="135">
        <v>2.1320000000000001</v>
      </c>
      <c r="G134" s="72">
        <f t="shared" si="5"/>
        <v>1.8915600000000209E-2</v>
      </c>
      <c r="H134" s="103">
        <f t="shared" si="6"/>
        <v>0.14214156526106714</v>
      </c>
      <c r="I134" s="88">
        <f>G134+H134</f>
        <v>0.16105716526106734</v>
      </c>
      <c r="J134" s="25"/>
      <c r="K134" s="38"/>
      <c r="L134" s="256"/>
      <c r="M134" s="253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12.864000000000001</v>
      </c>
      <c r="F135" s="135">
        <v>13.385999999999999</v>
      </c>
      <c r="G135" s="72">
        <f t="shared" si="5"/>
        <v>0.4488155999999987</v>
      </c>
      <c r="H135" s="103">
        <f t="shared" si="6"/>
        <v>0.28573949901866158</v>
      </c>
      <c r="I135" s="88">
        <f>G135+H135</f>
        <v>0.73455509901866023</v>
      </c>
      <c r="J135" s="25"/>
      <c r="K135" s="38"/>
      <c r="L135" s="256"/>
      <c r="M135" s="253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9.6039999999999992</v>
      </c>
      <c r="F136" s="104">
        <v>10.955</v>
      </c>
      <c r="G136" s="72">
        <f t="shared" si="5"/>
        <v>1.1615898000000007</v>
      </c>
      <c r="H136" s="103">
        <f t="shared" si="6"/>
        <v>0.22369820106659746</v>
      </c>
      <c r="I136" s="88">
        <f t="shared" si="8"/>
        <v>1.3852880010665982</v>
      </c>
      <c r="J136" s="25"/>
      <c r="K136" s="38"/>
      <c r="L136" s="256"/>
      <c r="M136" s="253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2.7709999999999999</v>
      </c>
      <c r="F137" s="104">
        <v>3.4510000000000001</v>
      </c>
      <c r="G137" s="72">
        <f t="shared" si="5"/>
        <v>0.58466400000000018</v>
      </c>
      <c r="H137" s="103">
        <f t="shared" si="6"/>
        <v>0.13078189098815399</v>
      </c>
      <c r="I137" s="88">
        <f>G137+H137</f>
        <v>0.71544589098815414</v>
      </c>
      <c r="J137" s="25"/>
      <c r="K137" s="38"/>
      <c r="L137" s="256"/>
      <c r="M137" s="253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8.0869999999999997</v>
      </c>
      <c r="F138" s="104">
        <v>8.6039999999999992</v>
      </c>
      <c r="G138" s="72">
        <f t="shared" si="5"/>
        <v>0.44451659999999954</v>
      </c>
      <c r="H138" s="103">
        <f t="shared" si="6"/>
        <v>0.21379489529021167</v>
      </c>
      <c r="I138" s="88">
        <f t="shared" si="8"/>
        <v>0.65831149529021116</v>
      </c>
      <c r="J138" s="25"/>
      <c r="K138" s="38"/>
      <c r="L138" s="256"/>
      <c r="M138" s="253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6.4480000000000004</v>
      </c>
      <c r="F139" s="104">
        <v>7.2190000000000003</v>
      </c>
      <c r="G139" s="72">
        <f t="shared" si="5"/>
        <v>0.66290579999999988</v>
      </c>
      <c r="H139" s="103">
        <f t="shared" si="6"/>
        <v>0.14185029156176168</v>
      </c>
      <c r="I139" s="88">
        <f t="shared" si="8"/>
        <v>0.80475609156176153</v>
      </c>
      <c r="J139" s="25"/>
      <c r="K139" s="38"/>
      <c r="L139" s="256"/>
      <c r="M139" s="253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5.6719999999999997</v>
      </c>
      <c r="F140" s="104">
        <v>6.2830000000000004</v>
      </c>
      <c r="G140" s="72">
        <f t="shared" si="5"/>
        <v>0.52533780000000052</v>
      </c>
      <c r="H140" s="103">
        <f t="shared" si="6"/>
        <v>0.28544822531935615</v>
      </c>
      <c r="I140" s="88">
        <f>G140+H140</f>
        <v>0.81078602531935662</v>
      </c>
      <c r="J140" s="25"/>
      <c r="K140" s="38"/>
      <c r="L140" s="256"/>
      <c r="M140" s="253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0.22311565366798652</v>
      </c>
      <c r="I141" s="88">
        <f>G141+H141</f>
        <v>0.22311565366798652</v>
      </c>
      <c r="J141" s="25"/>
      <c r="K141" s="38"/>
      <c r="L141" s="256"/>
      <c r="M141" s="253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4.0439999999999996</v>
      </c>
      <c r="F142" s="104">
        <v>4.2240000000000002</v>
      </c>
      <c r="G142" s="72">
        <f t="shared" si="5"/>
        <v>0.15476400000000051</v>
      </c>
      <c r="H142" s="103">
        <f t="shared" si="6"/>
        <v>0.1304906172888485</v>
      </c>
      <c r="I142" s="88">
        <f t="shared" si="8"/>
        <v>0.28525461728884904</v>
      </c>
      <c r="J142" s="25"/>
      <c r="K142" s="38"/>
      <c r="L142" s="256"/>
      <c r="M142" s="253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14717</v>
      </c>
      <c r="F143" s="129">
        <v>15597</v>
      </c>
      <c r="G143" s="72">
        <f>(F143-E143)* 0.00086</f>
        <v>0.75680000000000003</v>
      </c>
      <c r="H143" s="103">
        <f t="shared" si="6"/>
        <v>0.21379489529021167</v>
      </c>
      <c r="I143" s="88">
        <f>G143+H143</f>
        <v>0.9705948952902117</v>
      </c>
      <c r="J143" s="25"/>
      <c r="K143" s="38"/>
      <c r="L143" s="256"/>
      <c r="M143" s="253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11.53</v>
      </c>
      <c r="F144" s="104">
        <v>11.606999999999999</v>
      </c>
      <c r="G144" s="72">
        <f t="shared" si="5"/>
        <v>6.6204599999999961E-2</v>
      </c>
      <c r="H144" s="103">
        <f t="shared" si="6"/>
        <v>0.14330666005828901</v>
      </c>
      <c r="I144" s="88">
        <f>G144+H144</f>
        <v>0.20951126005828896</v>
      </c>
      <c r="J144" s="25"/>
      <c r="K144" s="38"/>
      <c r="L144" s="256"/>
      <c r="M144" s="253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0.28486567792074519</v>
      </c>
      <c r="I145" s="88">
        <f t="shared" si="8"/>
        <v>0.28486567792074519</v>
      </c>
      <c r="J145" s="25"/>
      <c r="K145" s="38"/>
      <c r="L145" s="256"/>
      <c r="M145" s="253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0.22224183257007013</v>
      </c>
      <c r="I146" s="88">
        <f t="shared" si="8"/>
        <v>0.22224183257007013</v>
      </c>
      <c r="J146" s="25"/>
      <c r="K146" s="38"/>
      <c r="L146" s="256"/>
      <c r="M146" s="253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5.6210000000000004</v>
      </c>
      <c r="F147" s="104">
        <v>6.2320000000000002</v>
      </c>
      <c r="G147" s="72">
        <f t="shared" si="5"/>
        <v>0.52533779999999985</v>
      </c>
      <c r="H147" s="103">
        <f t="shared" si="9"/>
        <v>0.12874297509301574</v>
      </c>
      <c r="I147" s="88">
        <f t="shared" si="8"/>
        <v>0.65408077509301554</v>
      </c>
      <c r="J147" s="25"/>
      <c r="K147" s="38"/>
      <c r="L147" s="256"/>
      <c r="M147" s="253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6.9950000000000001</v>
      </c>
      <c r="F148" s="104">
        <v>6.9950000000000001</v>
      </c>
      <c r="G148" s="72">
        <f t="shared" ref="G148:G187" si="10">(F148-E148)*0.8598</f>
        <v>0</v>
      </c>
      <c r="H148" s="103">
        <f t="shared" si="9"/>
        <v>0.21350362159090616</v>
      </c>
      <c r="I148" s="88">
        <f t="shared" si="8"/>
        <v>0.21350362159090616</v>
      </c>
      <c r="J148" s="215"/>
      <c r="K148" s="38"/>
      <c r="L148" s="256"/>
      <c r="M148" s="253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0.14418048115620541</v>
      </c>
      <c r="I149" s="88">
        <f>G149+H149</f>
        <v>0.14418048115620541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13.013</v>
      </c>
      <c r="F150" s="104">
        <v>14.004</v>
      </c>
      <c r="G150" s="72">
        <f t="shared" si="10"/>
        <v>0.85206179999999976</v>
      </c>
      <c r="H150" s="103">
        <f t="shared" si="9"/>
        <v>0.28311803572491245</v>
      </c>
      <c r="I150" s="88">
        <f t="shared" si="8"/>
        <v>1.1351798357249123</v>
      </c>
      <c r="J150" s="215"/>
      <c r="K150" s="38"/>
      <c r="L150" s="131">
        <v>134</v>
      </c>
      <c r="M150" s="257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16.085000000000001</v>
      </c>
      <c r="F151" s="104">
        <v>17.443000000000001</v>
      </c>
      <c r="G151" s="72">
        <f t="shared" si="10"/>
        <v>1.1676084000000004</v>
      </c>
      <c r="H151" s="103">
        <f t="shared" si="9"/>
        <v>0.22340692736729201</v>
      </c>
      <c r="I151" s="88">
        <f t="shared" si="8"/>
        <v>1.3910153273672925</v>
      </c>
      <c r="J151" s="215"/>
      <c r="K151" s="38"/>
      <c r="L151" s="256"/>
      <c r="M151" s="253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5.8220000000000001</v>
      </c>
      <c r="F152" s="104">
        <v>6.15</v>
      </c>
      <c r="G152" s="72">
        <f t="shared" si="10"/>
        <v>0.28201440000000028</v>
      </c>
      <c r="H152" s="103">
        <f t="shared" si="9"/>
        <v>0.12932552249162665</v>
      </c>
      <c r="I152" s="88">
        <f t="shared" si="8"/>
        <v>0.41133992249162693</v>
      </c>
      <c r="J152" s="25"/>
      <c r="K152" s="38"/>
      <c r="L152" s="256"/>
      <c r="M152" s="253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13.212999999999999</v>
      </c>
      <c r="F153" s="104">
        <v>14.734</v>
      </c>
      <c r="G153" s="72">
        <f t="shared" si="10"/>
        <v>1.3077558000000007</v>
      </c>
      <c r="H153" s="103">
        <f t="shared" si="9"/>
        <v>0.20855196870271325</v>
      </c>
      <c r="I153" s="88">
        <f t="shared" ref="I153:I158" si="11">G153+H153</f>
        <v>1.516307768702714</v>
      </c>
      <c r="J153" s="25"/>
      <c r="K153" s="38"/>
      <c r="L153" s="256"/>
      <c r="M153" s="253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0.14301538635898353</v>
      </c>
      <c r="I154" s="88">
        <f t="shared" si="11"/>
        <v>0.14301538635898353</v>
      </c>
      <c r="J154" s="25"/>
      <c r="K154" s="38"/>
      <c r="L154" s="131">
        <v>138</v>
      </c>
      <c r="M154"/>
      <c r="N154" s="257"/>
      <c r="O154" s="257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9.8780000000000001</v>
      </c>
      <c r="F155" s="104">
        <v>10.875</v>
      </c>
      <c r="G155" s="72">
        <f t="shared" si="10"/>
        <v>0.85722059999999989</v>
      </c>
      <c r="H155" s="103">
        <f t="shared" si="9"/>
        <v>0.28340930942421788</v>
      </c>
      <c r="I155" s="88">
        <f t="shared" si="11"/>
        <v>1.1406299094242178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18.748000000000001</v>
      </c>
      <c r="F156" s="104">
        <v>19.754000000000001</v>
      </c>
      <c r="G156" s="72">
        <f t="shared" si="10"/>
        <v>0.86495880000000025</v>
      </c>
      <c r="H156" s="103">
        <f t="shared" si="9"/>
        <v>0.2242807484652084</v>
      </c>
      <c r="I156" s="88">
        <f t="shared" si="11"/>
        <v>1.0892395484652087</v>
      </c>
      <c r="J156" s="25"/>
      <c r="K156" s="38"/>
      <c r="L156" s="256"/>
      <c r="M156" s="253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8.33</v>
      </c>
      <c r="F157" s="104">
        <v>9.0679999999999996</v>
      </c>
      <c r="G157" s="72">
        <f t="shared" si="10"/>
        <v>0.63453239999999966</v>
      </c>
      <c r="H157" s="103">
        <f t="shared" si="9"/>
        <v>0.12990806989023759</v>
      </c>
      <c r="I157" s="88">
        <f t="shared" si="11"/>
        <v>0.76444046989023728</v>
      </c>
      <c r="J157" s="25"/>
      <c r="K157" s="38"/>
      <c r="L157" s="256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9.0030000000000001</v>
      </c>
      <c r="F158" s="104">
        <v>9.0039999999999996</v>
      </c>
      <c r="G158" s="72">
        <f t="shared" si="10"/>
        <v>8.5979999999952347E-4</v>
      </c>
      <c r="H158" s="103">
        <f t="shared" si="9"/>
        <v>0.21117343199646246</v>
      </c>
      <c r="I158" s="88">
        <f t="shared" si="11"/>
        <v>0.21203323199646198</v>
      </c>
      <c r="J158" s="25"/>
      <c r="K158" s="38"/>
      <c r="L158" s="256"/>
      <c r="M158" s="253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9523</v>
      </c>
      <c r="F159" s="129">
        <v>10105</v>
      </c>
      <c r="G159" s="72">
        <f>(F159-E159)* 0.00086</f>
        <v>0.50051999999999996</v>
      </c>
      <c r="H159" s="103">
        <f t="shared" si="9"/>
        <v>0.14272411265967808</v>
      </c>
      <c r="I159" s="88">
        <f t="shared" ref="I159:I222" si="12">G159+H159</f>
        <v>0.64324411265967807</v>
      </c>
      <c r="J159" s="25"/>
      <c r="K159" s="38"/>
      <c r="L159" s="256"/>
      <c r="M159" s="253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19.713999999999999</v>
      </c>
      <c r="F160" s="104">
        <v>21.24</v>
      </c>
      <c r="G160" s="72">
        <f t="shared" si="10"/>
        <v>1.3120547999999999</v>
      </c>
      <c r="H160" s="103">
        <f t="shared" si="9"/>
        <v>0.28224421462699606</v>
      </c>
      <c r="I160" s="88">
        <f>G160+H160</f>
        <v>1.594299014626996</v>
      </c>
      <c r="J160" s="25"/>
      <c r="K160" s="38"/>
      <c r="L160" s="256"/>
      <c r="M160" s="253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20.225000000000001</v>
      </c>
      <c r="F161" s="104">
        <v>20.225000000000001</v>
      </c>
      <c r="G161" s="72">
        <f t="shared" si="10"/>
        <v>0</v>
      </c>
      <c r="H161" s="103">
        <f t="shared" si="9"/>
        <v>0.31690578484434639</v>
      </c>
      <c r="I161" s="88">
        <f t="shared" si="12"/>
        <v>0.31690578484434639</v>
      </c>
      <c r="J161" s="25"/>
      <c r="K161" s="38"/>
      <c r="L161" s="256"/>
      <c r="M161" s="253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11.895</v>
      </c>
      <c r="F162" s="104">
        <v>12.757</v>
      </c>
      <c r="G162" s="88">
        <f t="shared" si="10"/>
        <v>0.74114760000000013</v>
      </c>
      <c r="H162" s="103">
        <f t="shared" si="9"/>
        <v>0.12699533289718296</v>
      </c>
      <c r="I162" s="88">
        <f t="shared" si="12"/>
        <v>0.86814293289718303</v>
      </c>
      <c r="J162" s="25"/>
      <c r="K162" s="38"/>
      <c r="L162" s="256"/>
      <c r="M162" s="253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17.783999999999999</v>
      </c>
      <c r="F163" s="104">
        <v>21.513999999999999</v>
      </c>
      <c r="G163" s="72">
        <f t="shared" si="10"/>
        <v>3.2070540000000003</v>
      </c>
      <c r="H163" s="103">
        <f t="shared" si="9"/>
        <v>0.19253191524091265</v>
      </c>
      <c r="I163" s="88">
        <f>G163+H163</f>
        <v>3.3995859152409129</v>
      </c>
      <c r="J163" s="25"/>
      <c r="K163" s="38"/>
      <c r="L163" s="256"/>
      <c r="M163" s="253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14.593999999999999</v>
      </c>
      <c r="F164" s="135">
        <v>15.63</v>
      </c>
      <c r="G164" s="86">
        <f t="shared" si="10"/>
        <v>0.89075280000000123</v>
      </c>
      <c r="H164" s="109">
        <f t="shared" si="9"/>
        <v>0.31166285825684803</v>
      </c>
      <c r="I164" s="73">
        <f t="shared" si="12"/>
        <v>1.2024156582568493</v>
      </c>
      <c r="J164" s="25"/>
      <c r="K164" s="38"/>
      <c r="L164" s="256"/>
      <c r="M164" s="253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4.4610000000000003</v>
      </c>
      <c r="G165" s="72">
        <f t="shared" si="10"/>
        <v>0</v>
      </c>
      <c r="H165" s="103">
        <f t="shared" si="9"/>
        <v>0.12786915399509932</v>
      </c>
      <c r="I165" s="88">
        <f>G165+H165</f>
        <v>0.12786915399509932</v>
      </c>
      <c r="J165" s="25"/>
      <c r="K165" s="38"/>
      <c r="L165" s="256"/>
      <c r="M165" s="253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9.8070000000000004</v>
      </c>
      <c r="F166" s="104">
        <v>10.336</v>
      </c>
      <c r="G166" s="72">
        <f t="shared" si="10"/>
        <v>0.45483419999999991</v>
      </c>
      <c r="H166" s="103">
        <f t="shared" si="9"/>
        <v>0.19107554674438532</v>
      </c>
      <c r="I166" s="88">
        <f>G166+H166</f>
        <v>0.64590974674438528</v>
      </c>
      <c r="J166" s="25"/>
      <c r="K166" s="38"/>
      <c r="L166" s="38"/>
      <c r="M166" s="253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17.405999999999999</v>
      </c>
      <c r="F167" s="104">
        <v>19.053999999999998</v>
      </c>
      <c r="G167" s="72">
        <f t="shared" si="10"/>
        <v>1.4169503999999997</v>
      </c>
      <c r="H167" s="103">
        <f t="shared" si="9"/>
        <v>0.31661451114504097</v>
      </c>
      <c r="I167" s="88">
        <f t="shared" si="12"/>
        <v>1.7335649111450406</v>
      </c>
      <c r="J167" s="25"/>
      <c r="K167" s="40"/>
      <c r="L167" s="256"/>
      <c r="M167" s="253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4.2670000000000003</v>
      </c>
      <c r="F168" s="104">
        <v>4.7039999999999997</v>
      </c>
      <c r="G168" s="72">
        <f t="shared" si="10"/>
        <v>0.37573259999999947</v>
      </c>
      <c r="H168" s="103">
        <f t="shared" si="9"/>
        <v>0.12670405919787747</v>
      </c>
      <c r="I168" s="88">
        <f>G168+H168</f>
        <v>0.50243665919787694</v>
      </c>
      <c r="J168" s="25"/>
      <c r="K168" s="38"/>
      <c r="L168" s="256"/>
      <c r="M168" s="253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11.196</v>
      </c>
      <c r="F169" s="104">
        <v>11.38</v>
      </c>
      <c r="G169" s="72">
        <f t="shared" si="10"/>
        <v>0.1582032000000009</v>
      </c>
      <c r="H169" s="103">
        <f t="shared" si="9"/>
        <v>0.19165809414299625</v>
      </c>
      <c r="I169" s="88">
        <f t="shared" si="12"/>
        <v>0.34986129414299716</v>
      </c>
      <c r="J169" s="25"/>
      <c r="K169" s="38"/>
      <c r="L169" s="256"/>
      <c r="M169" s="253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24.056999999999999</v>
      </c>
      <c r="F170" s="104">
        <v>25.591999999999999</v>
      </c>
      <c r="G170" s="72">
        <f t="shared" si="10"/>
        <v>1.3197930000000002</v>
      </c>
      <c r="H170" s="103">
        <f t="shared" si="9"/>
        <v>0.31661451114504097</v>
      </c>
      <c r="I170" s="88">
        <f t="shared" si="12"/>
        <v>1.6364075111450411</v>
      </c>
      <c r="J170" s="25"/>
      <c r="K170" s="38"/>
      <c r="L170" s="256"/>
      <c r="M170" s="253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10.305</v>
      </c>
      <c r="F171" s="104">
        <v>11.292999999999999</v>
      </c>
      <c r="G171" s="72">
        <f t="shared" si="10"/>
        <v>0.84948239999999964</v>
      </c>
      <c r="H171" s="103">
        <f t="shared" si="9"/>
        <v>0.12670405919787747</v>
      </c>
      <c r="I171" s="88">
        <f t="shared" si="12"/>
        <v>0.97618645919787705</v>
      </c>
      <c r="J171" s="25"/>
      <c r="K171" s="38"/>
      <c r="L171" s="256"/>
      <c r="M171" s="253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0.19253191524091265</v>
      </c>
      <c r="I172" s="88">
        <f t="shared" si="12"/>
        <v>0.19253191524091265</v>
      </c>
      <c r="J172" s="25"/>
      <c r="K172" s="38"/>
      <c r="L172" s="256"/>
      <c r="M172" s="253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0.31690578484434639</v>
      </c>
      <c r="I173" s="88">
        <f t="shared" si="12"/>
        <v>0.31690578484434639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4.6740000000000004</v>
      </c>
      <c r="G174" s="72">
        <f t="shared" si="10"/>
        <v>0</v>
      </c>
      <c r="H174" s="103">
        <f t="shared" si="9"/>
        <v>0.12553896440065562</v>
      </c>
      <c r="I174" s="88">
        <f t="shared" si="12"/>
        <v>0.12553896440065562</v>
      </c>
      <c r="J174" s="25"/>
      <c r="K174" s="38"/>
      <c r="L174" s="256"/>
      <c r="M174" s="253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17.331</v>
      </c>
      <c r="F175" s="104">
        <v>18.367999999999999</v>
      </c>
      <c r="G175" s="72">
        <f t="shared" si="10"/>
        <v>0.8916125999999992</v>
      </c>
      <c r="H175" s="103">
        <f t="shared" si="9"/>
        <v>0.19253191524091265</v>
      </c>
      <c r="I175" s="88">
        <f>G175+H175</f>
        <v>1.0841445152409119</v>
      </c>
      <c r="J175" s="25"/>
      <c r="K175" s="38"/>
      <c r="L175" s="256"/>
      <c r="M175" s="253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12.901</v>
      </c>
      <c r="F176" s="104">
        <v>14.544</v>
      </c>
      <c r="G176" s="72">
        <f t="shared" si="10"/>
        <v>1.4126514000000006</v>
      </c>
      <c r="H176" s="103">
        <f t="shared" si="9"/>
        <v>0.31777960594226279</v>
      </c>
      <c r="I176" s="88">
        <f t="shared" si="12"/>
        <v>1.7304310059422634</v>
      </c>
      <c r="J176" s="25"/>
      <c r="K176" s="38"/>
      <c r="L176" s="256"/>
      <c r="M176" s="253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10.417</v>
      </c>
      <c r="F177" s="104">
        <v>11.481999999999999</v>
      </c>
      <c r="G177" s="72">
        <f t="shared" si="10"/>
        <v>0.91568699999999958</v>
      </c>
      <c r="H177" s="103">
        <f t="shared" si="9"/>
        <v>0.12553896440065562</v>
      </c>
      <c r="I177" s="88">
        <f t="shared" si="12"/>
        <v>1.0412259644006552</v>
      </c>
      <c r="J177" s="25"/>
      <c r="K177" s="38"/>
      <c r="L177" s="256"/>
      <c r="M177" s="253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6.63</v>
      </c>
      <c r="F178" s="104">
        <v>6.8730000000000002</v>
      </c>
      <c r="G178" s="72">
        <f t="shared" si="10"/>
        <v>0.20893140000000029</v>
      </c>
      <c r="H178" s="103">
        <f t="shared" si="9"/>
        <v>0.19165809414299625</v>
      </c>
      <c r="I178" s="88">
        <f>G178+H178</f>
        <v>0.40058949414299655</v>
      </c>
      <c r="J178" s="25"/>
      <c r="K178" s="38"/>
      <c r="L178" s="256"/>
      <c r="M178" s="253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14.782999999999999</v>
      </c>
      <c r="F179" s="104">
        <v>15.021000000000001</v>
      </c>
      <c r="G179" s="72">
        <f t="shared" si="10"/>
        <v>0.20463240000000113</v>
      </c>
      <c r="H179" s="103">
        <f t="shared" si="9"/>
        <v>0.32010979553670654</v>
      </c>
      <c r="I179" s="88">
        <f t="shared" si="12"/>
        <v>0.52474219553670765</v>
      </c>
      <c r="J179" s="25"/>
      <c r="K179" s="38"/>
      <c r="L179" s="256"/>
      <c r="M179" s="253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6.7789999999999999</v>
      </c>
      <c r="F180" s="104">
        <v>7.452</v>
      </c>
      <c r="G180" s="72">
        <f t="shared" si="10"/>
        <v>0.57864540000000009</v>
      </c>
      <c r="H180" s="103">
        <f t="shared" si="9"/>
        <v>0.12757788029579387</v>
      </c>
      <c r="I180" s="88">
        <f t="shared" si="12"/>
        <v>0.70622328029579395</v>
      </c>
      <c r="J180" s="25"/>
      <c r="K180" s="38"/>
      <c r="L180" s="256"/>
      <c r="M180" s="253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2.4079999999999999</v>
      </c>
      <c r="F181" s="104">
        <v>2.7770000000000001</v>
      </c>
      <c r="G181" s="72">
        <f t="shared" si="10"/>
        <v>0.31726620000000016</v>
      </c>
      <c r="H181" s="103">
        <f t="shared" si="9"/>
        <v>0.19194936784230174</v>
      </c>
      <c r="I181" s="88">
        <f t="shared" si="12"/>
        <v>0.50921556784230193</v>
      </c>
      <c r="J181" s="25"/>
      <c r="K181" s="38"/>
      <c r="L181" s="256"/>
      <c r="M181" s="253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29.643000000000001</v>
      </c>
      <c r="F182" s="104">
        <v>30.82</v>
      </c>
      <c r="G182" s="72">
        <f t="shared" si="10"/>
        <v>1.0119845999999997</v>
      </c>
      <c r="H182" s="103">
        <f t="shared" si="9"/>
        <v>0.31894470073948467</v>
      </c>
      <c r="I182" s="88">
        <f t="shared" si="12"/>
        <v>1.3309293007394842</v>
      </c>
      <c r="J182" s="25"/>
      <c r="K182" s="38"/>
      <c r="L182" s="256"/>
      <c r="M182" s="253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0.12553896440065562</v>
      </c>
      <c r="I183" s="88">
        <f t="shared" si="12"/>
        <v>0.12553896440065562</v>
      </c>
      <c r="J183" s="25"/>
      <c r="K183" s="38"/>
      <c r="L183" s="256"/>
      <c r="M183" s="253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12.718999999999999</v>
      </c>
      <c r="F184" s="104">
        <v>13.722</v>
      </c>
      <c r="G184" s="72">
        <f t="shared" si="10"/>
        <v>0.86237940000000013</v>
      </c>
      <c r="H184" s="103">
        <f t="shared" si="9"/>
        <v>0.19224064154160719</v>
      </c>
      <c r="I184" s="88">
        <f>G184+H184</f>
        <v>1.0546200415416074</v>
      </c>
      <c r="J184" s="25"/>
      <c r="K184" s="38"/>
      <c r="L184" s="256"/>
      <c r="M184" s="253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11.637</v>
      </c>
      <c r="F185" s="104">
        <v>13.170999999999999</v>
      </c>
      <c r="G185" s="72">
        <f t="shared" si="10"/>
        <v>1.3189331999999991</v>
      </c>
      <c r="H185" s="103">
        <f t="shared" si="9"/>
        <v>0.31923597443879009</v>
      </c>
      <c r="I185" s="88">
        <f>G185+H185</f>
        <v>1.6381691744387892</v>
      </c>
      <c r="J185" s="25"/>
      <c r="K185" s="38"/>
      <c r="L185" s="256"/>
      <c r="M185" s="253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11.53</v>
      </c>
      <c r="F186" s="104">
        <v>12.484999999999999</v>
      </c>
      <c r="G186" s="72">
        <f t="shared" si="10"/>
        <v>0.82110900000000009</v>
      </c>
      <c r="H186" s="103">
        <f t="shared" si="9"/>
        <v>0.12524769070135014</v>
      </c>
      <c r="I186" s="88">
        <f t="shared" si="12"/>
        <v>0.9463566907013502</v>
      </c>
      <c r="J186" s="25"/>
      <c r="K186" s="38"/>
      <c r="L186" s="256"/>
      <c r="M186" s="253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12.816000000000001</v>
      </c>
      <c r="F187" s="104">
        <v>13.662000000000001</v>
      </c>
      <c r="G187" s="72">
        <f t="shared" si="10"/>
        <v>0.72739080000000012</v>
      </c>
      <c r="H187" s="103">
        <f t="shared" si="9"/>
        <v>0.19194936784230174</v>
      </c>
      <c r="I187" s="88">
        <f t="shared" si="12"/>
        <v>0.91934016784230188</v>
      </c>
      <c r="J187" s="25"/>
      <c r="K187" s="38"/>
      <c r="L187" s="256"/>
      <c r="M187" s="253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10260</v>
      </c>
      <c r="F188" s="129">
        <v>11851</v>
      </c>
      <c r="G188" s="72">
        <f>(F188-E188)* 0.00086</f>
        <v>1.36826</v>
      </c>
      <c r="H188" s="103">
        <f t="shared" si="9"/>
        <v>0.32040106923601203</v>
      </c>
      <c r="I188" s="88">
        <f>G188+H188</f>
        <v>1.688661069236012</v>
      </c>
      <c r="J188" s="25"/>
      <c r="K188" s="38"/>
      <c r="L188" s="256"/>
      <c r="M188" s="253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3095</v>
      </c>
      <c r="F189" s="129">
        <v>3482</v>
      </c>
      <c r="G189" s="72">
        <f>(F189-E189)* 0.00086</f>
        <v>0.33282</v>
      </c>
      <c r="H189" s="103">
        <f t="shared" si="9"/>
        <v>0.1246651433027392</v>
      </c>
      <c r="I189" s="88">
        <f>G189+H189</f>
        <v>0.45748514330273921</v>
      </c>
      <c r="J189" s="25"/>
      <c r="K189" s="38"/>
      <c r="L189" s="256"/>
      <c r="M189" s="253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5535</v>
      </c>
      <c r="G190" s="72">
        <f t="shared" ref="G190:G207" si="13">(F190-E190)* 0.00086</f>
        <v>0</v>
      </c>
      <c r="H190" s="103">
        <f t="shared" si="9"/>
        <v>0.19253191524091265</v>
      </c>
      <c r="I190" s="88">
        <f t="shared" si="12"/>
        <v>0.19253191524091265</v>
      </c>
      <c r="J190" s="25"/>
      <c r="K190" s="38"/>
      <c r="L190" s="256"/>
      <c r="M190" s="253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20552</v>
      </c>
      <c r="F191" s="129">
        <v>22095</v>
      </c>
      <c r="G191" s="72">
        <f t="shared" si="13"/>
        <v>1.32698</v>
      </c>
      <c r="H191" s="103">
        <f t="shared" si="9"/>
        <v>0.32010979553670654</v>
      </c>
      <c r="I191" s="88">
        <f t="shared" si="12"/>
        <v>1.6470897955367065</v>
      </c>
      <c r="J191" s="228" t="s">
        <v>459</v>
      </c>
      <c r="K191" s="229"/>
      <c r="L191" s="256"/>
      <c r="M191" s="253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3214</v>
      </c>
      <c r="F192" s="129">
        <v>3275</v>
      </c>
      <c r="G192" s="72">
        <f t="shared" si="13"/>
        <v>5.246E-2</v>
      </c>
      <c r="H192" s="103">
        <f t="shared" si="9"/>
        <v>0.12553896440065562</v>
      </c>
      <c r="I192" s="88">
        <f t="shared" si="12"/>
        <v>0.17799896440065563</v>
      </c>
      <c r="J192" s="228"/>
      <c r="K192" s="229"/>
      <c r="L192" s="256"/>
      <c r="M192" s="253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0.19165809414299625</v>
      </c>
      <c r="I193" s="88">
        <f t="shared" si="12"/>
        <v>0.19165809414299625</v>
      </c>
      <c r="J193" s="228"/>
      <c r="K193" s="229"/>
      <c r="L193" s="256"/>
      <c r="M193" s="253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12707</v>
      </c>
      <c r="F194" s="130">
        <v>14357</v>
      </c>
      <c r="G194" s="72">
        <f t="shared" si="13"/>
        <v>1.419</v>
      </c>
      <c r="H194" s="103">
        <f t="shared" si="9"/>
        <v>0.3145755952499027</v>
      </c>
      <c r="I194" s="88">
        <f t="shared" si="12"/>
        <v>1.7335755952499028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4331</v>
      </c>
      <c r="F195" s="130">
        <v>4342</v>
      </c>
      <c r="G195" s="72">
        <f t="shared" si="13"/>
        <v>9.4599999999999997E-3</v>
      </c>
      <c r="H195" s="103">
        <f t="shared" si="9"/>
        <v>0.12524769070135014</v>
      </c>
      <c r="I195" s="88">
        <f>G195+H195</f>
        <v>0.13470769070135014</v>
      </c>
      <c r="J195" s="228"/>
      <c r="K195" s="229"/>
      <c r="L195" s="256">
        <v>89511319999</v>
      </c>
      <c r="M195" s="253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7665</v>
      </c>
      <c r="F196" s="130">
        <v>8952</v>
      </c>
      <c r="G196" s="72">
        <f t="shared" si="13"/>
        <v>1.1068199999999999</v>
      </c>
      <c r="H196" s="103">
        <f t="shared" si="9"/>
        <v>0.19311446263952359</v>
      </c>
      <c r="I196" s="88">
        <f>G196+H196</f>
        <v>1.2999344626395235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10343</v>
      </c>
      <c r="G197" s="72">
        <f t="shared" si="13"/>
        <v>0</v>
      </c>
      <c r="H197" s="103">
        <f t="shared" si="9"/>
        <v>0.32302253252976121</v>
      </c>
      <c r="I197" s="88">
        <f t="shared" si="12"/>
        <v>0.32302253252976121</v>
      </c>
      <c r="J197" s="228"/>
      <c r="K197" s="229"/>
      <c r="L197" s="256"/>
      <c r="M197" s="253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10435</v>
      </c>
      <c r="F198" s="129">
        <v>11351</v>
      </c>
      <c r="G198" s="72">
        <f t="shared" si="13"/>
        <v>0.78776000000000002</v>
      </c>
      <c r="H198" s="103">
        <f t="shared" si="9"/>
        <v>0.12408259590412829</v>
      </c>
      <c r="I198" s="88">
        <f>G198+H198</f>
        <v>0.91184259590412831</v>
      </c>
      <c r="J198" s="228"/>
      <c r="K198" s="229"/>
      <c r="L198" s="256"/>
      <c r="M198" s="253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14816</v>
      </c>
      <c r="F199" s="129">
        <v>15653</v>
      </c>
      <c r="G199" s="72">
        <f t="shared" si="13"/>
        <v>0.71982000000000002</v>
      </c>
      <c r="H199" s="103">
        <f t="shared" si="9"/>
        <v>0.19020172564646892</v>
      </c>
      <c r="I199" s="88">
        <f t="shared" si="12"/>
        <v>0.91002172564646888</v>
      </c>
      <c r="J199" s="228"/>
      <c r="K199" s="229"/>
      <c r="L199" s="256"/>
      <c r="M199" s="253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0.32040106923601203</v>
      </c>
      <c r="I200" s="88">
        <f t="shared" si="12"/>
        <v>0.32040106923601203</v>
      </c>
      <c r="J200" s="25"/>
      <c r="K200" s="38"/>
      <c r="L200" s="256"/>
      <c r="M200" s="253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7717</v>
      </c>
      <c r="F201" s="129">
        <v>8346</v>
      </c>
      <c r="G201" s="72">
        <f t="shared" si="13"/>
        <v>0.54093999999999998</v>
      </c>
      <c r="H201" s="103">
        <f t="shared" si="9"/>
        <v>0.12408259590412829</v>
      </c>
      <c r="I201" s="88">
        <f>G201+H201</f>
        <v>0.66502259590412827</v>
      </c>
      <c r="J201" s="25"/>
      <c r="K201" s="38"/>
      <c r="L201" s="256"/>
      <c r="M201" s="253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16418</v>
      </c>
      <c r="F202" s="129">
        <v>17604</v>
      </c>
      <c r="G202" s="72">
        <f t="shared" si="13"/>
        <v>1.01996</v>
      </c>
      <c r="H202" s="103">
        <f t="shared" si="9"/>
        <v>0.19020172564646892</v>
      </c>
      <c r="I202" s="88">
        <f>G202+H202</f>
        <v>1.210161725646469</v>
      </c>
      <c r="J202" s="25"/>
      <c r="K202" s="38"/>
      <c r="L202" s="256"/>
      <c r="M202" s="253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23225</v>
      </c>
      <c r="F203" s="129">
        <v>24402</v>
      </c>
      <c r="G203" s="72">
        <f t="shared" si="13"/>
        <v>1.0122199999999999</v>
      </c>
      <c r="H203" s="103">
        <f t="shared" si="9"/>
        <v>0.32010979553670654</v>
      </c>
      <c r="I203" s="88">
        <f>G203+H203</f>
        <v>1.3323297955367064</v>
      </c>
      <c r="J203" s="25"/>
      <c r="K203" s="38"/>
      <c r="L203" s="132">
        <v>187</v>
      </c>
      <c r="M203" s="257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9132</v>
      </c>
      <c r="F204" s="129">
        <v>9504</v>
      </c>
      <c r="G204" s="72">
        <f t="shared" si="13"/>
        <v>0.31991999999999998</v>
      </c>
      <c r="H204" s="103">
        <f t="shared" si="9"/>
        <v>0.1246651433027392</v>
      </c>
      <c r="I204" s="88">
        <f>G204+H204</f>
        <v>0.44458514330273918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4326</v>
      </c>
      <c r="F205" s="129">
        <v>4348</v>
      </c>
      <c r="G205" s="72">
        <f t="shared" si="13"/>
        <v>1.8919999999999999E-2</v>
      </c>
      <c r="H205" s="103">
        <f t="shared" si="9"/>
        <v>0.19078427304507986</v>
      </c>
      <c r="I205" s="88">
        <f t="shared" si="12"/>
        <v>0.20970427304507985</v>
      </c>
      <c r="J205" s="215"/>
      <c r="K205" s="38"/>
      <c r="L205" s="132">
        <v>189</v>
      </c>
      <c r="M205" s="253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15267</v>
      </c>
      <c r="F206" s="130">
        <v>16214</v>
      </c>
      <c r="G206" s="86">
        <f t="shared" si="13"/>
        <v>0.81442000000000003</v>
      </c>
      <c r="H206" s="109">
        <f t="shared" si="9"/>
        <v>0.31894470073948467</v>
      </c>
      <c r="I206" s="73">
        <f t="shared" si="12"/>
        <v>1.1333647007394847</v>
      </c>
      <c r="J206" s="215"/>
      <c r="K206" s="38"/>
      <c r="L206" s="256"/>
      <c r="M206" s="253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8272</v>
      </c>
      <c r="F207" s="130">
        <v>8853</v>
      </c>
      <c r="G207" s="72">
        <f t="shared" si="13"/>
        <v>0.49965999999999999</v>
      </c>
      <c r="H207" s="103">
        <f t="shared" si="9"/>
        <v>0.12524769070135014</v>
      </c>
      <c r="I207" s="88">
        <f t="shared" si="12"/>
        <v>0.6249076907013501</v>
      </c>
      <c r="J207" s="215"/>
      <c r="K207" s="38"/>
      <c r="L207" s="131" t="s">
        <v>431</v>
      </c>
      <c r="M207" s="253" t="s">
        <v>430</v>
      </c>
      <c r="N207" s="257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13067</v>
      </c>
      <c r="F208" s="130">
        <v>14162</v>
      </c>
      <c r="G208" s="72">
        <f>(F208-E208)* 0.00086</f>
        <v>0.94169999999999998</v>
      </c>
      <c r="H208" s="103">
        <f t="shared" si="9"/>
        <v>0.19020172564646892</v>
      </c>
      <c r="I208" s="88">
        <f t="shared" si="12"/>
        <v>1.131901725646469</v>
      </c>
      <c r="J208" s="215"/>
      <c r="K208" s="38"/>
      <c r="L208" s="256"/>
      <c r="M208" s="253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7.4850000000000003</v>
      </c>
      <c r="F209" s="104">
        <v>7.9989999999999997</v>
      </c>
      <c r="G209" s="72">
        <f>(F209-E209)*0.8598</f>
        <v>0.44193719999999942</v>
      </c>
      <c r="H209" s="103">
        <f t="shared" si="9"/>
        <v>0.15379251323328574</v>
      </c>
      <c r="I209" s="88">
        <f t="shared" si="12"/>
        <v>0.59572971323328516</v>
      </c>
      <c r="J209" s="215"/>
      <c r="K209" s="38"/>
      <c r="L209" s="256"/>
      <c r="M209" s="253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10.992000000000001</v>
      </c>
      <c r="F210" s="104">
        <v>11.943</v>
      </c>
      <c r="G210" s="72">
        <f t="shared" ref="G210:G273" si="14">(F210-E210)*0.8598</f>
        <v>0.81766979999999889</v>
      </c>
      <c r="H210" s="103">
        <f t="shared" ref="H210:H273" si="15">$G$11/$C$303*C210</f>
        <v>0.14913213404439832</v>
      </c>
      <c r="I210" s="88">
        <f t="shared" si="12"/>
        <v>0.96680193404439718</v>
      </c>
      <c r="J210" s="25"/>
      <c r="K210" s="38"/>
      <c r="L210" s="256"/>
      <c r="M210" s="253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36.125999999999998</v>
      </c>
      <c r="F211" s="104">
        <v>38.277999999999999</v>
      </c>
      <c r="G211" s="72">
        <f t="shared" si="14"/>
        <v>1.8502896000000009</v>
      </c>
      <c r="H211" s="103">
        <f t="shared" si="15"/>
        <v>0.33088692241100875</v>
      </c>
      <c r="I211" s="88">
        <f t="shared" si="12"/>
        <v>2.1811765224110098</v>
      </c>
      <c r="J211" s="25"/>
      <c r="K211" s="38"/>
      <c r="L211" s="256"/>
      <c r="M211" s="253"/>
      <c r="N211" s="25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22.959</v>
      </c>
      <c r="G212" s="86">
        <f t="shared" si="14"/>
        <v>0</v>
      </c>
      <c r="H212" s="109">
        <f t="shared" si="15"/>
        <v>0.31078903715893164</v>
      </c>
      <c r="I212" s="73">
        <f t="shared" si="12"/>
        <v>0.31078903715893164</v>
      </c>
      <c r="J212" s="25"/>
      <c r="K212" s="38"/>
      <c r="L212" s="256"/>
      <c r="M212" s="253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7.9870000000000001</v>
      </c>
      <c r="F213" s="104">
        <v>8.0500000000000007</v>
      </c>
      <c r="G213" s="72">
        <f t="shared" si="14"/>
        <v>5.4167400000000525E-2</v>
      </c>
      <c r="H213" s="103">
        <f t="shared" si="15"/>
        <v>0.27001071925616649</v>
      </c>
      <c r="I213" s="88">
        <f t="shared" si="12"/>
        <v>0.32417811925616702</v>
      </c>
      <c r="J213" s="25"/>
      <c r="K213" s="38"/>
      <c r="L213" s="256"/>
      <c r="M213" s="253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18.937000000000001</v>
      </c>
      <c r="F214" s="104">
        <v>20.265999999999998</v>
      </c>
      <c r="G214" s="72">
        <f t="shared" si="14"/>
        <v>1.1426741999999974</v>
      </c>
      <c r="H214" s="103">
        <f t="shared" si="15"/>
        <v>0.23826188603187073</v>
      </c>
      <c r="I214" s="88">
        <f t="shared" si="12"/>
        <v>1.3809360860318682</v>
      </c>
      <c r="J214" s="25"/>
      <c r="K214" s="38"/>
      <c r="L214" s="256"/>
      <c r="M214" s="253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4.5449999999999999</v>
      </c>
      <c r="F215" s="104">
        <v>4.859</v>
      </c>
      <c r="G215" s="72">
        <f t="shared" si="14"/>
        <v>0.26997720000000003</v>
      </c>
      <c r="H215" s="103">
        <f t="shared" si="15"/>
        <v>0.15233614473675841</v>
      </c>
      <c r="I215" s="88">
        <f t="shared" si="12"/>
        <v>0.42231334473675841</v>
      </c>
      <c r="J215" s="25"/>
      <c r="K215" s="38"/>
      <c r="L215" s="256"/>
      <c r="M215" s="253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9.4250000000000007</v>
      </c>
      <c r="F216" s="104">
        <v>9.9570000000000007</v>
      </c>
      <c r="G216" s="72">
        <f t="shared" si="14"/>
        <v>0.45741360000000003</v>
      </c>
      <c r="H216" s="103">
        <f t="shared" si="15"/>
        <v>0.14942340774370377</v>
      </c>
      <c r="I216" s="88">
        <f t="shared" si="12"/>
        <v>0.60683700774370375</v>
      </c>
      <c r="J216" s="25"/>
      <c r="K216" s="38"/>
      <c r="L216" s="256"/>
      <c r="M216" s="253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38.438000000000002</v>
      </c>
      <c r="F217" s="104">
        <v>40.970999999999997</v>
      </c>
      <c r="G217" s="72">
        <f t="shared" si="14"/>
        <v>2.1778733999999949</v>
      </c>
      <c r="H217" s="103">
        <f t="shared" si="15"/>
        <v>0.33117819611031424</v>
      </c>
      <c r="I217" s="88">
        <f t="shared" si="12"/>
        <v>2.509051596110309</v>
      </c>
      <c r="J217" s="25"/>
      <c r="K217" s="38"/>
      <c r="L217" s="256"/>
      <c r="M217" s="253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16.535</v>
      </c>
      <c r="F218" s="104">
        <v>17.425999999999998</v>
      </c>
      <c r="G218" s="72">
        <f t="shared" si="14"/>
        <v>0.76608179999999848</v>
      </c>
      <c r="H218" s="103">
        <f t="shared" si="15"/>
        <v>0.31166285825684803</v>
      </c>
      <c r="I218" s="88">
        <f t="shared" si="12"/>
        <v>1.0777446582568464</v>
      </c>
      <c r="J218" s="25"/>
      <c r="K218" s="38"/>
      <c r="L218" s="256"/>
      <c r="M218" s="253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18.434000000000001</v>
      </c>
      <c r="F219" s="104">
        <v>19.57</v>
      </c>
      <c r="G219" s="72">
        <f t="shared" si="14"/>
        <v>0.9767327999999994</v>
      </c>
      <c r="H219" s="103">
        <f t="shared" si="15"/>
        <v>0.27001071925616649</v>
      </c>
      <c r="I219" s="88">
        <f t="shared" si="12"/>
        <v>1.246743519256166</v>
      </c>
      <c r="J219" s="25"/>
      <c r="K219" s="38"/>
      <c r="L219" s="256"/>
      <c r="M219" s="253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15.01</v>
      </c>
      <c r="F220" s="104">
        <v>16.251000000000001</v>
      </c>
      <c r="G220" s="72">
        <f t="shared" si="14"/>
        <v>1.0670118000000013</v>
      </c>
      <c r="H220" s="103">
        <f t="shared" si="15"/>
        <v>0.23593169643742701</v>
      </c>
      <c r="I220" s="88">
        <f t="shared" si="12"/>
        <v>1.3029434964374282</v>
      </c>
      <c r="J220" s="25"/>
      <c r="K220" s="38"/>
      <c r="L220" s="256"/>
      <c r="M220" s="253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7.6020000000000003</v>
      </c>
      <c r="F221" s="104">
        <v>8.202</v>
      </c>
      <c r="G221" s="72">
        <f t="shared" si="14"/>
        <v>0.51587999999999967</v>
      </c>
      <c r="H221" s="103">
        <f t="shared" si="15"/>
        <v>0.15495760803050762</v>
      </c>
      <c r="I221" s="88">
        <f t="shared" si="12"/>
        <v>0.67083760803050729</v>
      </c>
      <c r="J221" s="25"/>
      <c r="K221" s="38"/>
      <c r="L221" s="256"/>
      <c r="M221" s="253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16.577999999999999</v>
      </c>
      <c r="F222" s="104">
        <v>17.815999999999999</v>
      </c>
      <c r="G222" s="72">
        <f t="shared" si="14"/>
        <v>1.0644323999999996</v>
      </c>
      <c r="H222" s="103">
        <f t="shared" si="15"/>
        <v>0.14884086034509286</v>
      </c>
      <c r="I222" s="88">
        <f t="shared" si="12"/>
        <v>1.2132732603450924</v>
      </c>
      <c r="J222" s="25"/>
      <c r="K222" s="38"/>
      <c r="L222" s="256"/>
      <c r="M222" s="253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29.053999999999998</v>
      </c>
      <c r="F223" s="104">
        <v>30.292999999999999</v>
      </c>
      <c r="G223" s="72">
        <f t="shared" si="14"/>
        <v>1.0652922000000007</v>
      </c>
      <c r="H223" s="103">
        <f t="shared" si="15"/>
        <v>0.33146946980961967</v>
      </c>
      <c r="I223" s="88">
        <f t="shared" ref="I223:I280" si="16">G223+H223</f>
        <v>1.3967616698096204</v>
      </c>
      <c r="J223" s="25"/>
      <c r="K223" s="38"/>
      <c r="L223" s="256"/>
      <c r="M223" s="253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5.76</v>
      </c>
      <c r="G224" s="86">
        <f t="shared" si="14"/>
        <v>0</v>
      </c>
      <c r="H224" s="109">
        <f t="shared" si="15"/>
        <v>0.3113715845575426</v>
      </c>
      <c r="I224" s="73">
        <f t="shared" si="16"/>
        <v>0.3113715845575426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16.841000000000001</v>
      </c>
      <c r="F225" s="104">
        <v>17.841000000000001</v>
      </c>
      <c r="G225" s="72">
        <f t="shared" si="14"/>
        <v>0.85980000000000001</v>
      </c>
      <c r="H225" s="103">
        <f t="shared" si="15"/>
        <v>0.27146708775269379</v>
      </c>
      <c r="I225" s="88">
        <f t="shared" si="16"/>
        <v>1.1312670877526938</v>
      </c>
      <c r="J225" s="25"/>
      <c r="K225" s="38"/>
      <c r="L225" s="256"/>
      <c r="M225" s="253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5.9560000000000004</v>
      </c>
      <c r="F226" s="104">
        <v>6.0709999999999997</v>
      </c>
      <c r="G226" s="72">
        <f t="shared" si="14"/>
        <v>9.8876999999999424E-2</v>
      </c>
      <c r="H226" s="103">
        <f t="shared" si="15"/>
        <v>0.23505787533951064</v>
      </c>
      <c r="I226" s="88">
        <f t="shared" si="16"/>
        <v>0.33393487533951005</v>
      </c>
      <c r="J226" s="25"/>
      <c r="K226" s="38"/>
      <c r="L226" s="256"/>
      <c r="M226" s="253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8.8719999999999999</v>
      </c>
      <c r="F227" s="104">
        <v>9.4890000000000008</v>
      </c>
      <c r="G227" s="72">
        <f t="shared" si="14"/>
        <v>0.53049660000000076</v>
      </c>
      <c r="H227" s="103">
        <f t="shared" si="15"/>
        <v>0.15291869213536935</v>
      </c>
      <c r="I227" s="88">
        <f t="shared" si="16"/>
        <v>0.68341529213537011</v>
      </c>
      <c r="J227" s="25"/>
      <c r="K227" s="38"/>
      <c r="L227" s="256"/>
      <c r="M227" s="253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0.45700000000000002</v>
      </c>
      <c r="F228" s="104">
        <v>0.45900000000000002</v>
      </c>
      <c r="G228" s="72">
        <f t="shared" si="14"/>
        <v>1.7196000000000015E-3</v>
      </c>
      <c r="H228" s="103">
        <f t="shared" si="15"/>
        <v>0.14854958664578738</v>
      </c>
      <c r="I228" s="88">
        <f t="shared" si="16"/>
        <v>0.15026918664578737</v>
      </c>
      <c r="K228" s="38"/>
      <c r="L228" s="256"/>
      <c r="M228" s="253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39.331000000000003</v>
      </c>
      <c r="F229" s="104">
        <v>42.585000000000001</v>
      </c>
      <c r="G229" s="72">
        <f t="shared" si="14"/>
        <v>2.7977891999999982</v>
      </c>
      <c r="H229" s="103">
        <f t="shared" si="15"/>
        <v>0.33176074350892515</v>
      </c>
      <c r="I229" s="88">
        <f t="shared" si="16"/>
        <v>3.1295499435089233</v>
      </c>
      <c r="J229" s="25"/>
      <c r="K229" s="38"/>
      <c r="L229" s="256"/>
      <c r="M229" s="253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12.756</v>
      </c>
      <c r="F230" s="104">
        <v>12.756</v>
      </c>
      <c r="G230" s="72">
        <f t="shared" si="14"/>
        <v>0</v>
      </c>
      <c r="H230" s="103">
        <f t="shared" si="15"/>
        <v>0.31020648976032072</v>
      </c>
      <c r="I230" s="88">
        <f t="shared" si="16"/>
        <v>0.31020648976032072</v>
      </c>
      <c r="J230" s="25"/>
      <c r="K230" s="38"/>
      <c r="L230" s="256"/>
      <c r="M230" s="253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12.471</v>
      </c>
      <c r="F231" s="104">
        <v>13.788</v>
      </c>
      <c r="G231" s="72">
        <f t="shared" si="14"/>
        <v>1.1323566000000003</v>
      </c>
      <c r="H231" s="103">
        <f t="shared" si="15"/>
        <v>0.269719445556861</v>
      </c>
      <c r="I231" s="88">
        <f t="shared" si="16"/>
        <v>1.4020760455568613</v>
      </c>
      <c r="J231" s="25"/>
      <c r="K231" s="38"/>
      <c r="L231" s="256"/>
      <c r="M231" s="253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12.246</v>
      </c>
      <c r="F232" s="104">
        <v>13.353</v>
      </c>
      <c r="G232" s="72">
        <f t="shared" si="14"/>
        <v>0.95179859999999938</v>
      </c>
      <c r="H232" s="103">
        <f t="shared" si="15"/>
        <v>0.23709679123464888</v>
      </c>
      <c r="I232" s="88">
        <f t="shared" si="16"/>
        <v>1.1888953912346483</v>
      </c>
      <c r="J232" s="25"/>
      <c r="K232" s="38"/>
      <c r="L232" s="256"/>
      <c r="M232" s="253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9.5820000000000007</v>
      </c>
      <c r="F233" s="104">
        <v>9.6159999999999997</v>
      </c>
      <c r="G233" s="72">
        <f t="shared" si="14"/>
        <v>2.9233199999999071E-2</v>
      </c>
      <c r="H233" s="103">
        <f t="shared" si="15"/>
        <v>0.15408378693259123</v>
      </c>
      <c r="I233" s="88">
        <f t="shared" si="16"/>
        <v>0.1833169869325903</v>
      </c>
      <c r="J233" s="25"/>
      <c r="K233" s="38"/>
      <c r="L233" s="256"/>
      <c r="M233" s="253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13.499000000000001</v>
      </c>
      <c r="F234" s="135">
        <v>14.202</v>
      </c>
      <c r="G234" s="86">
        <f t="shared" si="14"/>
        <v>0.60443939999999952</v>
      </c>
      <c r="H234" s="109">
        <f t="shared" si="15"/>
        <v>0.14971468144300923</v>
      </c>
      <c r="I234" s="73">
        <f t="shared" si="16"/>
        <v>0.75415408144300877</v>
      </c>
      <c r="J234" s="25"/>
      <c r="K234" s="38"/>
      <c r="L234" s="256"/>
      <c r="M234" s="253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7.9660000000000002</v>
      </c>
      <c r="G235" s="86">
        <f t="shared" si="14"/>
        <v>0</v>
      </c>
      <c r="H235" s="109">
        <f t="shared" si="15"/>
        <v>0.3349647542012853</v>
      </c>
      <c r="I235" s="73">
        <f t="shared" si="16"/>
        <v>0.3349647542012853</v>
      </c>
      <c r="J235" s="215"/>
      <c r="K235" s="38"/>
      <c r="L235" s="256"/>
      <c r="M235" s="253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16.731999999999999</v>
      </c>
      <c r="F236" s="135">
        <v>17.318000000000001</v>
      </c>
      <c r="G236" s="86">
        <f t="shared" si="14"/>
        <v>0.50384280000000181</v>
      </c>
      <c r="H236" s="109">
        <f t="shared" si="15"/>
        <v>0.31078903715893164</v>
      </c>
      <c r="I236" s="73">
        <f t="shared" si="16"/>
        <v>0.81463183715893339</v>
      </c>
      <c r="J236" s="215"/>
      <c r="K236" s="227"/>
      <c r="L236" s="256"/>
      <c r="M236" s="253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8.3650000000000002</v>
      </c>
      <c r="G237" s="86">
        <f t="shared" si="14"/>
        <v>0</v>
      </c>
      <c r="H237" s="109">
        <f t="shared" si="15"/>
        <v>0.26913689815825009</v>
      </c>
      <c r="I237" s="73">
        <f t="shared" si="16"/>
        <v>0.26913689815825009</v>
      </c>
      <c r="J237" s="215"/>
      <c r="K237" s="227"/>
      <c r="L237" s="256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12.564</v>
      </c>
      <c r="F238" s="135">
        <v>13.281000000000001</v>
      </c>
      <c r="G238" s="86">
        <f t="shared" si="14"/>
        <v>0.61647660000000049</v>
      </c>
      <c r="H238" s="109">
        <f t="shared" si="15"/>
        <v>0.23651424383603795</v>
      </c>
      <c r="I238" s="73">
        <f t="shared" si="16"/>
        <v>0.8529908438360384</v>
      </c>
      <c r="J238" s="215"/>
      <c r="K238" s="227"/>
      <c r="L238" s="256"/>
      <c r="M238" s="253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5.14</v>
      </c>
      <c r="F239" s="135">
        <v>5.6429999999999998</v>
      </c>
      <c r="G239" s="86">
        <f t="shared" si="14"/>
        <v>0.43247940000000012</v>
      </c>
      <c r="H239" s="109">
        <f t="shared" si="15"/>
        <v>0.15350123953398032</v>
      </c>
      <c r="I239" s="73">
        <f t="shared" si="16"/>
        <v>0.58598063953398039</v>
      </c>
      <c r="J239" s="215"/>
      <c r="K239" s="38"/>
      <c r="L239" s="256"/>
      <c r="M239" s="253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0.15000595514231471</v>
      </c>
      <c r="I240" s="73">
        <f t="shared" si="16"/>
        <v>0.15000595514231471</v>
      </c>
      <c r="J240" s="215"/>
      <c r="K240" s="38"/>
      <c r="L240" s="256"/>
      <c r="M240" s="253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38.988</v>
      </c>
      <c r="F241" s="135">
        <v>40.308</v>
      </c>
      <c r="G241" s="86">
        <f t="shared" si="14"/>
        <v>1.1349360000000002</v>
      </c>
      <c r="H241" s="109">
        <f t="shared" si="15"/>
        <v>0.33059564871170327</v>
      </c>
      <c r="I241" s="73">
        <f t="shared" si="16"/>
        <v>1.4655316487117034</v>
      </c>
      <c r="J241" s="215"/>
      <c r="K241" s="38"/>
      <c r="L241" s="256"/>
      <c r="M241" s="253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18.719000000000001</v>
      </c>
      <c r="F242" s="135">
        <v>19.393999999999998</v>
      </c>
      <c r="G242" s="86">
        <f t="shared" si="14"/>
        <v>0.58036499999999758</v>
      </c>
      <c r="H242" s="109">
        <f t="shared" si="15"/>
        <v>0.31282795305406991</v>
      </c>
      <c r="I242" s="73">
        <f t="shared" si="16"/>
        <v>0.89319295305406743</v>
      </c>
      <c r="J242" s="215"/>
      <c r="K242" s="38"/>
      <c r="L242" s="256"/>
      <c r="M242" s="253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16.568999999999999</v>
      </c>
      <c r="F243" s="135">
        <v>16.832999999999998</v>
      </c>
      <c r="G243" s="86">
        <f t="shared" si="14"/>
        <v>0.22698719999999944</v>
      </c>
      <c r="H243" s="109">
        <f t="shared" si="15"/>
        <v>0.27088454035408288</v>
      </c>
      <c r="I243" s="73">
        <f t="shared" si="16"/>
        <v>0.49787174035408233</v>
      </c>
      <c r="J243" s="25"/>
      <c r="K243" s="38"/>
      <c r="L243" s="256"/>
      <c r="M243" s="253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21.553999999999998</v>
      </c>
      <c r="F244" s="135">
        <v>22.986999999999998</v>
      </c>
      <c r="G244" s="86">
        <f t="shared" si="14"/>
        <v>1.2320933999999999</v>
      </c>
      <c r="H244" s="109">
        <f t="shared" si="15"/>
        <v>0.23564042273812158</v>
      </c>
      <c r="I244" s="73">
        <f t="shared" si="16"/>
        <v>1.4677338227381216</v>
      </c>
      <c r="J244" s="25"/>
      <c r="K244" s="38"/>
      <c r="L244" s="256"/>
      <c r="M244" s="253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14.308999999999999</v>
      </c>
      <c r="F245" s="135">
        <v>15.385</v>
      </c>
      <c r="G245" s="86">
        <f t="shared" si="14"/>
        <v>0.92514480000000043</v>
      </c>
      <c r="H245" s="109">
        <f t="shared" si="15"/>
        <v>0.15291869213536935</v>
      </c>
      <c r="I245" s="73">
        <f t="shared" si="16"/>
        <v>1.0780634921353698</v>
      </c>
      <c r="J245" s="25"/>
      <c r="K245" s="38"/>
      <c r="L245" s="256"/>
      <c r="M245" s="253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11.599</v>
      </c>
      <c r="F246" s="104">
        <v>12.635999999999999</v>
      </c>
      <c r="G246" s="72">
        <f t="shared" si="14"/>
        <v>0.8916125999999992</v>
      </c>
      <c r="H246" s="103">
        <f t="shared" si="15"/>
        <v>0.14767576554787099</v>
      </c>
      <c r="I246" s="88">
        <f t="shared" si="16"/>
        <v>1.0392883655478702</v>
      </c>
      <c r="J246" s="25"/>
      <c r="K246" s="38"/>
      <c r="L246" s="256"/>
      <c r="M246" s="253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18.297999999999998</v>
      </c>
      <c r="F247" s="104">
        <v>20.108000000000001</v>
      </c>
      <c r="G247" s="72">
        <f t="shared" si="14"/>
        <v>1.556238000000002</v>
      </c>
      <c r="H247" s="103">
        <f t="shared" si="15"/>
        <v>0.33146946980961967</v>
      </c>
      <c r="I247" s="88">
        <f t="shared" si="16"/>
        <v>1.8877074698096217</v>
      </c>
      <c r="J247" s="25"/>
      <c r="K247" s="38"/>
      <c r="L247" s="256"/>
      <c r="M247" s="253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12.464</v>
      </c>
      <c r="F248" s="104">
        <v>14.318</v>
      </c>
      <c r="G248" s="72">
        <f t="shared" si="14"/>
        <v>1.5940691999999994</v>
      </c>
      <c r="H248" s="103">
        <f t="shared" si="15"/>
        <v>0.30991521606101524</v>
      </c>
      <c r="I248" s="88">
        <f t="shared" si="16"/>
        <v>1.9039844160610147</v>
      </c>
      <c r="J248" s="25"/>
      <c r="K248" s="38"/>
      <c r="L248" s="256"/>
      <c r="M248" s="253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14.077999999999999</v>
      </c>
      <c r="F249" s="104">
        <v>15.311999999999999</v>
      </c>
      <c r="G249" s="72">
        <f t="shared" si="14"/>
        <v>1.0609932</v>
      </c>
      <c r="H249" s="103">
        <f t="shared" si="15"/>
        <v>0.27234090885061019</v>
      </c>
      <c r="I249" s="88">
        <f t="shared" si="16"/>
        <v>1.3333341088506101</v>
      </c>
      <c r="J249" s="25"/>
      <c r="K249" s="38"/>
      <c r="L249" s="256"/>
      <c r="M249" s="253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5.9340000000000002</v>
      </c>
      <c r="G250" s="72">
        <f t="shared" si="14"/>
        <v>0</v>
      </c>
      <c r="H250" s="103">
        <f t="shared" si="15"/>
        <v>0.23389278054228876</v>
      </c>
      <c r="I250" s="88">
        <f t="shared" si="16"/>
        <v>0.23389278054228876</v>
      </c>
      <c r="J250" s="25"/>
      <c r="K250" s="38"/>
      <c r="L250" s="256"/>
      <c r="M250" s="253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4.8159999999999998</v>
      </c>
      <c r="F251" s="104">
        <v>6.1390000000000002</v>
      </c>
      <c r="G251" s="72">
        <f t="shared" si="14"/>
        <v>1.1375154000000003</v>
      </c>
      <c r="H251" s="103">
        <f t="shared" si="15"/>
        <v>0.15262741843606389</v>
      </c>
      <c r="I251" s="88">
        <f t="shared" si="16"/>
        <v>1.2901428184360642</v>
      </c>
      <c r="J251" s="25"/>
      <c r="K251" s="38"/>
      <c r="L251" s="256"/>
      <c r="M251" s="253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12.24</v>
      </c>
      <c r="F252" s="104">
        <v>13.266999999999999</v>
      </c>
      <c r="G252" s="72">
        <f t="shared" si="14"/>
        <v>0.88301459999999932</v>
      </c>
      <c r="H252" s="103">
        <f t="shared" si="15"/>
        <v>0.14825831294648192</v>
      </c>
      <c r="I252" s="88">
        <f t="shared" si="16"/>
        <v>1.0312729129464813</v>
      </c>
      <c r="J252" s="25"/>
      <c r="K252" s="38"/>
      <c r="L252" s="256"/>
      <c r="M252" s="253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33.942999999999998</v>
      </c>
      <c r="F253" s="104">
        <v>36.194000000000003</v>
      </c>
      <c r="G253" s="72">
        <f t="shared" si="14"/>
        <v>1.9354098000000042</v>
      </c>
      <c r="H253" s="103">
        <f t="shared" si="15"/>
        <v>0.33350838570475794</v>
      </c>
      <c r="I253" s="88">
        <f t="shared" si="16"/>
        <v>2.268918185704762</v>
      </c>
      <c r="J253" s="215"/>
      <c r="K253" s="38"/>
      <c r="L253" s="256"/>
      <c r="M253" s="253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9.9610000000000003</v>
      </c>
      <c r="F254" s="135">
        <v>10.042</v>
      </c>
      <c r="G254" s="72">
        <f>(F254-E254)*0.8598</f>
        <v>6.9643799999999589E-2</v>
      </c>
      <c r="H254" s="103">
        <f t="shared" si="15"/>
        <v>0.31020648976032072</v>
      </c>
      <c r="I254" s="88">
        <f t="shared" si="16"/>
        <v>0.37985028976032031</v>
      </c>
      <c r="J254" s="215"/>
      <c r="K254" s="38"/>
      <c r="L254" s="256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18.280999999999999</v>
      </c>
      <c r="F255" s="135">
        <v>19.395</v>
      </c>
      <c r="G255" s="72">
        <f>(F255-E255)*0.8598</f>
        <v>0.9578172000000007</v>
      </c>
      <c r="H255" s="103">
        <f t="shared" si="15"/>
        <v>0.27234090885061019</v>
      </c>
      <c r="I255" s="88">
        <f t="shared" si="16"/>
        <v>1.2301581088506108</v>
      </c>
      <c r="J255" s="215"/>
      <c r="K255" s="38"/>
      <c r="L255" s="256"/>
      <c r="M255" s="253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7.0350000000000001</v>
      </c>
      <c r="F256" s="135">
        <v>7.1929999999999996</v>
      </c>
      <c r="G256" s="72">
        <f t="shared" si="14"/>
        <v>0.13584839999999954</v>
      </c>
      <c r="H256" s="103">
        <f t="shared" si="15"/>
        <v>0.2344753279408997</v>
      </c>
      <c r="I256" s="88">
        <f t="shared" si="16"/>
        <v>0.37032372794089924</v>
      </c>
      <c r="J256" s="215"/>
      <c r="K256" s="38"/>
      <c r="L256" s="256"/>
      <c r="M256" s="253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8.0690000000000008</v>
      </c>
      <c r="F257" s="135">
        <v>8.2240000000000002</v>
      </c>
      <c r="G257" s="72">
        <f t="shared" si="14"/>
        <v>0.13326899999999944</v>
      </c>
      <c r="H257" s="103">
        <f t="shared" si="15"/>
        <v>0.15350123953398032</v>
      </c>
      <c r="I257" s="88">
        <f t="shared" si="16"/>
        <v>0.28677023953397973</v>
      </c>
      <c r="J257" s="215"/>
      <c r="K257" s="38"/>
      <c r="L257" s="256"/>
      <c r="M257" s="253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0.14651067075064911</v>
      </c>
      <c r="I258" s="88">
        <f t="shared" si="16"/>
        <v>0.14651067075064911</v>
      </c>
      <c r="J258" s="215"/>
      <c r="K258" s="38"/>
      <c r="L258" s="256"/>
      <c r="M258" s="253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25.876000000000001</v>
      </c>
      <c r="F259" s="135">
        <v>26.907</v>
      </c>
      <c r="G259" s="72">
        <f t="shared" si="14"/>
        <v>0.88645379999999896</v>
      </c>
      <c r="H259" s="103">
        <f t="shared" si="15"/>
        <v>0.33176074350892515</v>
      </c>
      <c r="I259" s="88">
        <f t="shared" si="16"/>
        <v>1.2182145435089242</v>
      </c>
      <c r="J259" s="215"/>
      <c r="K259" s="38"/>
      <c r="L259" s="256"/>
      <c r="M259" s="253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16.126000000000001</v>
      </c>
      <c r="F260" s="104">
        <v>16.8</v>
      </c>
      <c r="G260" s="72">
        <f t="shared" si="14"/>
        <v>0.57950519999999961</v>
      </c>
      <c r="H260" s="103">
        <f t="shared" si="15"/>
        <v>0.30962394236170976</v>
      </c>
      <c r="I260" s="88">
        <f t="shared" si="16"/>
        <v>0.88912914236170937</v>
      </c>
      <c r="J260" s="25"/>
      <c r="K260" s="40"/>
      <c r="L260" s="256"/>
      <c r="M260" s="253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18.594000000000001</v>
      </c>
      <c r="F261" s="104">
        <v>19.149000000000001</v>
      </c>
      <c r="G261" s="72">
        <f t="shared" si="14"/>
        <v>0.47718899999999975</v>
      </c>
      <c r="H261" s="103">
        <f t="shared" si="15"/>
        <v>0.26942817185755552</v>
      </c>
      <c r="I261" s="88">
        <f t="shared" si="16"/>
        <v>0.74661717185755527</v>
      </c>
      <c r="J261" s="25"/>
      <c r="K261" s="38"/>
      <c r="L261" s="256"/>
      <c r="M261" s="253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10.608000000000001</v>
      </c>
      <c r="F262" s="104">
        <v>11.254</v>
      </c>
      <c r="G262" s="72">
        <f t="shared" si="14"/>
        <v>0.55543079999999911</v>
      </c>
      <c r="H262" s="103">
        <f t="shared" si="15"/>
        <v>0.2478739181089511</v>
      </c>
      <c r="I262" s="88">
        <f t="shared" si="16"/>
        <v>0.80330471810895021</v>
      </c>
      <c r="J262" s="25"/>
      <c r="K262" s="38"/>
      <c r="L262" s="256"/>
      <c r="M262" s="253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13.486000000000001</v>
      </c>
      <c r="F263" s="104">
        <v>14.128</v>
      </c>
      <c r="G263" s="72">
        <f t="shared" si="14"/>
        <v>0.55199159999999958</v>
      </c>
      <c r="H263" s="103">
        <f t="shared" si="15"/>
        <v>0.15262741843606389</v>
      </c>
      <c r="I263" s="88">
        <f t="shared" si="16"/>
        <v>0.70461901843606345</v>
      </c>
      <c r="J263" s="25"/>
      <c r="K263" s="38"/>
      <c r="L263" s="256"/>
      <c r="M263" s="253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15.035</v>
      </c>
      <c r="F264" s="104">
        <v>15.69</v>
      </c>
      <c r="G264" s="72">
        <f t="shared" si="14"/>
        <v>0.56316899999999948</v>
      </c>
      <c r="H264" s="103">
        <f t="shared" si="15"/>
        <v>0.14825831294648192</v>
      </c>
      <c r="I264" s="88">
        <f t="shared" si="16"/>
        <v>0.71142731294648143</v>
      </c>
      <c r="J264" s="25"/>
      <c r="K264" s="38"/>
      <c r="L264" s="256"/>
      <c r="M264" s="253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24.923999999999999</v>
      </c>
      <c r="F265" s="104">
        <v>25.893999999999998</v>
      </c>
      <c r="G265" s="72">
        <f t="shared" si="14"/>
        <v>0.83400599999999903</v>
      </c>
      <c r="H265" s="103">
        <f t="shared" si="15"/>
        <v>0.33176074350892515</v>
      </c>
      <c r="I265" s="88">
        <f t="shared" si="16"/>
        <v>1.1657667435089243</v>
      </c>
      <c r="J265" s="25"/>
      <c r="K265" s="38"/>
      <c r="L265" s="256"/>
      <c r="M265" s="253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0.31108031085823712</v>
      </c>
      <c r="I266" s="88">
        <f t="shared" si="16"/>
        <v>0.31108031085823712</v>
      </c>
      <c r="J266" s="25"/>
      <c r="K266" s="38"/>
      <c r="L266" s="256"/>
      <c r="M266" s="253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11.689</v>
      </c>
      <c r="G267" s="72">
        <f t="shared" si="14"/>
        <v>0</v>
      </c>
      <c r="H267" s="103">
        <f t="shared" si="15"/>
        <v>0.26942817185755552</v>
      </c>
      <c r="I267" s="88">
        <f t="shared" si="16"/>
        <v>0.26942817185755552</v>
      </c>
      <c r="J267" s="25"/>
      <c r="K267" s="38"/>
      <c r="L267" s="256"/>
      <c r="M267" s="253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12.057</v>
      </c>
      <c r="F268" s="104">
        <v>12.384</v>
      </c>
      <c r="G268" s="72">
        <f t="shared" si="14"/>
        <v>0.28115459999999998</v>
      </c>
      <c r="H268" s="103">
        <f t="shared" si="15"/>
        <v>0.23593169643742701</v>
      </c>
      <c r="I268" s="88">
        <f t="shared" si="16"/>
        <v>0.51708629643742698</v>
      </c>
      <c r="J268" s="25"/>
      <c r="K268" s="38"/>
      <c r="L268" s="256"/>
      <c r="M268" s="253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7.9509999999999996</v>
      </c>
      <c r="F269" s="104">
        <v>8.4830000000000005</v>
      </c>
      <c r="G269" s="72">
        <f t="shared" si="14"/>
        <v>0.45741360000000081</v>
      </c>
      <c r="H269" s="103">
        <f t="shared" si="15"/>
        <v>0.15204487103745298</v>
      </c>
      <c r="I269" s="88">
        <f t="shared" si="16"/>
        <v>0.60945847103745376</v>
      </c>
      <c r="J269" s="25"/>
      <c r="K269" s="38"/>
      <c r="L269" s="256"/>
      <c r="M269" s="253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7.7210000000000001</v>
      </c>
      <c r="F270" s="104">
        <v>8.6709999999999994</v>
      </c>
      <c r="G270" s="72">
        <f t="shared" si="14"/>
        <v>0.81680999999999937</v>
      </c>
      <c r="H270" s="103">
        <f t="shared" si="15"/>
        <v>0.14767576554787099</v>
      </c>
      <c r="I270" s="88">
        <f t="shared" si="16"/>
        <v>0.96448576554787036</v>
      </c>
      <c r="J270" s="25"/>
      <c r="K270" s="38"/>
      <c r="L270" s="256"/>
      <c r="M270" s="253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22.497</v>
      </c>
      <c r="F271" s="104">
        <v>24.134</v>
      </c>
      <c r="G271" s="72">
        <f t="shared" si="14"/>
        <v>1.4074926000000003</v>
      </c>
      <c r="H271" s="103">
        <f t="shared" si="15"/>
        <v>0.33176074350892515</v>
      </c>
      <c r="I271" s="88">
        <f t="shared" si="16"/>
        <v>1.7392533435089255</v>
      </c>
      <c r="J271" s="25"/>
      <c r="K271" s="38"/>
      <c r="L271" s="256"/>
      <c r="M271" s="253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10.788</v>
      </c>
      <c r="F272" s="104">
        <v>10.835000000000001</v>
      </c>
      <c r="G272" s="72">
        <f t="shared" si="14"/>
        <v>4.0410600000000511E-2</v>
      </c>
      <c r="H272" s="103">
        <f t="shared" si="15"/>
        <v>0.3113715845575426</v>
      </c>
      <c r="I272" s="88">
        <f t="shared" si="16"/>
        <v>0.35178218455754312</v>
      </c>
      <c r="J272" s="25"/>
      <c r="K272" s="38"/>
      <c r="L272" s="256"/>
      <c r="M272" s="253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6.0910000000000002</v>
      </c>
      <c r="F273" s="104">
        <v>6.6680000000000001</v>
      </c>
      <c r="G273" s="72">
        <f t="shared" si="14"/>
        <v>0.49610459999999995</v>
      </c>
      <c r="H273" s="103">
        <f t="shared" si="15"/>
        <v>0.26942817185755552</v>
      </c>
      <c r="I273" s="88">
        <f t="shared" si="16"/>
        <v>0.76553277185755553</v>
      </c>
      <c r="J273" s="25"/>
      <c r="K273" s="38"/>
      <c r="L273" s="256"/>
      <c r="M273" s="253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18.158000000000001</v>
      </c>
      <c r="F274" s="104">
        <v>19.527999999999999</v>
      </c>
      <c r="G274" s="72">
        <f t="shared" ref="G274:G301" si="17">(F274-E274)*0.8598</f>
        <v>1.1779259999999978</v>
      </c>
      <c r="H274" s="103">
        <f t="shared" ref="H274:H301" si="18">$G$11/$C$303*C274</f>
        <v>0.23564042273812158</v>
      </c>
      <c r="I274" s="88">
        <f t="shared" si="16"/>
        <v>1.4135664227381195</v>
      </c>
      <c r="J274" s="25"/>
      <c r="K274" s="38"/>
      <c r="L274" s="256"/>
      <c r="M274" s="253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2.024</v>
      </c>
      <c r="F275" s="104">
        <v>2.25</v>
      </c>
      <c r="G275" s="72">
        <f t="shared" si="17"/>
        <v>0.19431479999999998</v>
      </c>
      <c r="H275" s="103">
        <f t="shared" si="18"/>
        <v>0.1517535973381475</v>
      </c>
      <c r="I275" s="88">
        <f t="shared" si="16"/>
        <v>0.34606839733814748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2.2050000000000001</v>
      </c>
      <c r="G276" s="72">
        <f t="shared" si="17"/>
        <v>0</v>
      </c>
      <c r="H276" s="103">
        <f t="shared" si="18"/>
        <v>0.14738449184856553</v>
      </c>
      <c r="I276" s="88">
        <f t="shared" si="16"/>
        <v>0.14738449184856553</v>
      </c>
      <c r="J276" s="25"/>
      <c r="K276" s="38"/>
      <c r="L276" s="256"/>
      <c r="M276" s="253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0.33292583830614703</v>
      </c>
      <c r="I277" s="88">
        <f t="shared" si="16"/>
        <v>0.33292583830614703</v>
      </c>
      <c r="J277" s="25"/>
      <c r="K277" s="38"/>
      <c r="L277" s="256"/>
      <c r="M277" s="253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16.029</v>
      </c>
      <c r="F278" s="104">
        <v>17.265000000000001</v>
      </c>
      <c r="G278" s="72">
        <f t="shared" si="17"/>
        <v>1.0627128000000006</v>
      </c>
      <c r="H278" s="103">
        <f t="shared" si="18"/>
        <v>0.31166285825684803</v>
      </c>
      <c r="I278" s="88">
        <f t="shared" si="16"/>
        <v>1.3743756582568487</v>
      </c>
      <c r="J278" s="25"/>
      <c r="K278" s="38"/>
      <c r="L278" s="256"/>
      <c r="M278" s="253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13.657</v>
      </c>
      <c r="G279" s="72">
        <f t="shared" si="17"/>
        <v>0</v>
      </c>
      <c r="H279" s="103">
        <f t="shared" si="18"/>
        <v>0.27030199295547191</v>
      </c>
      <c r="I279" s="88">
        <f t="shared" si="16"/>
        <v>0.27030199295547191</v>
      </c>
      <c r="J279" s="25"/>
      <c r="K279" s="38"/>
      <c r="L279" s="256"/>
      <c r="M279" s="253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11.37</v>
      </c>
      <c r="F280" s="104">
        <v>11.983000000000001</v>
      </c>
      <c r="G280" s="72">
        <f>(F280-E280)*0.8598</f>
        <v>0.52705740000000112</v>
      </c>
      <c r="H280" s="103">
        <f t="shared" si="18"/>
        <v>0.23389278054228876</v>
      </c>
      <c r="I280" s="88">
        <f t="shared" si="16"/>
        <v>0.76095018054228991</v>
      </c>
      <c r="J280" s="25"/>
      <c r="K280" s="38"/>
      <c r="L280" s="256"/>
      <c r="M280" s="253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3.2269999999999999</v>
      </c>
      <c r="F281" s="104">
        <v>3.3719999999999999</v>
      </c>
      <c r="G281" s="72">
        <f>(F281-E281)*0.8598</f>
        <v>0.12467100000000002</v>
      </c>
      <c r="H281" s="103">
        <f t="shared" si="18"/>
        <v>0.15146232363884204</v>
      </c>
      <c r="I281" s="88">
        <f>G281+H281</f>
        <v>0.27613332363884208</v>
      </c>
      <c r="K281" s="25"/>
      <c r="L281" s="256"/>
      <c r="M281" s="253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6.3470000000000004</v>
      </c>
      <c r="F282" s="104">
        <v>6.9409999999999998</v>
      </c>
      <c r="G282" s="72">
        <f t="shared" si="17"/>
        <v>0.51072119999999954</v>
      </c>
      <c r="H282" s="103">
        <f t="shared" si="18"/>
        <v>0.14680194444995459</v>
      </c>
      <c r="I282" s="88">
        <f t="shared" ref="I282:I301" si="19">G282+H282</f>
        <v>0.65752314444995408</v>
      </c>
      <c r="J282" s="25"/>
      <c r="K282" s="38"/>
      <c r="L282" s="256"/>
      <c r="M282" s="253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14.637</v>
      </c>
      <c r="F283" s="104">
        <v>16.009</v>
      </c>
      <c r="G283" s="72">
        <f t="shared" si="17"/>
        <v>1.1796456</v>
      </c>
      <c r="H283" s="103">
        <f t="shared" si="18"/>
        <v>0.33030437501239784</v>
      </c>
      <c r="I283" s="88">
        <f t="shared" si="19"/>
        <v>1.5099499750123977</v>
      </c>
      <c r="J283" s="25"/>
      <c r="K283" s="38"/>
      <c r="L283" s="256"/>
      <c r="M283" s="253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10.819000000000001</v>
      </c>
      <c r="F284" s="104">
        <v>11.407999999999999</v>
      </c>
      <c r="G284" s="72">
        <f t="shared" si="17"/>
        <v>0.50642219999999882</v>
      </c>
      <c r="H284" s="103">
        <f t="shared" si="18"/>
        <v>0.30933266866240433</v>
      </c>
      <c r="I284" s="88">
        <f t="shared" si="19"/>
        <v>0.81575486866240321</v>
      </c>
      <c r="J284" s="25"/>
      <c r="K284" s="38"/>
      <c r="L284" s="256"/>
      <c r="M284" s="253"/>
      <c r="N284" s="256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10.907</v>
      </c>
      <c r="G285" s="72">
        <f t="shared" si="17"/>
        <v>0</v>
      </c>
      <c r="H285" s="103">
        <f t="shared" si="18"/>
        <v>0.27001071925616649</v>
      </c>
      <c r="I285" s="88">
        <f t="shared" si="19"/>
        <v>0.27001071925616649</v>
      </c>
      <c r="J285" s="25"/>
      <c r="K285" s="38"/>
      <c r="L285" s="256"/>
      <c r="M285" s="253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15.667999999999999</v>
      </c>
      <c r="F286" s="104">
        <v>16.734999999999999</v>
      </c>
      <c r="G286" s="72">
        <f t="shared" si="17"/>
        <v>0.91740660000000018</v>
      </c>
      <c r="H286" s="103">
        <f t="shared" si="18"/>
        <v>0.23738806493395434</v>
      </c>
      <c r="I286" s="88">
        <f t="shared" si="19"/>
        <v>1.1547946649339544</v>
      </c>
      <c r="J286" s="25"/>
      <c r="K286" s="38"/>
      <c r="L286" s="256"/>
      <c r="M286" s="253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13.596</v>
      </c>
      <c r="F287" s="104">
        <v>14.958</v>
      </c>
      <c r="G287" s="72">
        <f t="shared" si="17"/>
        <v>1.1710476000000001</v>
      </c>
      <c r="H287" s="103">
        <f t="shared" si="18"/>
        <v>0.15146232363884204</v>
      </c>
      <c r="I287" s="88">
        <f t="shared" si="19"/>
        <v>1.322509923638842</v>
      </c>
      <c r="J287" s="25"/>
      <c r="K287" s="38"/>
      <c r="L287" s="256"/>
      <c r="M287" s="253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11.065</v>
      </c>
      <c r="F288" s="104">
        <v>12.364000000000001</v>
      </c>
      <c r="G288" s="72">
        <f t="shared" si="17"/>
        <v>1.1168802000000011</v>
      </c>
      <c r="H288" s="103">
        <f t="shared" si="18"/>
        <v>0.1459281233520382</v>
      </c>
      <c r="I288" s="88">
        <f t="shared" si="19"/>
        <v>1.2628083233520393</v>
      </c>
      <c r="J288" s="25"/>
      <c r="K288" s="38"/>
      <c r="L288" s="256"/>
      <c r="M288" s="253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26.72</v>
      </c>
      <c r="F289" s="104">
        <v>28.052</v>
      </c>
      <c r="G289" s="72">
        <f t="shared" si="17"/>
        <v>1.1452536000000006</v>
      </c>
      <c r="H289" s="103">
        <f t="shared" si="18"/>
        <v>0.33176074350892515</v>
      </c>
      <c r="I289" s="88">
        <f t="shared" si="19"/>
        <v>1.4770143435089258</v>
      </c>
      <c r="J289" s="25"/>
      <c r="K289" s="38"/>
      <c r="L289" s="256"/>
      <c r="M289" s="253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27.713999999999999</v>
      </c>
      <c r="F290" s="104">
        <v>28.962</v>
      </c>
      <c r="G290" s="72">
        <f t="shared" si="17"/>
        <v>1.0730304000000011</v>
      </c>
      <c r="H290" s="103">
        <f t="shared" si="18"/>
        <v>0.31282795305406991</v>
      </c>
      <c r="I290" s="88">
        <f t="shared" si="19"/>
        <v>1.3858583530540709</v>
      </c>
      <c r="J290" s="25"/>
      <c r="K290" s="216"/>
      <c r="L290" s="256"/>
      <c r="M290" s="253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7.0609999999999999</v>
      </c>
      <c r="F291" s="104">
        <v>7.2709999999999999</v>
      </c>
      <c r="G291" s="72">
        <f t="shared" si="17"/>
        <v>0.18055799999999997</v>
      </c>
      <c r="H291" s="103">
        <f t="shared" si="18"/>
        <v>0.269719445556861</v>
      </c>
      <c r="I291" s="88">
        <f t="shared" si="19"/>
        <v>0.450277445556861</v>
      </c>
      <c r="J291" s="25"/>
      <c r="K291" s="38"/>
      <c r="L291" s="256"/>
      <c r="M291" s="253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12.042999999999999</v>
      </c>
      <c r="F292" s="104">
        <v>12.076000000000001</v>
      </c>
      <c r="G292" s="72">
        <f t="shared" si="17"/>
        <v>2.8373400000001076E-2</v>
      </c>
      <c r="H292" s="103">
        <f t="shared" si="18"/>
        <v>0.2344753279408997</v>
      </c>
      <c r="I292" s="88">
        <f t="shared" si="19"/>
        <v>0.26284872794090075</v>
      </c>
      <c r="J292" s="25"/>
      <c r="K292" s="38"/>
      <c r="L292" s="256"/>
      <c r="M292" s="253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8.173</v>
      </c>
      <c r="F293" s="104">
        <v>8.5649999999999995</v>
      </c>
      <c r="G293" s="72">
        <f t="shared" si="17"/>
        <v>0.33704159999999955</v>
      </c>
      <c r="H293" s="103">
        <f t="shared" si="18"/>
        <v>0.15146232363884204</v>
      </c>
      <c r="I293" s="88">
        <f t="shared" si="19"/>
        <v>0.4885039236388416</v>
      </c>
      <c r="J293" s="25"/>
      <c r="K293" s="38"/>
      <c r="L293" s="256"/>
      <c r="M293" s="253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11.976000000000001</v>
      </c>
      <c r="F294" s="104">
        <v>13.263</v>
      </c>
      <c r="G294" s="72">
        <f t="shared" si="17"/>
        <v>1.1065625999999993</v>
      </c>
      <c r="H294" s="103">
        <f t="shared" si="18"/>
        <v>0.14680194444995459</v>
      </c>
      <c r="I294" s="88">
        <f t="shared" si="19"/>
        <v>1.2533645444499539</v>
      </c>
      <c r="J294" s="25"/>
      <c r="K294" s="38"/>
      <c r="L294" s="256"/>
      <c r="M294" s="253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31.283000000000001</v>
      </c>
      <c r="F295" s="104">
        <v>32.350999999999999</v>
      </c>
      <c r="G295" s="72">
        <f t="shared" si="17"/>
        <v>0.91826639999999815</v>
      </c>
      <c r="H295" s="103">
        <f>$G$11/$C$303*C295</f>
        <v>0.33117819611031424</v>
      </c>
      <c r="I295" s="88">
        <f t="shared" si="19"/>
        <v>1.2494445961103124</v>
      </c>
      <c r="J295" s="25"/>
      <c r="K295" s="38"/>
      <c r="L295" s="256"/>
      <c r="M295" s="253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8.8079999999999998</v>
      </c>
      <c r="F296" s="104">
        <v>8.94</v>
      </c>
      <c r="G296" s="72">
        <f t="shared" si="17"/>
        <v>0.11349359999999972</v>
      </c>
      <c r="H296" s="103">
        <f t="shared" si="18"/>
        <v>0.30933266866240433</v>
      </c>
      <c r="I296" s="88">
        <f t="shared" si="19"/>
        <v>0.42282626866240403</v>
      </c>
      <c r="J296" s="25"/>
      <c r="K296" s="38"/>
      <c r="L296" s="256"/>
      <c r="M296" s="253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0.26797180336102822</v>
      </c>
      <c r="I297" s="88">
        <f t="shared" si="19"/>
        <v>0.26797180336102822</v>
      </c>
      <c r="J297" s="25"/>
      <c r="K297" s="38"/>
      <c r="L297" s="256"/>
      <c r="M297" s="253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12.196</v>
      </c>
      <c r="F298" s="104">
        <v>13.214</v>
      </c>
      <c r="G298" s="72">
        <f t="shared" si="17"/>
        <v>0.87527640000000062</v>
      </c>
      <c r="H298" s="103">
        <f>$G$11/$C$303*C298</f>
        <v>0.23214513834645598</v>
      </c>
      <c r="I298" s="88">
        <f t="shared" si="19"/>
        <v>1.1074215383464565</v>
      </c>
      <c r="J298" s="25"/>
      <c r="K298" s="38"/>
      <c r="L298" s="256"/>
      <c r="M298" s="253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6.6079999999999997</v>
      </c>
      <c r="F299" s="104">
        <v>6.984</v>
      </c>
      <c r="G299" s="72">
        <f t="shared" si="17"/>
        <v>0.32328480000000032</v>
      </c>
      <c r="H299" s="103">
        <f t="shared" si="18"/>
        <v>0.14971468144300923</v>
      </c>
      <c r="I299" s="88">
        <f>G299+H299</f>
        <v>0.47299948144300952</v>
      </c>
      <c r="J299" s="25"/>
      <c r="K299" s="38"/>
      <c r="L299" s="256"/>
      <c r="M299" s="253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7.9989999999999997</v>
      </c>
      <c r="F300" s="104">
        <v>8.5920000000000005</v>
      </c>
      <c r="G300" s="72">
        <f t="shared" si="17"/>
        <v>0.5098614000000008</v>
      </c>
      <c r="H300" s="103">
        <f t="shared" si="18"/>
        <v>0.14651067075064911</v>
      </c>
      <c r="I300" s="88">
        <f t="shared" si="19"/>
        <v>0.65637207075064996</v>
      </c>
      <c r="J300" s="25"/>
      <c r="K300" s="38"/>
      <c r="L300" s="256"/>
      <c r="M300" s="253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28.234000000000002</v>
      </c>
      <c r="F301" s="104">
        <v>29.367000000000001</v>
      </c>
      <c r="G301" s="72">
        <f t="shared" si="17"/>
        <v>0.97415339999999928</v>
      </c>
      <c r="H301" s="103">
        <f t="shared" si="18"/>
        <v>0.33438220680267433</v>
      </c>
      <c r="I301" s="88">
        <f t="shared" si="19"/>
        <v>1.3085356068026737</v>
      </c>
      <c r="J301" s="25"/>
      <c r="K301" s="38"/>
      <c r="L301" s="256"/>
      <c r="M301" s="253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41.398000000000003</v>
      </c>
      <c r="F302" s="135">
        <v>44.698999999999998</v>
      </c>
      <c r="G302" s="72">
        <f>(F302-E302)*0.8598</f>
        <v>2.8381997999999955</v>
      </c>
      <c r="H302" s="103">
        <f>$G$11/$C$303*C302</f>
        <v>0.86464597638827423</v>
      </c>
      <c r="I302" s="88">
        <f>G302+H302</f>
        <v>3.7028457763882696</v>
      </c>
      <c r="J302" s="25" t="s">
        <v>445</v>
      </c>
      <c r="K302" s="38"/>
      <c r="L302" s="256"/>
      <c r="M302" s="253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175.20115760000002</v>
      </c>
      <c r="H303" s="73">
        <f>SUM(H17:H302)</f>
        <v>59.61484239999993</v>
      </c>
      <c r="I303" s="73">
        <f>SUM(I17:I302)</f>
        <v>234.81599999999986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6" ht="36" x14ac:dyDescent="0.25">
      <c r="A305" s="9" t="s">
        <v>21</v>
      </c>
      <c r="B305" s="9" t="s">
        <v>1</v>
      </c>
      <c r="C305" s="9" t="s">
        <v>2</v>
      </c>
      <c r="D305" s="9" t="s">
        <v>357</v>
      </c>
      <c r="E305" s="22" t="str">
        <f>E16</f>
        <v>Показания  на 25.10.18</v>
      </c>
      <c r="F305" s="22" t="str">
        <f>F16</f>
        <v>Показания  на 24.11.18</v>
      </c>
      <c r="G305" s="71" t="s">
        <v>25</v>
      </c>
      <c r="H305" s="29" t="s">
        <v>9</v>
      </c>
      <c r="I305" s="28" t="s">
        <v>26</v>
      </c>
      <c r="J305" s="25"/>
      <c r="K305" s="38"/>
      <c r="M305" s="38"/>
      <c r="P305" s="90"/>
    </row>
    <row r="306" spans="1:16" x14ac:dyDescent="0.25">
      <c r="A306" s="252" t="s">
        <v>29</v>
      </c>
      <c r="B306" s="56" t="s">
        <v>338</v>
      </c>
      <c r="C306" s="51">
        <v>58</v>
      </c>
      <c r="D306" s="66" t="s">
        <v>358</v>
      </c>
      <c r="E306" s="104">
        <v>13.568</v>
      </c>
      <c r="F306" s="213">
        <f>13.301+0.267</f>
        <v>13.568</v>
      </c>
      <c r="G306" s="104">
        <f>(F306-E306)*0.8598</f>
        <v>0</v>
      </c>
      <c r="H306" s="88"/>
      <c r="I306" s="104"/>
      <c r="J306" s="30" t="s">
        <v>382</v>
      </c>
      <c r="K306" s="38"/>
      <c r="M306" s="38"/>
      <c r="O306" s="94"/>
    </row>
    <row r="307" spans="1:16" x14ac:dyDescent="0.25">
      <c r="A307" s="252" t="s">
        <v>33</v>
      </c>
      <c r="B307" s="56" t="s">
        <v>342</v>
      </c>
      <c r="C307" s="51">
        <v>105.9</v>
      </c>
      <c r="D307" s="66" t="s">
        <v>358</v>
      </c>
      <c r="E307" s="104">
        <v>25.283999999999999</v>
      </c>
      <c r="F307" s="213">
        <f>24.796+0.488</f>
        <v>25.283999999999999</v>
      </c>
      <c r="G307" s="104">
        <f>(F307-E307)*0.8598</f>
        <v>0</v>
      </c>
      <c r="H307" s="88"/>
      <c r="I307" s="104"/>
      <c r="J307" s="30" t="s">
        <v>381</v>
      </c>
      <c r="K307" s="38"/>
      <c r="M307" s="38"/>
      <c r="O307" s="94"/>
    </row>
    <row r="308" spans="1:16" x14ac:dyDescent="0.25">
      <c r="A308" s="252" t="s">
        <v>35</v>
      </c>
      <c r="B308" s="56" t="s">
        <v>344</v>
      </c>
      <c r="C308" s="51">
        <v>56.3</v>
      </c>
      <c r="D308" s="66" t="s">
        <v>358</v>
      </c>
      <c r="E308" s="104">
        <v>16.478999999999999</v>
      </c>
      <c r="F308" s="213">
        <v>16.478999999999999</v>
      </c>
      <c r="G308" s="104">
        <f>(F308-E308)*0.8598</f>
        <v>0</v>
      </c>
      <c r="H308" s="88"/>
      <c r="I308" s="104"/>
      <c r="J308" s="30" t="s">
        <v>435</v>
      </c>
      <c r="K308" s="40"/>
      <c r="L308" s="50"/>
      <c r="M308" s="40"/>
      <c r="N308" s="126"/>
      <c r="O308" s="127"/>
      <c r="P308" s="128"/>
    </row>
    <row r="309" spans="1:16" x14ac:dyDescent="0.25">
      <c r="A309" s="658" t="s">
        <v>22</v>
      </c>
      <c r="B309" s="658"/>
      <c r="C309" s="44">
        <f>SUM(C306:C308)</f>
        <v>220.2</v>
      </c>
      <c r="D309" s="14"/>
      <c r="E309" s="26">
        <f>SUM(E306:E308)</f>
        <v>55.330999999999996</v>
      </c>
      <c r="F309" s="26">
        <f>SUM(F306:F308)</f>
        <v>55.330999999999996</v>
      </c>
      <c r="G309" s="179">
        <f>SUM(G306:G308)</f>
        <v>0</v>
      </c>
      <c r="H309" s="26">
        <f>SUM(H306:H308)</f>
        <v>0</v>
      </c>
      <c r="I309" s="26">
        <f>SUM(I306:I308)</f>
        <v>0</v>
      </c>
      <c r="J309" s="25"/>
      <c r="K309" s="40"/>
      <c r="M309" s="38"/>
      <c r="O309" s="94"/>
    </row>
    <row r="310" spans="1:16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6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6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6" x14ac:dyDescent="0.25">
      <c r="G313" s="76"/>
      <c r="H313" s="27"/>
      <c r="I313" s="25"/>
      <c r="J313" s="40"/>
    </row>
    <row r="314" spans="1:16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6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6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6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6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6" x14ac:dyDescent="0.25">
      <c r="N319" s="60"/>
      <c r="O319" s="60"/>
      <c r="P319" s="60"/>
    </row>
    <row r="320" spans="1:16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A9:D9"/>
    <mergeCell ref="E9:F9"/>
    <mergeCell ref="E11:F11"/>
    <mergeCell ref="A12:D12"/>
    <mergeCell ref="E12:F12"/>
    <mergeCell ref="A13:D13"/>
    <mergeCell ref="E13:F13"/>
    <mergeCell ref="A10:D11"/>
    <mergeCell ref="E10:F10"/>
    <mergeCell ref="A309:B309"/>
    <mergeCell ref="A315:B315"/>
    <mergeCell ref="A316:B316"/>
    <mergeCell ref="L224:S224"/>
    <mergeCell ref="A14:D14"/>
    <mergeCell ref="E14:F14"/>
    <mergeCell ref="O17:P17"/>
    <mergeCell ref="L196:O196"/>
    <mergeCell ref="A303:B303"/>
    <mergeCell ref="M107:N107"/>
    <mergeCell ref="M61:U61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13" activePane="bottomRight" state="frozen"/>
      <selection pane="topRight" activeCell="C1" sqref="C1"/>
      <selection pane="bottomLeft" activeCell="A17" sqref="A17"/>
      <selection pane="bottomRight" activeCell="A117" sqref="A117:I117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263"/>
      <c r="C2" s="48"/>
      <c r="D2" s="263"/>
      <c r="E2" s="263"/>
      <c r="F2" s="264"/>
      <c r="G2" s="68"/>
      <c r="H2" s="16"/>
      <c r="I2" s="264"/>
      <c r="J2" s="35"/>
      <c r="K2" s="263"/>
      <c r="L2" s="263"/>
    </row>
    <row r="3" spans="1:16" ht="45" customHeight="1" x14ac:dyDescent="0.25">
      <c r="A3" s="622" t="s">
        <v>479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480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312.16000000000003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249.84814319999984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62.311856800000186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>
        <v>25.945</v>
      </c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471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474</v>
      </c>
      <c r="F16" s="22" t="s">
        <v>481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311.62490959974838</v>
      </c>
      <c r="P16" s="138">
        <f>I31</f>
        <v>0.5350904002516248</v>
      </c>
    </row>
    <row r="17" spans="1:16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12.179</v>
      </c>
      <c r="F17" s="104">
        <v>12.881</v>
      </c>
      <c r="G17" s="72">
        <f>(F17-E17)*0.8598</f>
        <v>0.60357959999999999</v>
      </c>
      <c r="H17" s="103">
        <f>$G$11/$C$303*C17</f>
        <v>0.19576206480398936</v>
      </c>
      <c r="I17" s="88">
        <f t="shared" ref="I17:I27" si="0">G17+H17</f>
        <v>0.79934166480398938</v>
      </c>
      <c r="J17" s="20"/>
      <c r="K17" s="38"/>
      <c r="L17" s="265"/>
      <c r="M17" s="262"/>
      <c r="N17" s="107" t="s">
        <v>373</v>
      </c>
      <c r="O17" s="644">
        <f>SUM(O16:P16)</f>
        <v>312.16000000000003</v>
      </c>
      <c r="P17" s="645"/>
    </row>
    <row r="18" spans="1:16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23.536999999999999</v>
      </c>
      <c r="F18" s="104">
        <v>25.698</v>
      </c>
      <c r="G18" s="72">
        <f t="shared" ref="G18:G80" si="1">(F18-E18)*0.8598</f>
        <v>1.8580278000000012</v>
      </c>
      <c r="H18" s="103">
        <f t="shared" ref="H18:H81" si="2">$G$11/$C$303*C18</f>
        <v>0.13121842912989023</v>
      </c>
      <c r="I18" s="88">
        <f t="shared" si="0"/>
        <v>1.9892462291298916</v>
      </c>
      <c r="J18" s="20"/>
      <c r="K18" s="38"/>
      <c r="L18" s="265"/>
      <c r="M18" s="262"/>
      <c r="N18" s="107"/>
      <c r="O18" s="106"/>
    </row>
    <row r="19" spans="1:16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15.356999999999999</v>
      </c>
      <c r="F19" s="104">
        <v>16.896000000000001</v>
      </c>
      <c r="G19" s="72">
        <f t="shared" si="1"/>
        <v>1.3232322000000012</v>
      </c>
      <c r="H19" s="103">
        <f t="shared" si="2"/>
        <v>0.13730745136329581</v>
      </c>
      <c r="I19" s="88">
        <f t="shared" si="0"/>
        <v>1.4605396513632969</v>
      </c>
      <c r="J19" s="20"/>
      <c r="K19" s="38"/>
      <c r="L19" s="265"/>
      <c r="M19" s="262"/>
      <c r="N19" s="82"/>
      <c r="O19" s="82"/>
    </row>
    <row r="20" spans="1:16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45.408000000000001</v>
      </c>
      <c r="F20" s="104">
        <v>47.756999999999998</v>
      </c>
      <c r="G20" s="72">
        <f>(F20-E20)*0.8598</f>
        <v>2.0196701999999971</v>
      </c>
      <c r="H20" s="103">
        <f t="shared" si="2"/>
        <v>0.21281132705752501</v>
      </c>
      <c r="I20" s="88">
        <f t="shared" si="0"/>
        <v>2.232481527057522</v>
      </c>
      <c r="J20" s="20"/>
      <c r="K20" s="38"/>
      <c r="L20" s="265"/>
      <c r="M20" s="262"/>
      <c r="N20" s="82"/>
      <c r="O20" s="113"/>
    </row>
    <row r="21" spans="1:16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19.585999999999999</v>
      </c>
      <c r="F21" s="135">
        <v>21.277000000000001</v>
      </c>
      <c r="G21" s="86">
        <f t="shared" si="1"/>
        <v>1.4539218000000023</v>
      </c>
      <c r="H21" s="109">
        <f t="shared" si="2"/>
        <v>0.19606651591565966</v>
      </c>
      <c r="I21" s="73">
        <f t="shared" si="0"/>
        <v>1.6499883159156619</v>
      </c>
      <c r="J21" s="20"/>
      <c r="K21" s="132">
        <v>5</v>
      </c>
      <c r="L21" s="265"/>
      <c r="M21" s="262"/>
      <c r="N21" s="82"/>
      <c r="O21" s="106"/>
    </row>
    <row r="22" spans="1:16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9.64</v>
      </c>
      <c r="F22" s="135">
        <v>10.151</v>
      </c>
      <c r="G22" s="86">
        <f t="shared" si="1"/>
        <v>0.43935779999999935</v>
      </c>
      <c r="H22" s="109">
        <f t="shared" si="2"/>
        <v>0.13060952690654967</v>
      </c>
      <c r="I22" s="73">
        <f t="shared" si="0"/>
        <v>0.56996732690654905</v>
      </c>
      <c r="J22" s="20"/>
      <c r="K22" s="132" t="s">
        <v>391</v>
      </c>
      <c r="L22" s="265"/>
      <c r="M22" s="262"/>
      <c r="N22" s="82"/>
      <c r="O22" s="82"/>
      <c r="P22" s="89" t="s">
        <v>425</v>
      </c>
    </row>
    <row r="23" spans="1:16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11.654999999999999</v>
      </c>
      <c r="F23" s="135">
        <v>12.702999999999999</v>
      </c>
      <c r="G23" s="86">
        <f t="shared" si="1"/>
        <v>0.90107040000000005</v>
      </c>
      <c r="H23" s="109">
        <f t="shared" si="2"/>
        <v>0.13578519580494441</v>
      </c>
      <c r="I23" s="73">
        <f t="shared" si="0"/>
        <v>1.0368555958049446</v>
      </c>
      <c r="J23" s="20"/>
      <c r="K23" s="132">
        <v>7</v>
      </c>
      <c r="L23" s="265"/>
      <c r="M23" s="262"/>
      <c r="N23" s="82"/>
      <c r="O23" s="82"/>
    </row>
    <row r="24" spans="1:16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9.968</v>
      </c>
      <c r="F24" s="135">
        <v>11.208</v>
      </c>
      <c r="G24" s="86">
        <f t="shared" si="1"/>
        <v>1.0661520000000002</v>
      </c>
      <c r="H24" s="109">
        <f t="shared" si="2"/>
        <v>0.21281132705752501</v>
      </c>
      <c r="I24" s="73">
        <f t="shared" si="0"/>
        <v>1.2789633270575251</v>
      </c>
      <c r="J24" s="20"/>
      <c r="K24" s="132">
        <v>8</v>
      </c>
      <c r="L24" s="265"/>
      <c r="M24" s="262"/>
      <c r="N24" s="82"/>
      <c r="O24" s="82"/>
    </row>
    <row r="25" spans="1:16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12.734</v>
      </c>
      <c r="F25" s="104">
        <v>14.313000000000001</v>
      </c>
      <c r="G25" s="72">
        <f t="shared" si="1"/>
        <v>1.3576242000000005</v>
      </c>
      <c r="H25" s="103">
        <f t="shared" si="2"/>
        <v>0.19545761369231909</v>
      </c>
      <c r="I25" s="88">
        <f t="shared" si="0"/>
        <v>1.5530818136923197</v>
      </c>
      <c r="J25" s="20"/>
      <c r="K25" s="38"/>
      <c r="L25" s="265"/>
      <c r="M25" s="262"/>
      <c r="N25" s="82"/>
      <c r="O25" s="82"/>
    </row>
    <row r="26" spans="1:16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10.381</v>
      </c>
      <c r="F26" s="104">
        <v>11.226000000000001</v>
      </c>
      <c r="G26" s="72">
        <f t="shared" si="1"/>
        <v>0.72653100000000059</v>
      </c>
      <c r="H26" s="103">
        <f t="shared" si="2"/>
        <v>0.12969617357153884</v>
      </c>
      <c r="I26" s="88">
        <f t="shared" si="0"/>
        <v>0.85622717357153943</v>
      </c>
      <c r="J26" s="20"/>
      <c r="K26" s="38"/>
      <c r="L26" s="265"/>
      <c r="M26" s="262"/>
      <c r="N26" s="82"/>
      <c r="O26" s="82"/>
    </row>
    <row r="27" spans="1:16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14.542999999999999</v>
      </c>
      <c r="F27" s="104">
        <v>15.625</v>
      </c>
      <c r="G27" s="72">
        <f t="shared" si="1"/>
        <v>0.93030360000000067</v>
      </c>
      <c r="H27" s="103">
        <f t="shared" si="2"/>
        <v>0.13578519580494441</v>
      </c>
      <c r="I27" s="88">
        <f t="shared" si="0"/>
        <v>1.0660887958049452</v>
      </c>
      <c r="J27" s="20"/>
      <c r="K27" s="38"/>
      <c r="L27" s="265"/>
      <c r="M27" s="262"/>
      <c r="N27" s="82"/>
      <c r="O27" s="82"/>
    </row>
    <row r="28" spans="1:16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19.902000000000001</v>
      </c>
      <c r="F28" s="104">
        <v>21.385999999999999</v>
      </c>
      <c r="G28" s="72">
        <f t="shared" si="1"/>
        <v>1.2759431999999984</v>
      </c>
      <c r="H28" s="103">
        <f t="shared" si="2"/>
        <v>0.21281132705752501</v>
      </c>
      <c r="I28" s="88">
        <f t="shared" ref="I28:I59" si="3">G28+H28</f>
        <v>1.4887545270575233</v>
      </c>
      <c r="J28" s="20"/>
      <c r="K28" s="38"/>
      <c r="L28" s="265"/>
      <c r="M28" s="262"/>
      <c r="N28" s="82"/>
      <c r="O28" s="82"/>
    </row>
    <row r="29" spans="1:16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19.702000000000002</v>
      </c>
      <c r="F29" s="104">
        <v>21.606000000000002</v>
      </c>
      <c r="G29" s="72">
        <f t="shared" si="1"/>
        <v>1.6370591999999999</v>
      </c>
      <c r="H29" s="103">
        <f t="shared" si="2"/>
        <v>0.19758877147401105</v>
      </c>
      <c r="I29" s="88">
        <f t="shared" si="3"/>
        <v>1.8346479714740109</v>
      </c>
      <c r="J29" s="20"/>
      <c r="K29" s="38"/>
      <c r="L29" s="265"/>
      <c r="M29" s="262"/>
    </row>
    <row r="30" spans="1:16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8.6839999999999993</v>
      </c>
      <c r="F30" s="104">
        <v>9.3480000000000008</v>
      </c>
      <c r="G30" s="72">
        <f t="shared" si="1"/>
        <v>0.57090720000000128</v>
      </c>
      <c r="H30" s="103">
        <f t="shared" si="2"/>
        <v>0.12908727134819828</v>
      </c>
      <c r="I30" s="88">
        <f t="shared" si="3"/>
        <v>0.69999447134819959</v>
      </c>
      <c r="J30" s="20"/>
      <c r="K30" s="38"/>
      <c r="L30" s="265"/>
      <c r="M30" s="262"/>
    </row>
    <row r="31" spans="1:16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8.7550000000000008</v>
      </c>
      <c r="F31" s="134">
        <v>9.218</v>
      </c>
      <c r="G31" s="81">
        <f t="shared" si="1"/>
        <v>0.39808739999999931</v>
      </c>
      <c r="H31" s="97">
        <f t="shared" si="2"/>
        <v>0.13700300025162554</v>
      </c>
      <c r="I31" s="92">
        <f t="shared" si="3"/>
        <v>0.5350904002516248</v>
      </c>
      <c r="J31" s="20"/>
      <c r="K31" s="38"/>
      <c r="L31" s="265"/>
      <c r="M31" s="262"/>
    </row>
    <row r="32" spans="1:16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15.016999999999999</v>
      </c>
      <c r="F32" s="104">
        <v>16.745999999999999</v>
      </c>
      <c r="G32" s="72">
        <f t="shared" si="1"/>
        <v>1.4865941999999994</v>
      </c>
      <c r="H32" s="103">
        <f t="shared" si="2"/>
        <v>0.21311577816919527</v>
      </c>
      <c r="I32" s="88">
        <f t="shared" si="3"/>
        <v>1.6997099781691947</v>
      </c>
      <c r="J32" s="20"/>
      <c r="K32" s="38"/>
      <c r="L32" s="265"/>
      <c r="M32" s="262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16.391999999999999</v>
      </c>
      <c r="F33" s="104">
        <v>17.52</v>
      </c>
      <c r="G33" s="72">
        <f t="shared" si="1"/>
        <v>0.96985440000000012</v>
      </c>
      <c r="H33" s="103">
        <f t="shared" si="2"/>
        <v>0.19667541813900019</v>
      </c>
      <c r="I33" s="88">
        <f t="shared" si="3"/>
        <v>1.1665298181390003</v>
      </c>
      <c r="J33" s="20"/>
      <c r="K33" s="38"/>
      <c r="L33" s="265"/>
      <c r="M33" s="262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11.523999999999999</v>
      </c>
      <c r="F34" s="104">
        <v>12.39</v>
      </c>
      <c r="G34" s="72">
        <f t="shared" si="1"/>
        <v>0.74458680000000121</v>
      </c>
      <c r="H34" s="103">
        <f t="shared" si="2"/>
        <v>0.12939172245986855</v>
      </c>
      <c r="I34" s="88">
        <f t="shared" si="3"/>
        <v>0.87397852245986973</v>
      </c>
      <c r="J34" s="20"/>
      <c r="K34" s="38"/>
      <c r="L34" s="265"/>
      <c r="M34" s="262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6.4720000000000004</v>
      </c>
      <c r="F35" s="104">
        <v>6.88</v>
      </c>
      <c r="G35" s="72">
        <f t="shared" si="1"/>
        <v>0.35079839999999957</v>
      </c>
      <c r="H35" s="103">
        <f t="shared" si="2"/>
        <v>0.13578519580494441</v>
      </c>
      <c r="I35" s="88">
        <f t="shared" si="3"/>
        <v>0.48658359580494398</v>
      </c>
      <c r="J35" s="20"/>
      <c r="K35" s="38"/>
      <c r="L35" s="265"/>
      <c r="M35" s="262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10.130000000000001</v>
      </c>
      <c r="F36" s="104">
        <v>11.757</v>
      </c>
      <c r="G36" s="72">
        <f t="shared" si="1"/>
        <v>1.3988945999999991</v>
      </c>
      <c r="H36" s="103">
        <f t="shared" si="2"/>
        <v>0.21220242483418444</v>
      </c>
      <c r="I36" s="88">
        <f t="shared" si="3"/>
        <v>1.6110970248341836</v>
      </c>
      <c r="J36" s="20"/>
      <c r="K36" s="38"/>
      <c r="L36" s="265"/>
      <c r="M36" s="262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21.71</v>
      </c>
      <c r="F37" s="104">
        <v>23.582999999999998</v>
      </c>
      <c r="G37" s="72">
        <f t="shared" si="1"/>
        <v>1.6104053999999979</v>
      </c>
      <c r="H37" s="103">
        <f t="shared" si="2"/>
        <v>0.19545761369231909</v>
      </c>
      <c r="I37" s="88">
        <f t="shared" si="3"/>
        <v>1.8058630136923171</v>
      </c>
      <c r="J37" s="20"/>
      <c r="K37" s="38"/>
      <c r="L37" s="265"/>
      <c r="M37" s="262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8.2490000000000006</v>
      </c>
      <c r="F38" s="104">
        <v>9.0139999999999993</v>
      </c>
      <c r="G38" s="72">
        <f t="shared" si="1"/>
        <v>0.65774699999999897</v>
      </c>
      <c r="H38" s="103">
        <f t="shared" si="2"/>
        <v>0.12878282023652798</v>
      </c>
      <c r="I38" s="88">
        <f t="shared" si="3"/>
        <v>0.78652982023652696</v>
      </c>
      <c r="J38" s="20"/>
      <c r="K38" s="38"/>
      <c r="L38" s="265"/>
      <c r="M38" s="262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11.066000000000001</v>
      </c>
      <c r="F39" s="104">
        <v>11.742000000000001</v>
      </c>
      <c r="G39" s="72">
        <f t="shared" si="1"/>
        <v>0.5812248000000001</v>
      </c>
      <c r="H39" s="103">
        <f t="shared" si="2"/>
        <v>0.13548074469327415</v>
      </c>
      <c r="I39" s="88">
        <f t="shared" si="3"/>
        <v>0.71670554469327419</v>
      </c>
      <c r="K39" s="20"/>
      <c r="L39" s="265"/>
      <c r="M39" s="262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16.675999999999998</v>
      </c>
      <c r="F40" s="104">
        <v>17.963999999999999</v>
      </c>
      <c r="G40" s="72">
        <f t="shared" si="1"/>
        <v>1.1074224000000001</v>
      </c>
      <c r="H40" s="103">
        <f t="shared" si="2"/>
        <v>0.21128907149917361</v>
      </c>
      <c r="I40" s="88">
        <f t="shared" si="3"/>
        <v>1.3187114714991737</v>
      </c>
      <c r="J40" s="20"/>
      <c r="K40" s="38"/>
      <c r="L40" s="265"/>
      <c r="M40" s="262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3.9460000000000002</v>
      </c>
      <c r="F41" s="104">
        <v>3.9470000000000001</v>
      </c>
      <c r="G41" s="72">
        <f t="shared" si="1"/>
        <v>8.5979999999990532E-4</v>
      </c>
      <c r="H41" s="103">
        <f t="shared" si="2"/>
        <v>0.19576206480398936</v>
      </c>
      <c r="I41" s="88">
        <f t="shared" si="3"/>
        <v>0.19662186480398927</v>
      </c>
      <c r="J41" s="20"/>
      <c r="K41" s="38"/>
      <c r="L41" s="265"/>
      <c r="M41" s="262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10.439</v>
      </c>
      <c r="F42" s="104">
        <v>11.403</v>
      </c>
      <c r="G42" s="72">
        <f t="shared" si="1"/>
        <v>0.82884720000000034</v>
      </c>
      <c r="H42" s="103">
        <f t="shared" si="2"/>
        <v>0.13030507579487938</v>
      </c>
      <c r="I42" s="88">
        <f t="shared" si="3"/>
        <v>0.95915227579487972</v>
      </c>
      <c r="J42" s="20"/>
      <c r="K42" s="38"/>
      <c r="L42" s="265"/>
      <c r="M42" s="262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6.0279999999999996</v>
      </c>
      <c r="F43" s="104">
        <v>7.05</v>
      </c>
      <c r="G43" s="72">
        <f t="shared" si="1"/>
        <v>0.87871560000000026</v>
      </c>
      <c r="H43" s="103">
        <f t="shared" si="2"/>
        <v>0.13791635358663637</v>
      </c>
      <c r="I43" s="88">
        <f t="shared" si="3"/>
        <v>1.0166319535866366</v>
      </c>
      <c r="J43" s="20"/>
      <c r="K43" s="38"/>
      <c r="L43" s="265"/>
      <c r="M43" s="262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21.173999999999999</v>
      </c>
      <c r="F44" s="104">
        <v>22.603000000000002</v>
      </c>
      <c r="G44" s="72">
        <f t="shared" si="1"/>
        <v>1.2286542000000018</v>
      </c>
      <c r="H44" s="103">
        <f t="shared" si="2"/>
        <v>0.21189797372251412</v>
      </c>
      <c r="I44" s="88">
        <f t="shared" si="3"/>
        <v>1.440552173722516</v>
      </c>
      <c r="J44" s="20"/>
      <c r="K44" s="38"/>
      <c r="L44" s="265"/>
      <c r="M44" s="262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6.67</v>
      </c>
      <c r="G45" s="72">
        <f t="shared" si="1"/>
        <v>0</v>
      </c>
      <c r="H45" s="103">
        <f t="shared" si="2"/>
        <v>0.19271755368728657</v>
      </c>
      <c r="I45" s="88">
        <f t="shared" si="3"/>
        <v>0.19271755368728657</v>
      </c>
      <c r="J45" s="20"/>
      <c r="K45" s="38"/>
      <c r="L45" s="265"/>
      <c r="M45" s="262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5.3929999999999998</v>
      </c>
      <c r="F46" s="104">
        <v>6.133</v>
      </c>
      <c r="G46" s="72">
        <f t="shared" si="1"/>
        <v>0.63625200000000015</v>
      </c>
      <c r="H46" s="103">
        <f t="shared" si="2"/>
        <v>0.12939172245986855</v>
      </c>
      <c r="I46" s="88">
        <f t="shared" si="3"/>
        <v>0.76564372245986867</v>
      </c>
      <c r="J46" s="20"/>
      <c r="K46" s="38"/>
      <c r="L46" s="265"/>
      <c r="M46" s="262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10.741</v>
      </c>
      <c r="F47" s="104">
        <v>11.805</v>
      </c>
      <c r="G47" s="72">
        <f t="shared" si="1"/>
        <v>0.91482720000000006</v>
      </c>
      <c r="H47" s="103">
        <f t="shared" si="2"/>
        <v>0.13548074469327415</v>
      </c>
      <c r="I47" s="88">
        <f t="shared" si="3"/>
        <v>1.0503079446932742</v>
      </c>
      <c r="J47" s="20"/>
      <c r="K47" s="38"/>
      <c r="L47" s="265"/>
      <c r="M47" s="262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0.21281132705752501</v>
      </c>
      <c r="I48" s="73">
        <f t="shared" si="3"/>
        <v>0.21281132705752501</v>
      </c>
      <c r="J48" s="20"/>
      <c r="K48" s="38"/>
      <c r="L48" s="265"/>
      <c r="M48" s="262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11.481</v>
      </c>
      <c r="F49" s="104">
        <v>13.505000000000001</v>
      </c>
      <c r="G49" s="72">
        <f t="shared" si="1"/>
        <v>1.7402352000000008</v>
      </c>
      <c r="H49" s="103">
        <f t="shared" si="2"/>
        <v>0.19728432036234075</v>
      </c>
      <c r="I49" s="88">
        <f t="shared" si="3"/>
        <v>1.9375195203623414</v>
      </c>
      <c r="J49" s="20"/>
      <c r="K49" s="38"/>
      <c r="L49" s="265"/>
      <c r="M49" s="262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5.3310000000000004</v>
      </c>
      <c r="F50" s="104">
        <v>5.7060000000000004</v>
      </c>
      <c r="G50" s="72">
        <f>(F50-E50)*0.8598</f>
        <v>0.32242500000000002</v>
      </c>
      <c r="H50" s="103">
        <f t="shared" si="2"/>
        <v>0.13000062468320911</v>
      </c>
      <c r="I50" s="88">
        <f t="shared" si="3"/>
        <v>0.45242562468320913</v>
      </c>
      <c r="J50" s="20"/>
      <c r="K50" s="38"/>
      <c r="L50" s="265"/>
      <c r="M50" s="262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12.298999999999999</v>
      </c>
      <c r="F51" s="104">
        <v>13.504</v>
      </c>
      <c r="G51" s="72">
        <f>(F51-E51)*0.8598</f>
        <v>1.0360590000000001</v>
      </c>
      <c r="H51" s="103">
        <f t="shared" si="2"/>
        <v>0.13517629358160385</v>
      </c>
      <c r="I51" s="88">
        <f t="shared" si="3"/>
        <v>1.1712352935816039</v>
      </c>
      <c r="K51" s="20"/>
      <c r="L51" s="265"/>
      <c r="M51" s="262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12.089</v>
      </c>
      <c r="F52" s="104">
        <v>13.177</v>
      </c>
      <c r="G52" s="72">
        <f t="shared" si="1"/>
        <v>0.93546239999999936</v>
      </c>
      <c r="H52" s="103">
        <f t="shared" si="2"/>
        <v>0.21007126705249249</v>
      </c>
      <c r="I52" s="88">
        <f t="shared" si="3"/>
        <v>1.1455336670524918</v>
      </c>
      <c r="J52" s="20"/>
      <c r="K52" s="38"/>
      <c r="L52" s="265"/>
      <c r="M52" s="262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12.77</v>
      </c>
      <c r="F53" s="104">
        <v>12.77</v>
      </c>
      <c r="G53" s="72">
        <f t="shared" si="1"/>
        <v>0</v>
      </c>
      <c r="H53" s="103">
        <f t="shared" si="2"/>
        <v>0.19637096702732992</v>
      </c>
      <c r="I53" s="88">
        <f t="shared" si="3"/>
        <v>0.19637096702732992</v>
      </c>
      <c r="J53" s="20"/>
      <c r="K53" s="38"/>
      <c r="L53" s="265"/>
      <c r="M53" s="262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15.997</v>
      </c>
      <c r="F54" s="104">
        <v>17.541</v>
      </c>
      <c r="G54" s="72">
        <f t="shared" si="1"/>
        <v>1.3275312000000004</v>
      </c>
      <c r="H54" s="103">
        <f t="shared" si="2"/>
        <v>0.12786946690151715</v>
      </c>
      <c r="I54" s="88">
        <f t="shared" si="3"/>
        <v>1.4554006669015176</v>
      </c>
      <c r="J54" s="20"/>
      <c r="K54" s="38"/>
      <c r="L54" s="265"/>
      <c r="M54" s="262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5.444</v>
      </c>
      <c r="F55" s="104">
        <v>5.6929999999999996</v>
      </c>
      <c r="G55" s="72">
        <f t="shared" si="1"/>
        <v>0.2140901999999997</v>
      </c>
      <c r="H55" s="103">
        <f t="shared" si="2"/>
        <v>0.13517629358160385</v>
      </c>
      <c r="I55" s="88">
        <f t="shared" si="3"/>
        <v>0.34926649358160355</v>
      </c>
      <c r="J55" s="20"/>
      <c r="K55" s="38"/>
      <c r="L55" s="265"/>
      <c r="M55" s="262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16.161999999999999</v>
      </c>
      <c r="F56" s="104">
        <v>17.925999999999998</v>
      </c>
      <c r="G56" s="72">
        <f t="shared" si="1"/>
        <v>1.5166871999999993</v>
      </c>
      <c r="H56" s="103">
        <f t="shared" si="2"/>
        <v>0.21068016927583305</v>
      </c>
      <c r="I56" s="88">
        <f t="shared" si="3"/>
        <v>1.7273673692758325</v>
      </c>
      <c r="J56" s="20"/>
      <c r="K56" s="38"/>
      <c r="L56" s="265"/>
      <c r="M56" s="262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15.281000000000001</v>
      </c>
      <c r="F57" s="104">
        <v>16.582999999999998</v>
      </c>
      <c r="G57" s="72">
        <f t="shared" si="1"/>
        <v>1.1194595999999981</v>
      </c>
      <c r="H57" s="103">
        <f t="shared" si="2"/>
        <v>0.19697986925067049</v>
      </c>
      <c r="I57" s="88">
        <f t="shared" si="3"/>
        <v>1.3164394692506687</v>
      </c>
      <c r="J57" s="20"/>
      <c r="K57" s="38"/>
      <c r="L57" s="265"/>
      <c r="M57" s="262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2.5489999999999999</v>
      </c>
      <c r="F58" s="104">
        <v>2.569</v>
      </c>
      <c r="G58" s="72">
        <f t="shared" si="1"/>
        <v>1.7196000000000017E-2</v>
      </c>
      <c r="H58" s="103">
        <f t="shared" si="2"/>
        <v>0.12939172245986855</v>
      </c>
      <c r="I58" s="88">
        <f t="shared" si="3"/>
        <v>0.14658772245986856</v>
      </c>
      <c r="J58" s="20"/>
      <c r="K58" s="38"/>
      <c r="L58" s="265"/>
      <c r="M58" s="262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11.595000000000001</v>
      </c>
      <c r="F59" s="104">
        <v>12.978999999999999</v>
      </c>
      <c r="G59" s="72">
        <f t="shared" si="1"/>
        <v>1.1899631999999989</v>
      </c>
      <c r="H59" s="103">
        <f t="shared" si="2"/>
        <v>0.13548074469327415</v>
      </c>
      <c r="I59" s="88">
        <f t="shared" si="3"/>
        <v>1.3254439446932731</v>
      </c>
      <c r="J59" s="20"/>
      <c r="K59" s="38"/>
      <c r="L59" s="265"/>
      <c r="M59" s="262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12.053000000000001</v>
      </c>
      <c r="F60" s="104">
        <v>13.116</v>
      </c>
      <c r="G60" s="72">
        <f t="shared" si="1"/>
        <v>0.91396739999999899</v>
      </c>
      <c r="H60" s="103">
        <f t="shared" si="2"/>
        <v>0.21189797372251412</v>
      </c>
      <c r="I60" s="88">
        <f t="shared" ref="I60:I91" si="4">G60+H60</f>
        <v>1.1258653737225131</v>
      </c>
      <c r="J60" s="20"/>
      <c r="K60" s="38"/>
      <c r="L60" s="265"/>
      <c r="M60" s="262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16.027000000000001</v>
      </c>
      <c r="F61" s="135">
        <v>17.562000000000001</v>
      </c>
      <c r="G61" s="72">
        <f t="shared" si="1"/>
        <v>1.3197930000000002</v>
      </c>
      <c r="H61" s="103">
        <f t="shared" si="2"/>
        <v>0.19728432036234075</v>
      </c>
      <c r="I61" s="88">
        <f t="shared" si="4"/>
        <v>1.5170773203623409</v>
      </c>
      <c r="K61" s="145">
        <v>45</v>
      </c>
      <c r="L61" s="265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6.3550000000000004</v>
      </c>
      <c r="F62" s="135">
        <v>6.8810000000000002</v>
      </c>
      <c r="G62" s="72">
        <f t="shared" si="1"/>
        <v>0.45225479999999985</v>
      </c>
      <c r="H62" s="103">
        <f t="shared" si="2"/>
        <v>0.12969617357153884</v>
      </c>
      <c r="I62" s="88">
        <f t="shared" si="4"/>
        <v>0.58195097357153869</v>
      </c>
      <c r="K62" s="145">
        <v>46</v>
      </c>
      <c r="L62" s="265"/>
      <c r="M62" s="262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10.366</v>
      </c>
      <c r="F63" s="135">
        <v>11.127000000000001</v>
      </c>
      <c r="G63" s="72">
        <f t="shared" si="1"/>
        <v>0.65430780000000088</v>
      </c>
      <c r="H63" s="103">
        <f t="shared" si="2"/>
        <v>0.13456739135826332</v>
      </c>
      <c r="I63" s="88">
        <f t="shared" si="4"/>
        <v>0.78887519135826423</v>
      </c>
      <c r="K63" s="145" t="s">
        <v>389</v>
      </c>
      <c r="L63" s="265"/>
      <c r="M63" s="262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17.251999999999999</v>
      </c>
      <c r="F64" s="135">
        <v>18.847999999999999</v>
      </c>
      <c r="G64" s="72">
        <f t="shared" si="1"/>
        <v>1.3722408000000001</v>
      </c>
      <c r="H64" s="103">
        <f t="shared" si="2"/>
        <v>0.21068016927583305</v>
      </c>
      <c r="I64" s="88">
        <f t="shared" si="4"/>
        <v>1.5829209692758333</v>
      </c>
      <c r="K64" s="145">
        <v>48</v>
      </c>
      <c r="L64" s="265"/>
      <c r="M64" s="262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9.7940000000000005</v>
      </c>
      <c r="F65" s="104">
        <v>11.166</v>
      </c>
      <c r="G65" s="72">
        <f t="shared" si="1"/>
        <v>1.1796456</v>
      </c>
      <c r="H65" s="103">
        <f t="shared" si="2"/>
        <v>0.19576206480398936</v>
      </c>
      <c r="I65" s="88">
        <f t="shared" si="4"/>
        <v>1.3754076648039892</v>
      </c>
      <c r="J65" s="20"/>
      <c r="K65" s="38"/>
      <c r="L65" s="265"/>
      <c r="M65" s="262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8.266</v>
      </c>
      <c r="F66" s="104">
        <v>9.1679999999999993</v>
      </c>
      <c r="G66" s="72">
        <f t="shared" si="1"/>
        <v>0.77553959999999933</v>
      </c>
      <c r="H66" s="103">
        <f t="shared" si="2"/>
        <v>0.12939172245986855</v>
      </c>
      <c r="I66" s="88">
        <f t="shared" si="4"/>
        <v>0.90493132245986785</v>
      </c>
      <c r="J66" s="20"/>
      <c r="K66" s="38"/>
      <c r="L66" s="265"/>
      <c r="M66" s="262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4.2690000000000001</v>
      </c>
      <c r="F67" s="104">
        <v>5.1139999999999999</v>
      </c>
      <c r="G67" s="72">
        <f t="shared" si="1"/>
        <v>0.72653099999999982</v>
      </c>
      <c r="H67" s="103">
        <f t="shared" si="2"/>
        <v>0.13334958691158216</v>
      </c>
      <c r="I67" s="88">
        <f t="shared" si="4"/>
        <v>0.85988058691158198</v>
      </c>
      <c r="J67" s="20"/>
      <c r="K67" s="38"/>
      <c r="L67" s="265"/>
      <c r="M67" s="262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13.582000000000001</v>
      </c>
      <c r="F68" s="104">
        <v>14.760999999999999</v>
      </c>
      <c r="G68" s="72">
        <f t="shared" si="1"/>
        <v>1.0137041999999987</v>
      </c>
      <c r="H68" s="103">
        <f t="shared" si="2"/>
        <v>0.21098462038750332</v>
      </c>
      <c r="I68" s="88">
        <f t="shared" si="4"/>
        <v>1.2246888203875019</v>
      </c>
      <c r="J68" s="20"/>
      <c r="K68" s="38"/>
      <c r="L68" s="265"/>
      <c r="M68" s="262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13.026</v>
      </c>
      <c r="F69" s="104">
        <v>14.454000000000001</v>
      </c>
      <c r="G69" s="72">
        <f t="shared" si="1"/>
        <v>1.2277944000000007</v>
      </c>
      <c r="H69" s="103">
        <f t="shared" si="2"/>
        <v>0.1939353581339677</v>
      </c>
      <c r="I69" s="88">
        <f t="shared" si="4"/>
        <v>1.4217297581339685</v>
      </c>
      <c r="J69" s="20"/>
      <c r="K69" s="38"/>
      <c r="L69" s="265"/>
      <c r="M69" s="262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12.522</v>
      </c>
      <c r="F70" s="104">
        <v>13.659000000000001</v>
      </c>
      <c r="G70" s="72">
        <f t="shared" si="1"/>
        <v>0.97759260000000037</v>
      </c>
      <c r="H70" s="103">
        <f t="shared" si="2"/>
        <v>0.12908727134819828</v>
      </c>
      <c r="I70" s="88">
        <f t="shared" si="4"/>
        <v>1.1066798713481987</v>
      </c>
      <c r="J70" s="20"/>
      <c r="K70" s="38"/>
      <c r="L70" s="265"/>
      <c r="M70" s="262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13.625999999999999</v>
      </c>
      <c r="F71" s="104">
        <v>14.861000000000001</v>
      </c>
      <c r="G71" s="72">
        <f t="shared" si="1"/>
        <v>1.061853000000001</v>
      </c>
      <c r="H71" s="103">
        <f t="shared" si="2"/>
        <v>0.13395848913492275</v>
      </c>
      <c r="I71" s="88">
        <f t="shared" si="4"/>
        <v>1.1958114891349239</v>
      </c>
      <c r="J71" s="20"/>
      <c r="K71" s="38"/>
      <c r="L71" s="265"/>
      <c r="M71" s="262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12.071999999999999</v>
      </c>
      <c r="F72" s="104">
        <v>12.981</v>
      </c>
      <c r="G72" s="72">
        <f t="shared" si="1"/>
        <v>0.78155820000000065</v>
      </c>
      <c r="H72" s="103">
        <f t="shared" si="2"/>
        <v>0.21159352261084388</v>
      </c>
      <c r="I72" s="88">
        <f t="shared" si="4"/>
        <v>0.9931517226108445</v>
      </c>
      <c r="J72" s="20"/>
      <c r="K72" s="38"/>
      <c r="L72" s="265"/>
      <c r="M72" s="262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5.835</v>
      </c>
      <c r="F73" s="104">
        <v>6.827</v>
      </c>
      <c r="G73" s="72">
        <f t="shared" si="1"/>
        <v>0.85292160000000006</v>
      </c>
      <c r="H73" s="103">
        <f t="shared" si="2"/>
        <v>0.19363090702229743</v>
      </c>
      <c r="I73" s="88">
        <f t="shared" si="4"/>
        <v>1.0465525070222974</v>
      </c>
      <c r="J73" s="20"/>
      <c r="K73" s="38"/>
      <c r="L73" s="265"/>
      <c r="M73" s="262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9.7219999999999995</v>
      </c>
      <c r="F74" s="104">
        <v>11.058</v>
      </c>
      <c r="G74" s="72">
        <f t="shared" si="1"/>
        <v>1.1486928000000003</v>
      </c>
      <c r="H74" s="103">
        <f t="shared" si="2"/>
        <v>0.12969617357153884</v>
      </c>
      <c r="I74" s="88">
        <f t="shared" si="4"/>
        <v>1.278388973571539</v>
      </c>
      <c r="J74" s="20"/>
      <c r="K74" s="38"/>
      <c r="L74" s="265"/>
      <c r="M74" s="262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13.474</v>
      </c>
      <c r="F75" s="104">
        <v>14.676</v>
      </c>
      <c r="G75" s="72">
        <f t="shared" si="1"/>
        <v>1.0334795999999999</v>
      </c>
      <c r="H75" s="103">
        <f t="shared" si="2"/>
        <v>0.13365403802325246</v>
      </c>
      <c r="I75" s="88">
        <f t="shared" si="4"/>
        <v>1.1671336380232524</v>
      </c>
      <c r="J75" s="20"/>
      <c r="K75" s="38"/>
      <c r="L75" s="265"/>
      <c r="M75" s="262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2.8820000000000001</v>
      </c>
      <c r="F76" s="104">
        <v>2.9380000000000002</v>
      </c>
      <c r="G76" s="72">
        <f t="shared" si="1"/>
        <v>4.814880000000004E-2</v>
      </c>
      <c r="H76" s="103">
        <f t="shared" si="2"/>
        <v>0.20976681594082222</v>
      </c>
      <c r="I76" s="88">
        <f t="shared" si="4"/>
        <v>0.25791561594082224</v>
      </c>
      <c r="J76" s="20"/>
      <c r="K76" s="38"/>
      <c r="L76" s="265"/>
      <c r="M76" s="262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25.03</v>
      </c>
      <c r="F77" s="104">
        <v>26.905000000000001</v>
      </c>
      <c r="G77" s="72">
        <f t="shared" si="1"/>
        <v>1.612125</v>
      </c>
      <c r="H77" s="103">
        <f t="shared" si="2"/>
        <v>0.1939353581339677</v>
      </c>
      <c r="I77" s="88">
        <f t="shared" si="4"/>
        <v>1.8060603581339678</v>
      </c>
      <c r="J77" s="20"/>
      <c r="K77" s="38"/>
      <c r="L77" s="265"/>
      <c r="M77" s="262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17.03</v>
      </c>
      <c r="F78" s="104">
        <v>18.567</v>
      </c>
      <c r="G78" s="72">
        <f t="shared" si="1"/>
        <v>1.3215125999999993</v>
      </c>
      <c r="H78" s="103">
        <f t="shared" si="2"/>
        <v>0.13030507579487938</v>
      </c>
      <c r="I78" s="88">
        <f t="shared" si="4"/>
        <v>1.4518176757948786</v>
      </c>
      <c r="J78" s="20"/>
      <c r="K78" s="38"/>
      <c r="L78" s="265"/>
      <c r="M78" s="262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13.78</v>
      </c>
      <c r="F79" s="104">
        <v>14.938000000000001</v>
      </c>
      <c r="G79" s="72">
        <f t="shared" si="1"/>
        <v>0.9956484000000011</v>
      </c>
      <c r="H79" s="103">
        <f t="shared" si="2"/>
        <v>0.13487184246993356</v>
      </c>
      <c r="I79" s="88">
        <f t="shared" si="4"/>
        <v>1.1305202424699345</v>
      </c>
      <c r="J79" s="20"/>
      <c r="K79" s="38"/>
      <c r="L79" s="265"/>
      <c r="M79" s="262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14.455</v>
      </c>
      <c r="F80" s="104">
        <v>15.749000000000001</v>
      </c>
      <c r="G80" s="72">
        <f t="shared" si="1"/>
        <v>1.1125812000000004</v>
      </c>
      <c r="H80" s="103">
        <f t="shared" si="2"/>
        <v>0.21007126705249249</v>
      </c>
      <c r="I80" s="88">
        <f t="shared" si="4"/>
        <v>1.3226524670524928</v>
      </c>
      <c r="J80" s="20"/>
      <c r="K80" s="38"/>
      <c r="L80" s="265"/>
      <c r="M80" s="262"/>
    </row>
    <row r="81" spans="1:13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16.518000000000001</v>
      </c>
      <c r="F81" s="104">
        <v>17.039000000000001</v>
      </c>
      <c r="G81" s="72">
        <f>(F81-E81)*0.8598</f>
        <v>0.44795580000000068</v>
      </c>
      <c r="H81" s="103">
        <f t="shared" si="2"/>
        <v>0.23747186710281759</v>
      </c>
      <c r="I81" s="88">
        <f t="shared" si="4"/>
        <v>0.68542766710281833</v>
      </c>
      <c r="J81" s="20"/>
      <c r="K81" s="38"/>
      <c r="L81" s="265"/>
      <c r="M81" s="262"/>
    </row>
    <row r="82" spans="1:13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11.034000000000001</v>
      </c>
      <c r="F82" s="104">
        <v>11.766</v>
      </c>
      <c r="G82" s="72">
        <f t="shared" ref="G82:G147" si="5">(F82-E82)*0.8598</f>
        <v>0.62937359999999942</v>
      </c>
      <c r="H82" s="103">
        <f t="shared" ref="H82:H145" si="6">$G$11/$C$303*C82</f>
        <v>0.13822080469830664</v>
      </c>
      <c r="I82" s="88">
        <f t="shared" si="4"/>
        <v>0.76759440469830609</v>
      </c>
      <c r="J82" s="20"/>
      <c r="K82" s="38"/>
      <c r="L82" s="265"/>
      <c r="M82" s="262"/>
    </row>
    <row r="83" spans="1:13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11.904999999999999</v>
      </c>
      <c r="F83" s="104">
        <v>13.337999999999999</v>
      </c>
      <c r="G83" s="72">
        <f t="shared" si="5"/>
        <v>1.2320933999999999</v>
      </c>
      <c r="H83" s="103">
        <f t="shared" si="6"/>
        <v>0.22407601818932529</v>
      </c>
      <c r="I83" s="88">
        <f t="shared" si="4"/>
        <v>1.4561694181893252</v>
      </c>
      <c r="J83" s="20"/>
      <c r="K83" s="38"/>
      <c r="L83" s="265"/>
      <c r="M83" s="262"/>
    </row>
    <row r="84" spans="1:13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0.15222555583513947</v>
      </c>
      <c r="I84" s="88">
        <f t="shared" si="4"/>
        <v>0.15222555583513947</v>
      </c>
      <c r="J84" s="20"/>
      <c r="K84" s="38"/>
      <c r="L84" s="265"/>
      <c r="M84" s="262"/>
    </row>
    <row r="85" spans="1:13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26.242000000000001</v>
      </c>
      <c r="F85" s="104">
        <v>29.091000000000001</v>
      </c>
      <c r="G85" s="72">
        <f t="shared" si="5"/>
        <v>2.4495702000000001</v>
      </c>
      <c r="H85" s="103">
        <f t="shared" si="6"/>
        <v>0.2931864205384786</v>
      </c>
      <c r="I85" s="88">
        <f t="shared" si="4"/>
        <v>2.7427566205384788</v>
      </c>
      <c r="J85" s="20"/>
      <c r="K85" s="38"/>
      <c r="L85" s="265"/>
      <c r="M85" s="262"/>
    </row>
    <row r="86" spans="1:13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8.9109999999999996</v>
      </c>
      <c r="F86" s="104">
        <v>8.9550000000000001</v>
      </c>
      <c r="G86" s="72">
        <f t="shared" si="5"/>
        <v>3.7831200000000419E-2</v>
      </c>
      <c r="H86" s="103">
        <f t="shared" si="6"/>
        <v>0.23716741599114732</v>
      </c>
      <c r="I86" s="88">
        <f t="shared" si="4"/>
        <v>0.27499861599114772</v>
      </c>
      <c r="J86" s="20"/>
      <c r="K86" s="38"/>
      <c r="L86" s="265"/>
      <c r="M86" s="262"/>
    </row>
    <row r="87" spans="1:13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0.13608964691661471</v>
      </c>
      <c r="I87" s="88">
        <f t="shared" si="4"/>
        <v>0.13608964691661471</v>
      </c>
      <c r="J87" s="20"/>
      <c r="K87" s="38"/>
      <c r="L87" s="265"/>
      <c r="M87" s="262"/>
    </row>
    <row r="88" spans="1:13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0.22407601818932529</v>
      </c>
      <c r="I88" s="88">
        <f t="shared" si="4"/>
        <v>0.22407601818932529</v>
      </c>
      <c r="J88" s="20"/>
      <c r="K88" s="38"/>
      <c r="L88" s="265"/>
      <c r="M88" s="262"/>
    </row>
    <row r="89" spans="1:13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5.8330000000000002</v>
      </c>
      <c r="F89" s="104">
        <v>5.835</v>
      </c>
      <c r="G89" s="72">
        <f t="shared" si="5"/>
        <v>1.7195999999998106E-3</v>
      </c>
      <c r="H89" s="103">
        <f t="shared" si="6"/>
        <v>0.15039884916511781</v>
      </c>
      <c r="I89" s="88">
        <f t="shared" si="4"/>
        <v>0.15211844916511763</v>
      </c>
      <c r="J89" s="20"/>
      <c r="K89" s="38"/>
      <c r="L89" s="265"/>
      <c r="M89" s="262"/>
    </row>
    <row r="90" spans="1:13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21.992999999999999</v>
      </c>
      <c r="F90" s="104">
        <v>23.870999999999999</v>
      </c>
      <c r="G90" s="72">
        <f t="shared" si="5"/>
        <v>1.6147044000000002</v>
      </c>
      <c r="H90" s="103">
        <f t="shared" si="6"/>
        <v>0.29257751831513806</v>
      </c>
      <c r="I90" s="88">
        <f t="shared" si="4"/>
        <v>1.9072819183151382</v>
      </c>
      <c r="J90" s="20"/>
      <c r="K90" s="38"/>
      <c r="L90" s="265"/>
      <c r="M90" s="262"/>
    </row>
    <row r="91" spans="1:13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4.742</v>
      </c>
      <c r="F91" s="104">
        <v>6.14</v>
      </c>
      <c r="G91" s="72">
        <f t="shared" si="5"/>
        <v>1.2020003999999997</v>
      </c>
      <c r="H91" s="103">
        <f t="shared" si="6"/>
        <v>0.23534070932112564</v>
      </c>
      <c r="I91" s="88">
        <f t="shared" si="4"/>
        <v>1.4373411093211255</v>
      </c>
      <c r="J91" s="20"/>
      <c r="K91" s="38"/>
      <c r="L91" s="265"/>
      <c r="M91" s="262"/>
    </row>
    <row r="92" spans="1:13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0.13730745136329581</v>
      </c>
      <c r="I92" s="88">
        <f t="shared" ref="I92" si="7">G92+H92</f>
        <v>0.13730745136329581</v>
      </c>
      <c r="J92" s="20"/>
      <c r="K92" s="38"/>
      <c r="L92" s="265"/>
      <c r="M92" s="262"/>
    </row>
    <row r="93" spans="1:13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11.416</v>
      </c>
      <c r="F93" s="104">
        <v>13.065</v>
      </c>
      <c r="G93" s="72">
        <f t="shared" si="5"/>
        <v>1.4178101999999992</v>
      </c>
      <c r="H93" s="103">
        <f t="shared" si="6"/>
        <v>0.22194486040763337</v>
      </c>
      <c r="I93" s="88">
        <f t="shared" ref="I93:I152" si="8">G93+H93</f>
        <v>1.6397550604076325</v>
      </c>
      <c r="J93" s="20"/>
      <c r="K93" s="38"/>
      <c r="L93" s="265"/>
      <c r="M93" s="262"/>
    </row>
    <row r="94" spans="1:13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1.6890000000000001</v>
      </c>
      <c r="F94" s="191">
        <v>1.962</v>
      </c>
      <c r="G94" s="72">
        <f>(F94-E94)*0.8598</f>
        <v>0.23472539999999992</v>
      </c>
      <c r="H94" s="103">
        <f t="shared" si="6"/>
        <v>0.14796324027175559</v>
      </c>
      <c r="I94" s="88">
        <f>G94+H94</f>
        <v>0.38268864027175553</v>
      </c>
      <c r="J94" s="192" t="s">
        <v>441</v>
      </c>
      <c r="K94" s="132" t="s">
        <v>438</v>
      </c>
      <c r="L94" s="265"/>
      <c r="M94" s="262"/>
    </row>
    <row r="95" spans="1:13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19.786000000000001</v>
      </c>
      <c r="F95" s="135">
        <v>20.088999999999999</v>
      </c>
      <c r="G95" s="72">
        <f t="shared" si="5"/>
        <v>0.26051939999999768</v>
      </c>
      <c r="H95" s="103">
        <f t="shared" si="6"/>
        <v>0.29501312720850031</v>
      </c>
      <c r="I95" s="88">
        <f t="shared" si="8"/>
        <v>0.55553252720849799</v>
      </c>
      <c r="J95" s="20"/>
      <c r="K95" s="132" t="s">
        <v>393</v>
      </c>
      <c r="L95" s="265"/>
      <c r="M95" s="262"/>
    </row>
    <row r="96" spans="1:13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10.57</v>
      </c>
      <c r="F96" s="135">
        <v>11.821999999999999</v>
      </c>
      <c r="G96" s="72">
        <f t="shared" si="5"/>
        <v>1.0764695999999991</v>
      </c>
      <c r="H96" s="103">
        <f t="shared" si="6"/>
        <v>0.23686296487947703</v>
      </c>
      <c r="I96" s="88">
        <f>G96+H96</f>
        <v>1.3133325648794762</v>
      </c>
      <c r="J96" s="20"/>
      <c r="K96" s="38"/>
      <c r="L96" s="265"/>
      <c r="M96" s="262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7.048</v>
      </c>
      <c r="F97" s="104">
        <v>7.718</v>
      </c>
      <c r="G97" s="72">
        <f t="shared" si="5"/>
        <v>0.57606599999999997</v>
      </c>
      <c r="H97" s="103">
        <f t="shared" si="6"/>
        <v>0.13669854913995524</v>
      </c>
      <c r="I97" s="88">
        <f t="shared" si="8"/>
        <v>0.71276454913995524</v>
      </c>
      <c r="J97" s="20"/>
      <c r="K97" s="38"/>
      <c r="L97" s="265"/>
      <c r="M97" s="262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14.031000000000001</v>
      </c>
      <c r="F98" s="242">
        <v>15.842000000000001</v>
      </c>
      <c r="G98" s="243">
        <f t="shared" si="5"/>
        <v>1.5570978</v>
      </c>
      <c r="H98" s="103">
        <f t="shared" si="6"/>
        <v>0.2228582137426442</v>
      </c>
      <c r="I98" s="88">
        <f t="shared" si="8"/>
        <v>1.7799560137426442</v>
      </c>
      <c r="J98" s="20"/>
      <c r="K98" s="38"/>
      <c r="L98" s="265"/>
      <c r="M98" s="262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8.6809999999999992</v>
      </c>
      <c r="F99" s="135">
        <v>9.93</v>
      </c>
      <c r="G99" s="86">
        <f t="shared" si="5"/>
        <v>1.0738902000000006</v>
      </c>
      <c r="H99" s="103">
        <f t="shared" si="6"/>
        <v>0.14948549583010698</v>
      </c>
      <c r="I99" s="88">
        <f t="shared" si="8"/>
        <v>1.2233756958301076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15.582000000000001</v>
      </c>
      <c r="F100" s="104">
        <v>16.655000000000001</v>
      </c>
      <c r="G100" s="72">
        <f t="shared" si="5"/>
        <v>0.92256540000000031</v>
      </c>
      <c r="H100" s="103">
        <f t="shared" si="6"/>
        <v>0.29653538276685171</v>
      </c>
      <c r="I100" s="88">
        <f t="shared" si="8"/>
        <v>1.2191007827668521</v>
      </c>
      <c r="J100" s="20"/>
      <c r="K100" s="38"/>
      <c r="L100" s="265"/>
      <c r="M100" s="262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8.1389999999999993</v>
      </c>
      <c r="G101" s="72">
        <f t="shared" si="5"/>
        <v>0</v>
      </c>
      <c r="H101" s="103">
        <f t="shared" si="6"/>
        <v>0.2359496115444662</v>
      </c>
      <c r="I101" s="88">
        <f t="shared" si="8"/>
        <v>0.2359496115444662</v>
      </c>
      <c r="J101" s="20"/>
      <c r="K101" s="38"/>
      <c r="L101" s="265"/>
      <c r="M101" s="262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12.282</v>
      </c>
      <c r="F102" s="135">
        <v>13.193</v>
      </c>
      <c r="G102" s="86">
        <f t="shared" si="5"/>
        <v>0.78327779999999969</v>
      </c>
      <c r="H102" s="109">
        <f t="shared" si="6"/>
        <v>0.1391341580333175</v>
      </c>
      <c r="I102" s="73">
        <f t="shared" si="8"/>
        <v>0.92241195803331721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12.821999999999999</v>
      </c>
      <c r="F103" s="104">
        <v>13.83</v>
      </c>
      <c r="G103" s="72">
        <f t="shared" si="5"/>
        <v>0.86667840000000074</v>
      </c>
      <c r="H103" s="103">
        <f t="shared" si="6"/>
        <v>0.22529382263600642</v>
      </c>
      <c r="I103" s="88">
        <f t="shared" si="8"/>
        <v>1.0919722226360071</v>
      </c>
      <c r="J103" s="20"/>
      <c r="K103" s="38"/>
      <c r="L103" s="265"/>
      <c r="M103" s="262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0.14644098471340419</v>
      </c>
      <c r="I104" s="88">
        <f t="shared" si="8"/>
        <v>0.14644098471340419</v>
      </c>
      <c r="J104" s="20"/>
      <c r="K104" s="38"/>
      <c r="L104" s="265"/>
      <c r="M104" s="262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13.813000000000001</v>
      </c>
      <c r="F105" s="104">
        <v>16.088000000000001</v>
      </c>
      <c r="G105" s="72">
        <f t="shared" si="5"/>
        <v>1.9560450000000003</v>
      </c>
      <c r="H105" s="103">
        <f t="shared" si="6"/>
        <v>0.29501312720850031</v>
      </c>
      <c r="I105" s="88">
        <f>G105+H105</f>
        <v>2.2510581272085006</v>
      </c>
      <c r="J105" s="20"/>
      <c r="K105" s="38"/>
      <c r="L105" s="265"/>
      <c r="M105" s="262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7.1130000000000004</v>
      </c>
      <c r="F106" s="104">
        <v>8.7040000000000006</v>
      </c>
      <c r="G106" s="72">
        <f t="shared" si="5"/>
        <v>1.3679418000000001</v>
      </c>
      <c r="H106" s="103">
        <f t="shared" si="6"/>
        <v>0.23381845376277421</v>
      </c>
      <c r="I106" s="88">
        <f t="shared" si="8"/>
        <v>1.6017602537627744</v>
      </c>
      <c r="J106" s="20"/>
      <c r="K106" s="38"/>
      <c r="L106" s="265"/>
      <c r="M106" s="262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0.13791635358663637</v>
      </c>
      <c r="I107" s="88">
        <f t="shared" si="8"/>
        <v>0.13791635358663637</v>
      </c>
      <c r="J107" s="20"/>
      <c r="K107" s="267" t="s">
        <v>477</v>
      </c>
      <c r="L107" s="268"/>
      <c r="M107" s="678" t="s">
        <v>478</v>
      </c>
      <c r="N107" s="678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15.189</v>
      </c>
      <c r="F108" s="104">
        <v>16.521999999999998</v>
      </c>
      <c r="G108" s="72">
        <f t="shared" si="5"/>
        <v>1.1461133999999986</v>
      </c>
      <c r="H108" s="103">
        <f t="shared" si="6"/>
        <v>0.2225537626309739</v>
      </c>
      <c r="I108" s="88">
        <f>G108+H108</f>
        <v>1.3686671626309725</v>
      </c>
      <c r="J108" s="20"/>
      <c r="K108" s="38"/>
      <c r="L108" s="265"/>
      <c r="M108" s="262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6.5149999999999997</v>
      </c>
      <c r="F109" s="104">
        <v>6.9770000000000003</v>
      </c>
      <c r="G109" s="72">
        <f t="shared" si="5"/>
        <v>0.39722760000000057</v>
      </c>
      <c r="H109" s="103">
        <f t="shared" si="6"/>
        <v>0.14978994694177725</v>
      </c>
      <c r="I109" s="88">
        <f t="shared" si="8"/>
        <v>0.54701754694177784</v>
      </c>
      <c r="J109" s="20"/>
      <c r="K109" s="38"/>
      <c r="L109" s="265"/>
      <c r="M109" s="262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12.488</v>
      </c>
      <c r="F110" s="104">
        <v>14.686</v>
      </c>
      <c r="G110" s="72">
        <f t="shared" si="5"/>
        <v>1.8898404000000004</v>
      </c>
      <c r="H110" s="103">
        <f t="shared" si="6"/>
        <v>0.29592648054351117</v>
      </c>
      <c r="I110" s="88">
        <f t="shared" si="8"/>
        <v>2.1857668805435115</v>
      </c>
      <c r="J110" s="20"/>
      <c r="K110" s="38" t="s">
        <v>440</v>
      </c>
      <c r="L110" s="265"/>
      <c r="M110" s="262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7.258</v>
      </c>
      <c r="F111" s="104">
        <v>8.0079999999999991</v>
      </c>
      <c r="G111" s="72">
        <f t="shared" si="5"/>
        <v>0.64484999999999926</v>
      </c>
      <c r="H111" s="103">
        <f t="shared" si="6"/>
        <v>0.23168729598108226</v>
      </c>
      <c r="I111" s="88">
        <f t="shared" si="8"/>
        <v>0.87653729598108154</v>
      </c>
      <c r="J111" s="20"/>
      <c r="K111" s="38"/>
      <c r="L111" s="265"/>
      <c r="M111" s="262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5.4109999999999996</v>
      </c>
      <c r="F112" s="104">
        <v>5.4119999999999999</v>
      </c>
      <c r="G112" s="72">
        <f t="shared" si="5"/>
        <v>8.5980000000028718E-4</v>
      </c>
      <c r="H112" s="103">
        <f t="shared" si="6"/>
        <v>0.13730745136329581</v>
      </c>
      <c r="I112" s="88">
        <f t="shared" si="8"/>
        <v>0.13816725136329611</v>
      </c>
      <c r="J112" s="20"/>
      <c r="K112" s="38"/>
      <c r="L112" s="265"/>
      <c r="M112" s="262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9.6760000000000002</v>
      </c>
      <c r="F113" s="104">
        <v>10.903</v>
      </c>
      <c r="G113" s="72">
        <f t="shared" si="5"/>
        <v>1.0549746000000002</v>
      </c>
      <c r="H113" s="103">
        <f t="shared" si="6"/>
        <v>0.2225537626309739</v>
      </c>
      <c r="I113" s="88">
        <f>G113+H113</f>
        <v>1.2775283626309741</v>
      </c>
      <c r="J113" s="20"/>
      <c r="K113" s="38"/>
      <c r="L113" s="265"/>
      <c r="M113" s="262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3.4119999999999999</v>
      </c>
      <c r="F114" s="104">
        <v>3.7360000000000002</v>
      </c>
      <c r="G114" s="72">
        <f t="shared" si="5"/>
        <v>0.27857520000000024</v>
      </c>
      <c r="H114" s="103">
        <f t="shared" si="6"/>
        <v>0.14948549583010698</v>
      </c>
      <c r="I114" s="88">
        <f>G114+H114</f>
        <v>0.4280606958301072</v>
      </c>
      <c r="J114" s="20"/>
      <c r="K114" s="38"/>
      <c r="L114" s="265"/>
      <c r="M114" s="262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0.29623093165518144</v>
      </c>
      <c r="I115" s="88">
        <f t="shared" si="8"/>
        <v>0.29623093165518144</v>
      </c>
      <c r="J115" s="20"/>
      <c r="K115" s="38"/>
      <c r="L115" s="265"/>
      <c r="M115" s="262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8.1850000000000005</v>
      </c>
      <c r="F116" s="104">
        <v>9.3000000000000007</v>
      </c>
      <c r="G116" s="72">
        <f>(F116-E116)*0.8598</f>
        <v>0.95867700000000022</v>
      </c>
      <c r="H116" s="103">
        <f t="shared" si="6"/>
        <v>0.23229619820442282</v>
      </c>
      <c r="I116" s="88">
        <f t="shared" si="8"/>
        <v>1.1909731982044232</v>
      </c>
      <c r="J116" s="20"/>
      <c r="K116" s="38"/>
      <c r="L116" s="265"/>
      <c r="M116" s="262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9.8000000000000007</v>
      </c>
      <c r="F117" s="104">
        <v>10.872</v>
      </c>
      <c r="G117" s="72">
        <f t="shared" si="5"/>
        <v>0.92170559999999935</v>
      </c>
      <c r="H117" s="103">
        <f t="shared" si="6"/>
        <v>0.13578519580494441</v>
      </c>
      <c r="I117" s="88">
        <f>G117+H117</f>
        <v>1.0574907958049438</v>
      </c>
      <c r="K117" s="20"/>
      <c r="L117" s="265"/>
      <c r="M117" s="262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12.52</v>
      </c>
      <c r="F118" s="104">
        <v>13.506</v>
      </c>
      <c r="G118" s="72">
        <f t="shared" si="5"/>
        <v>0.84776280000000059</v>
      </c>
      <c r="H118" s="103">
        <f t="shared" si="6"/>
        <v>0.2225537626309739</v>
      </c>
      <c r="I118" s="88">
        <f>G118+H118</f>
        <v>1.0703165626309745</v>
      </c>
      <c r="J118" s="20"/>
      <c r="K118" s="38"/>
      <c r="L118" s="265"/>
      <c r="M118" s="262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0.15070330027678808</v>
      </c>
      <c r="I119" s="88">
        <f>G119+H119</f>
        <v>0.15070330027678808</v>
      </c>
      <c r="J119" s="20"/>
      <c r="K119" s="38"/>
      <c r="L119" s="265"/>
      <c r="M119" s="262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5.5739999999999998</v>
      </c>
      <c r="F120" s="104">
        <v>6.8</v>
      </c>
      <c r="G120" s="72">
        <f t="shared" si="5"/>
        <v>1.0541148</v>
      </c>
      <c r="H120" s="103">
        <f t="shared" si="6"/>
        <v>0.29744873610186257</v>
      </c>
      <c r="I120" s="88">
        <f t="shared" si="8"/>
        <v>1.3515635361018625</v>
      </c>
      <c r="J120" s="20"/>
      <c r="K120" s="38"/>
      <c r="L120" s="265"/>
      <c r="M120" s="262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9.6189999999999998</v>
      </c>
      <c r="F121" s="104">
        <v>10.129</v>
      </c>
      <c r="G121" s="86">
        <f t="shared" si="5"/>
        <v>0.43849799999999983</v>
      </c>
      <c r="H121" s="103">
        <f t="shared" si="6"/>
        <v>0.23260064931609314</v>
      </c>
      <c r="I121" s="88">
        <f>G121+H121</f>
        <v>0.67109864931609298</v>
      </c>
      <c r="J121" s="20"/>
      <c r="K121" s="155" t="s">
        <v>447</v>
      </c>
      <c r="L121" s="265"/>
      <c r="M121" s="262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0.13608964691661471</v>
      </c>
      <c r="I122" s="73">
        <f t="shared" si="8"/>
        <v>0.13608964691661471</v>
      </c>
      <c r="J122" s="20"/>
      <c r="K122" s="38"/>
      <c r="L122" s="265"/>
      <c r="M122" s="262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7.7380000000000004</v>
      </c>
      <c r="F123" s="104">
        <v>8.7420000000000009</v>
      </c>
      <c r="G123" s="72">
        <f t="shared" si="5"/>
        <v>0.86323920000000043</v>
      </c>
      <c r="H123" s="103">
        <f t="shared" si="6"/>
        <v>0.22164040929596307</v>
      </c>
      <c r="I123" s="88">
        <f t="shared" si="8"/>
        <v>1.0848796092959634</v>
      </c>
      <c r="J123" s="20"/>
      <c r="K123" s="38"/>
      <c r="L123" s="265"/>
      <c r="M123" s="262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2.806</v>
      </c>
      <c r="F124" s="104">
        <v>2.823</v>
      </c>
      <c r="G124" s="72">
        <f t="shared" si="5"/>
        <v>1.4616599999999917E-2</v>
      </c>
      <c r="H124" s="103">
        <f t="shared" si="6"/>
        <v>0.15039884916511781</v>
      </c>
      <c r="I124" s="88">
        <f>G124+H124</f>
        <v>0.16501544916511773</v>
      </c>
      <c r="J124" s="20" t="s">
        <v>446</v>
      </c>
      <c r="K124" s="155" t="s">
        <v>439</v>
      </c>
      <c r="L124" s="162"/>
      <c r="M124" s="262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13.395</v>
      </c>
      <c r="F125" s="104">
        <v>14.852</v>
      </c>
      <c r="G125" s="72">
        <f t="shared" si="5"/>
        <v>1.2527286000000006</v>
      </c>
      <c r="H125" s="103">
        <f t="shared" si="6"/>
        <v>0.29653538276685171</v>
      </c>
      <c r="I125" s="88">
        <f t="shared" si="8"/>
        <v>1.5492639827668524</v>
      </c>
      <c r="J125" s="20"/>
      <c r="K125" s="40"/>
      <c r="L125" s="197"/>
      <c r="M125" s="262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8.0350000000000001</v>
      </c>
      <c r="F126" s="135">
        <v>8.9429999999999996</v>
      </c>
      <c r="G126" s="72">
        <f t="shared" si="5"/>
        <v>0.78069839999999957</v>
      </c>
      <c r="H126" s="103">
        <f t="shared" si="6"/>
        <v>0.23564516043279593</v>
      </c>
      <c r="I126" s="88">
        <f>G126+H126</f>
        <v>1.0163435604327955</v>
      </c>
      <c r="J126" s="20"/>
      <c r="K126" s="40"/>
      <c r="L126" s="197"/>
      <c r="M126" s="262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0.13578519580494441</v>
      </c>
      <c r="I127" s="88">
        <f t="shared" si="8"/>
        <v>0.13578519580494441</v>
      </c>
      <c r="J127" s="25"/>
      <c r="K127" s="40"/>
      <c r="L127" s="197"/>
      <c r="M127" s="262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21.884</v>
      </c>
      <c r="F128" s="104">
        <v>22.738</v>
      </c>
      <c r="G128" s="72">
        <f t="shared" si="5"/>
        <v>0.73426919999999929</v>
      </c>
      <c r="H128" s="103">
        <f t="shared" si="6"/>
        <v>0.22164040929596307</v>
      </c>
      <c r="I128" s="88">
        <f t="shared" si="8"/>
        <v>0.95590960929596236</v>
      </c>
      <c r="J128" s="25"/>
      <c r="K128" s="40"/>
      <c r="L128" s="197"/>
      <c r="M128" s="262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6.8239999999999998</v>
      </c>
      <c r="F129" s="135">
        <v>7.7770000000000001</v>
      </c>
      <c r="G129" s="86">
        <f t="shared" si="5"/>
        <v>0.81938940000000027</v>
      </c>
      <c r="H129" s="109">
        <f t="shared" si="6"/>
        <v>0.14887659360676642</v>
      </c>
      <c r="I129" s="73">
        <f t="shared" si="8"/>
        <v>0.96826599360676668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16.119</v>
      </c>
      <c r="F130" s="104">
        <v>18.47</v>
      </c>
      <c r="G130" s="72">
        <f t="shared" si="5"/>
        <v>2.0213897999999992</v>
      </c>
      <c r="H130" s="103">
        <f t="shared" si="6"/>
        <v>0.29501312720850031</v>
      </c>
      <c r="I130" s="88">
        <f t="shared" si="8"/>
        <v>2.3164029272084994</v>
      </c>
      <c r="J130" s="25"/>
      <c r="K130" s="38"/>
      <c r="L130" s="265"/>
      <c r="M130" s="262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0.23473180709778504</v>
      </c>
      <c r="I131" s="88">
        <f t="shared" si="8"/>
        <v>0.23473180709778504</v>
      </c>
      <c r="J131" s="25"/>
      <c r="K131" s="38"/>
      <c r="L131" s="265"/>
      <c r="M131" s="262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9.0079999999999991</v>
      </c>
      <c r="F132" s="104">
        <v>9.1780000000000008</v>
      </c>
      <c r="G132" s="72">
        <f t="shared" si="5"/>
        <v>0.14616600000000146</v>
      </c>
      <c r="H132" s="103">
        <f t="shared" si="6"/>
        <v>0.13791635358663637</v>
      </c>
      <c r="I132" s="88">
        <f>G132+H132</f>
        <v>0.2840823535866378</v>
      </c>
      <c r="J132" s="25"/>
      <c r="K132" s="38"/>
      <c r="L132" s="265"/>
      <c r="M132" s="262"/>
      <c r="N132" s="172"/>
      <c r="O132" s="175"/>
      <c r="P132" s="175"/>
      <c r="Q132" s="172">
        <v>43009</v>
      </c>
      <c r="R132" s="173">
        <v>9.4578000000000273E-2</v>
      </c>
      <c r="U132" s="261"/>
      <c r="V132" s="261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9.1359999999999992</v>
      </c>
      <c r="F133" s="104">
        <v>10.169</v>
      </c>
      <c r="G133" s="72">
        <f t="shared" si="5"/>
        <v>0.88817340000000111</v>
      </c>
      <c r="H133" s="103">
        <f t="shared" si="6"/>
        <v>0.22559827374767669</v>
      </c>
      <c r="I133" s="88">
        <f t="shared" si="8"/>
        <v>1.1137716737476777</v>
      </c>
      <c r="J133" s="25"/>
      <c r="K133" s="38"/>
      <c r="L133" s="265"/>
      <c r="M133" s="262"/>
      <c r="N133" s="172"/>
      <c r="O133" s="175"/>
      <c r="P133" s="175"/>
      <c r="Q133" s="172">
        <v>43040</v>
      </c>
      <c r="R133" s="173">
        <v>0.1023161999999998</v>
      </c>
      <c r="U133" s="261"/>
      <c r="V133" s="261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2.1320000000000001</v>
      </c>
      <c r="F134" s="135">
        <v>2.1640000000000001</v>
      </c>
      <c r="G134" s="72">
        <f t="shared" si="5"/>
        <v>2.7513600000000023E-2</v>
      </c>
      <c r="H134" s="103">
        <f t="shared" si="6"/>
        <v>0.14857214249509612</v>
      </c>
      <c r="I134" s="88">
        <f>G134+H134</f>
        <v>0.17608574249509615</v>
      </c>
      <c r="J134" s="25"/>
      <c r="K134" s="38"/>
      <c r="L134" s="265"/>
      <c r="M134" s="262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13.385999999999999</v>
      </c>
      <c r="F135" s="135">
        <v>14.066000000000001</v>
      </c>
      <c r="G135" s="72">
        <f t="shared" si="5"/>
        <v>0.58466400000000129</v>
      </c>
      <c r="H135" s="103">
        <f t="shared" si="6"/>
        <v>0.29866654054854364</v>
      </c>
      <c r="I135" s="88">
        <f>G135+H135</f>
        <v>0.88333054054854498</v>
      </c>
      <c r="J135" s="25"/>
      <c r="K135" s="38"/>
      <c r="L135" s="265"/>
      <c r="M135" s="262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10.955</v>
      </c>
      <c r="F136" s="104">
        <v>12.403</v>
      </c>
      <c r="G136" s="72">
        <f t="shared" si="5"/>
        <v>1.2449904000000003</v>
      </c>
      <c r="H136" s="103">
        <f t="shared" si="6"/>
        <v>0.23381845376277421</v>
      </c>
      <c r="I136" s="88">
        <f t="shared" si="8"/>
        <v>1.4788088537627746</v>
      </c>
      <c r="J136" s="25"/>
      <c r="K136" s="38"/>
      <c r="L136" s="265"/>
      <c r="M136" s="262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3.4510000000000001</v>
      </c>
      <c r="F137" s="104">
        <v>4.1390000000000002</v>
      </c>
      <c r="G137" s="72">
        <f t="shared" si="5"/>
        <v>0.59154240000000013</v>
      </c>
      <c r="H137" s="103">
        <f t="shared" si="6"/>
        <v>0.13669854913995524</v>
      </c>
      <c r="I137" s="88">
        <f>G137+H137</f>
        <v>0.72824094913995541</v>
      </c>
      <c r="J137" s="25"/>
      <c r="K137" s="38"/>
      <c r="L137" s="265"/>
      <c r="M137" s="262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8.6039999999999992</v>
      </c>
      <c r="F138" s="104">
        <v>9.907</v>
      </c>
      <c r="G138" s="72">
        <f t="shared" si="5"/>
        <v>1.1203194000000007</v>
      </c>
      <c r="H138" s="103">
        <f t="shared" si="6"/>
        <v>0.22346711596598476</v>
      </c>
      <c r="I138" s="88">
        <f t="shared" si="8"/>
        <v>1.3437865159659854</v>
      </c>
      <c r="J138" s="25"/>
      <c r="K138" s="38"/>
      <c r="L138" s="265"/>
      <c r="M138" s="262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7.2190000000000003</v>
      </c>
      <c r="F139" s="104">
        <v>8.3689999999999998</v>
      </c>
      <c r="G139" s="72">
        <f t="shared" si="5"/>
        <v>0.98876999999999959</v>
      </c>
      <c r="H139" s="103">
        <f t="shared" si="6"/>
        <v>0.14826769138342585</v>
      </c>
      <c r="I139" s="88">
        <f t="shared" si="8"/>
        <v>1.1370376913834255</v>
      </c>
      <c r="J139" s="25"/>
      <c r="K139" s="38"/>
      <c r="L139" s="265"/>
      <c r="M139" s="262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6.2830000000000004</v>
      </c>
      <c r="F140" s="104">
        <v>7.65</v>
      </c>
      <c r="G140" s="72">
        <f t="shared" si="5"/>
        <v>1.1753465999999999</v>
      </c>
      <c r="H140" s="103">
        <f t="shared" si="6"/>
        <v>0.29836208943687337</v>
      </c>
      <c r="I140" s="88">
        <f>G140+H140</f>
        <v>1.4737086894368732</v>
      </c>
      <c r="J140" s="25"/>
      <c r="K140" s="38"/>
      <c r="L140" s="265"/>
      <c r="M140" s="262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0.23320955153943365</v>
      </c>
      <c r="I141" s="88">
        <f>G141+H141</f>
        <v>0.23320955153943365</v>
      </c>
      <c r="J141" s="25"/>
      <c r="K141" s="38"/>
      <c r="L141" s="265"/>
      <c r="M141" s="262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4.2240000000000002</v>
      </c>
      <c r="F142" s="104">
        <v>4.72</v>
      </c>
      <c r="G142" s="72">
        <f t="shared" si="5"/>
        <v>0.42646079999999964</v>
      </c>
      <c r="H142" s="103">
        <f t="shared" si="6"/>
        <v>0.13639409802828495</v>
      </c>
      <c r="I142" s="88">
        <f t="shared" si="8"/>
        <v>0.56285489802828459</v>
      </c>
      <c r="J142" s="25"/>
      <c r="K142" s="38"/>
      <c r="L142" s="265"/>
      <c r="M142" s="262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15597</v>
      </c>
      <c r="F143" s="129">
        <v>16647</v>
      </c>
      <c r="G143" s="72">
        <f>(F143-E143)* 0.00086</f>
        <v>0.90300000000000002</v>
      </c>
      <c r="H143" s="103">
        <f t="shared" si="6"/>
        <v>0.22346711596598476</v>
      </c>
      <c r="I143" s="88">
        <f>G143+H143</f>
        <v>1.1264671159659847</v>
      </c>
      <c r="J143" s="25"/>
      <c r="K143" s="38"/>
      <c r="L143" s="265"/>
      <c r="M143" s="262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11.606999999999999</v>
      </c>
      <c r="F144" s="104">
        <v>11.909000000000001</v>
      </c>
      <c r="G144" s="72">
        <f t="shared" si="5"/>
        <v>0.25965960000000121</v>
      </c>
      <c r="H144" s="103">
        <f t="shared" si="6"/>
        <v>0.14978994694177725</v>
      </c>
      <c r="I144" s="88">
        <f>G144+H144</f>
        <v>0.40944954694177849</v>
      </c>
      <c r="J144" s="25"/>
      <c r="K144" s="38"/>
      <c r="L144" s="265"/>
      <c r="M144" s="262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0.29775318721353283</v>
      </c>
      <c r="I145" s="88">
        <f t="shared" si="8"/>
        <v>0.29775318721353283</v>
      </c>
      <c r="J145" s="25"/>
      <c r="K145" s="38"/>
      <c r="L145" s="265"/>
      <c r="M145" s="262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0.23229619820442282</v>
      </c>
      <c r="I146" s="88">
        <f t="shared" si="8"/>
        <v>0.23229619820442282</v>
      </c>
      <c r="J146" s="25"/>
      <c r="K146" s="38"/>
      <c r="L146" s="265"/>
      <c r="M146" s="262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6.2320000000000002</v>
      </c>
      <c r="F147" s="104">
        <v>6.6360000000000001</v>
      </c>
      <c r="G147" s="72">
        <f t="shared" si="5"/>
        <v>0.34735919999999992</v>
      </c>
      <c r="H147" s="103">
        <f t="shared" si="9"/>
        <v>0.13456739135826332</v>
      </c>
      <c r="I147" s="88">
        <f t="shared" si="8"/>
        <v>0.48192659135826321</v>
      </c>
      <c r="J147" s="25"/>
      <c r="K147" s="38"/>
      <c r="L147" s="265"/>
      <c r="M147" s="262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6.9950000000000001</v>
      </c>
      <c r="F148" s="104">
        <v>7.9080000000000004</v>
      </c>
      <c r="G148" s="72">
        <f t="shared" ref="G148:G187" si="10">(F148-E148)*0.8598</f>
        <v>0.78499740000000018</v>
      </c>
      <c r="H148" s="103">
        <f t="shared" si="9"/>
        <v>0.22316266485431446</v>
      </c>
      <c r="I148" s="88">
        <f t="shared" si="8"/>
        <v>1.0081600648543145</v>
      </c>
      <c r="J148" s="215"/>
      <c r="K148" s="38"/>
      <c r="L148" s="265"/>
      <c r="M148" s="262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0.15070330027678808</v>
      </c>
      <c r="I149" s="88">
        <f>G149+H149</f>
        <v>0.15070330027678808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14.004</v>
      </c>
      <c r="F150" s="104">
        <v>15.257999999999999</v>
      </c>
      <c r="G150" s="72">
        <f t="shared" si="10"/>
        <v>1.0781891999999997</v>
      </c>
      <c r="H150" s="103">
        <f t="shared" si="9"/>
        <v>0.29592648054351117</v>
      </c>
      <c r="I150" s="88">
        <f t="shared" si="8"/>
        <v>1.3741156805435109</v>
      </c>
      <c r="J150" s="215"/>
      <c r="K150" s="38"/>
      <c r="L150" s="131">
        <v>134</v>
      </c>
      <c r="M150" s="266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17.443000000000001</v>
      </c>
      <c r="F151" s="104">
        <v>19.004999999999999</v>
      </c>
      <c r="G151" s="72">
        <f t="shared" si="10"/>
        <v>1.343007599999998</v>
      </c>
      <c r="H151" s="103">
        <f t="shared" si="9"/>
        <v>0.23351400265110397</v>
      </c>
      <c r="I151" s="88">
        <f t="shared" si="8"/>
        <v>1.576521602651102</v>
      </c>
      <c r="J151" s="215"/>
      <c r="K151" s="38"/>
      <c r="L151" s="265"/>
      <c r="M151" s="262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6.15</v>
      </c>
      <c r="F152" s="104">
        <v>6.8029999999999999</v>
      </c>
      <c r="G152" s="72">
        <f t="shared" si="10"/>
        <v>0.56144939999999965</v>
      </c>
      <c r="H152" s="103">
        <f t="shared" si="9"/>
        <v>0.13517629358160385</v>
      </c>
      <c r="I152" s="88">
        <f t="shared" si="8"/>
        <v>0.69662569358160353</v>
      </c>
      <c r="J152" s="25"/>
      <c r="K152" s="38"/>
      <c r="L152" s="265"/>
      <c r="M152" s="262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14.734</v>
      </c>
      <c r="F153" s="104">
        <v>16.437000000000001</v>
      </c>
      <c r="G153" s="72">
        <f t="shared" si="10"/>
        <v>1.464239400000001</v>
      </c>
      <c r="H153" s="103">
        <f t="shared" si="9"/>
        <v>0.21798699595591972</v>
      </c>
      <c r="I153" s="88">
        <f t="shared" ref="I153:I158" si="11">G153+H153</f>
        <v>1.6822263959559207</v>
      </c>
      <c r="J153" s="25"/>
      <c r="K153" s="38"/>
      <c r="L153" s="265"/>
      <c r="M153" s="262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0.14948549583010698</v>
      </c>
      <c r="I154" s="88">
        <f t="shared" si="11"/>
        <v>0.14948549583010698</v>
      </c>
      <c r="J154" s="25"/>
      <c r="K154" s="38"/>
      <c r="L154" s="131">
        <v>138</v>
      </c>
      <c r="M154"/>
      <c r="N154" s="266"/>
      <c r="O154" s="266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10.875</v>
      </c>
      <c r="F155" s="104">
        <v>12.11</v>
      </c>
      <c r="G155" s="72">
        <f t="shared" si="10"/>
        <v>1.0618529999999995</v>
      </c>
      <c r="H155" s="103">
        <f t="shared" si="9"/>
        <v>0.29623093165518144</v>
      </c>
      <c r="I155" s="88">
        <f t="shared" si="11"/>
        <v>1.3580839316551809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19.754000000000001</v>
      </c>
      <c r="F156" s="104">
        <v>21.321999999999999</v>
      </c>
      <c r="G156" s="72">
        <f t="shared" si="10"/>
        <v>1.3481663999999982</v>
      </c>
      <c r="H156" s="103">
        <f t="shared" si="9"/>
        <v>0.2344273559861148</v>
      </c>
      <c r="I156" s="88">
        <f t="shared" si="11"/>
        <v>1.582593755986113</v>
      </c>
      <c r="J156" s="25"/>
      <c r="K156" s="38"/>
      <c r="L156" s="265"/>
      <c r="M156" s="262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9.0679999999999996</v>
      </c>
      <c r="F157" s="104">
        <v>9.8960000000000008</v>
      </c>
      <c r="G157" s="72">
        <f t="shared" si="10"/>
        <v>0.71191440000000106</v>
      </c>
      <c r="H157" s="103">
        <f t="shared" si="9"/>
        <v>0.13578519580494441</v>
      </c>
      <c r="I157" s="88">
        <f t="shared" si="11"/>
        <v>0.84769959580494547</v>
      </c>
      <c r="J157" s="25"/>
      <c r="K157" s="38"/>
      <c r="L157" s="265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9.0039999999999996</v>
      </c>
      <c r="F158" s="104">
        <v>9.798</v>
      </c>
      <c r="G158" s="72">
        <f t="shared" si="10"/>
        <v>0.68268120000000043</v>
      </c>
      <c r="H158" s="103">
        <f t="shared" si="9"/>
        <v>0.22072705596095224</v>
      </c>
      <c r="I158" s="88">
        <f t="shared" si="11"/>
        <v>0.90340825596095264</v>
      </c>
      <c r="J158" s="25"/>
      <c r="K158" s="38"/>
      <c r="L158" s="265"/>
      <c r="M158" s="262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10105</v>
      </c>
      <c r="F159" s="129">
        <v>10961</v>
      </c>
      <c r="G159" s="72">
        <f>(F159-E159)* 0.00086</f>
        <v>0.73616000000000004</v>
      </c>
      <c r="H159" s="103">
        <f t="shared" si="9"/>
        <v>0.14918104471843668</v>
      </c>
      <c r="I159" s="88">
        <f t="shared" ref="I159:I222" si="12">G159+H159</f>
        <v>0.88534104471843666</v>
      </c>
      <c r="J159" s="25"/>
      <c r="K159" s="38"/>
      <c r="L159" s="265"/>
      <c r="M159" s="262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21.24</v>
      </c>
      <c r="F160" s="104">
        <v>23.216000000000001</v>
      </c>
      <c r="G160" s="72">
        <f t="shared" si="10"/>
        <v>1.6989648000000024</v>
      </c>
      <c r="H160" s="103">
        <f t="shared" si="9"/>
        <v>0.29501312720850031</v>
      </c>
      <c r="I160" s="88">
        <f>G160+H160</f>
        <v>1.9939779272085028</v>
      </c>
      <c r="J160" s="25"/>
      <c r="K160" s="38"/>
      <c r="L160" s="265"/>
      <c r="M160" s="262"/>
    </row>
    <row r="161" spans="1:16" x14ac:dyDescent="0.25">
      <c r="A161" s="44">
        <v>145</v>
      </c>
      <c r="B161" s="56" t="s">
        <v>188</v>
      </c>
      <c r="C161" s="51">
        <v>108.8</v>
      </c>
      <c r="D161" s="65" t="s">
        <v>358</v>
      </c>
      <c r="E161" s="104">
        <v>20.225000000000001</v>
      </c>
      <c r="F161" s="104">
        <v>20.472999999999999</v>
      </c>
      <c r="G161" s="72">
        <f t="shared" si="10"/>
        <v>0.2132303999999979</v>
      </c>
      <c r="H161" s="103">
        <f t="shared" si="9"/>
        <v>0.33124280949726348</v>
      </c>
      <c r="I161" s="88">
        <f t="shared" si="12"/>
        <v>0.54447320949726141</v>
      </c>
      <c r="J161" s="25"/>
      <c r="K161" s="38"/>
      <c r="L161" s="265"/>
      <c r="M161" s="262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12.757</v>
      </c>
      <c r="F162" s="104">
        <v>14.138999999999999</v>
      </c>
      <c r="G162" s="88">
        <f t="shared" si="10"/>
        <v>1.1882435999999996</v>
      </c>
      <c r="H162" s="103">
        <f t="shared" si="9"/>
        <v>0.13274068468824163</v>
      </c>
      <c r="I162" s="88">
        <f t="shared" si="12"/>
        <v>1.3209842846882411</v>
      </c>
      <c r="J162" s="25"/>
      <c r="K162" s="38"/>
      <c r="L162" s="265"/>
      <c r="M162" s="262"/>
    </row>
    <row r="163" spans="1:16" x14ac:dyDescent="0.25">
      <c r="A163" s="44">
        <v>147</v>
      </c>
      <c r="B163" s="56" t="s">
        <v>190</v>
      </c>
      <c r="C163" s="51">
        <v>66.099999999999994</v>
      </c>
      <c r="D163" s="65" t="s">
        <v>358</v>
      </c>
      <c r="E163" s="104">
        <v>21.513999999999999</v>
      </c>
      <c r="F163" s="104">
        <v>23.053999999999998</v>
      </c>
      <c r="G163" s="72">
        <f t="shared" si="10"/>
        <v>1.3240919999999994</v>
      </c>
      <c r="H163" s="103">
        <f t="shared" si="9"/>
        <v>0.20124218481405437</v>
      </c>
      <c r="I163" s="88">
        <f>G163+H163</f>
        <v>1.5253341848140538</v>
      </c>
      <c r="J163" s="25"/>
      <c r="K163" s="38"/>
      <c r="L163" s="265"/>
      <c r="M163" s="262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15.63</v>
      </c>
      <c r="F164" s="135">
        <v>16.795999999999999</v>
      </c>
      <c r="G164" s="86">
        <f t="shared" si="10"/>
        <v>1.0025267999999987</v>
      </c>
      <c r="H164" s="109">
        <f t="shared" si="9"/>
        <v>0.3257626894871985</v>
      </c>
      <c r="I164" s="73">
        <f t="shared" si="12"/>
        <v>1.3282894894871973</v>
      </c>
      <c r="J164" s="25"/>
      <c r="K164" s="38"/>
      <c r="L164" s="265"/>
      <c r="M164" s="262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4.4610000000000003</v>
      </c>
      <c r="G165" s="72">
        <f t="shared" si="10"/>
        <v>0</v>
      </c>
      <c r="H165" s="103">
        <f t="shared" si="9"/>
        <v>0.13365403802325246</v>
      </c>
      <c r="I165" s="88">
        <f>G165+H165</f>
        <v>0.13365403802325246</v>
      </c>
      <c r="J165" s="25"/>
      <c r="K165" s="38"/>
      <c r="L165" s="265"/>
      <c r="M165" s="262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10.336</v>
      </c>
      <c r="F166" s="104">
        <v>11.574</v>
      </c>
      <c r="G166" s="72">
        <f t="shared" si="10"/>
        <v>1.0644323999999996</v>
      </c>
      <c r="H166" s="103">
        <f t="shared" si="9"/>
        <v>0.19971992925570298</v>
      </c>
      <c r="I166" s="88">
        <f>G166+H166</f>
        <v>1.2641523292557026</v>
      </c>
      <c r="J166" s="25"/>
      <c r="K166" s="38"/>
      <c r="L166" s="38"/>
      <c r="M166" s="262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19.053999999999998</v>
      </c>
      <c r="F167" s="104">
        <v>20.975999999999999</v>
      </c>
      <c r="G167" s="72">
        <f t="shared" si="10"/>
        <v>1.6525356000000004</v>
      </c>
      <c r="H167" s="103">
        <f t="shared" si="9"/>
        <v>0.33093835838559321</v>
      </c>
      <c r="I167" s="88">
        <f t="shared" si="12"/>
        <v>1.9834739583855936</v>
      </c>
      <c r="J167" s="25"/>
      <c r="K167" s="40"/>
      <c r="L167" s="265"/>
      <c r="M167" s="262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4.7039999999999997</v>
      </c>
      <c r="F168" s="104">
        <v>5.4059999999999997</v>
      </c>
      <c r="G168" s="72">
        <f t="shared" si="10"/>
        <v>0.60357959999999999</v>
      </c>
      <c r="H168" s="103">
        <f t="shared" si="9"/>
        <v>0.13243623357657133</v>
      </c>
      <c r="I168" s="88">
        <f>G168+H168</f>
        <v>0.7360158335765713</v>
      </c>
      <c r="J168" s="25"/>
      <c r="K168" s="38"/>
      <c r="L168" s="265"/>
      <c r="M168" s="262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11.38</v>
      </c>
      <c r="F169" s="104">
        <v>11.993</v>
      </c>
      <c r="G169" s="72">
        <f t="shared" si="10"/>
        <v>0.52705739999999957</v>
      </c>
      <c r="H169" s="103">
        <f t="shared" si="9"/>
        <v>0.20032883147904354</v>
      </c>
      <c r="I169" s="88">
        <f t="shared" si="12"/>
        <v>0.72738623147904313</v>
      </c>
      <c r="J169" s="25"/>
      <c r="K169" s="38"/>
      <c r="L169" s="265"/>
      <c r="M169" s="262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25.591999999999999</v>
      </c>
      <c r="F170" s="104">
        <v>27.547999999999998</v>
      </c>
      <c r="G170" s="72">
        <f t="shared" si="10"/>
        <v>1.6817687999999995</v>
      </c>
      <c r="H170" s="103">
        <f t="shared" si="9"/>
        <v>0.33093835838559321</v>
      </c>
      <c r="I170" s="88">
        <f t="shared" si="12"/>
        <v>2.0127071583855929</v>
      </c>
      <c r="J170" s="25"/>
      <c r="K170" s="38"/>
      <c r="L170" s="265"/>
      <c r="M170" s="262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11.292999999999999</v>
      </c>
      <c r="F171" s="104">
        <v>12.510999999999999</v>
      </c>
      <c r="G171" s="72">
        <f t="shared" si="10"/>
        <v>1.0472364000000001</v>
      </c>
      <c r="H171" s="103">
        <f t="shared" si="9"/>
        <v>0.13243623357657133</v>
      </c>
      <c r="I171" s="88">
        <f t="shared" si="12"/>
        <v>1.1796726335765715</v>
      </c>
      <c r="J171" s="25"/>
      <c r="K171" s="38"/>
      <c r="L171" s="265"/>
      <c r="M171" s="262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0.20124218481405437</v>
      </c>
      <c r="I172" s="88">
        <f t="shared" si="12"/>
        <v>0.20124218481405437</v>
      </c>
      <c r="J172" s="25"/>
      <c r="K172" s="38"/>
      <c r="L172" s="265"/>
      <c r="M172" s="262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0.33124280949726348</v>
      </c>
      <c r="I173" s="88">
        <f t="shared" si="12"/>
        <v>0.33124280949726348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4.6740000000000004</v>
      </c>
      <c r="F174" s="104">
        <v>4.9290000000000003</v>
      </c>
      <c r="G174" s="72">
        <f t="shared" si="10"/>
        <v>0.21924899999999992</v>
      </c>
      <c r="H174" s="103">
        <f t="shared" si="9"/>
        <v>0.13121842912989023</v>
      </c>
      <c r="I174" s="88">
        <f t="shared" si="12"/>
        <v>0.35046742912989015</v>
      </c>
      <c r="J174" s="25"/>
      <c r="K174" s="38"/>
      <c r="L174" s="265"/>
      <c r="M174" s="262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18.367999999999999</v>
      </c>
      <c r="F175" s="104">
        <v>19.706</v>
      </c>
      <c r="G175" s="72">
        <f t="shared" si="10"/>
        <v>1.1504124000000009</v>
      </c>
      <c r="H175" s="103">
        <f t="shared" si="9"/>
        <v>0.20124218481405437</v>
      </c>
      <c r="I175" s="88">
        <f>G175+H175</f>
        <v>1.3516545848140553</v>
      </c>
      <c r="J175" s="25"/>
      <c r="K175" s="38"/>
      <c r="L175" s="265"/>
      <c r="M175" s="262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14.544</v>
      </c>
      <c r="F176" s="104">
        <v>16.417000000000002</v>
      </c>
      <c r="G176" s="72">
        <f t="shared" si="10"/>
        <v>1.610405400000001</v>
      </c>
      <c r="H176" s="103">
        <f t="shared" si="9"/>
        <v>0.33215616283227434</v>
      </c>
      <c r="I176" s="88">
        <f t="shared" si="12"/>
        <v>1.9425615628322754</v>
      </c>
      <c r="J176" s="25"/>
      <c r="K176" s="38"/>
      <c r="L176" s="265"/>
      <c r="M176" s="262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11.481999999999999</v>
      </c>
      <c r="F177" s="104">
        <v>12.593</v>
      </c>
      <c r="G177" s="72">
        <f t="shared" si="10"/>
        <v>0.95523780000000058</v>
      </c>
      <c r="H177" s="103">
        <f t="shared" si="9"/>
        <v>0.13121842912989023</v>
      </c>
      <c r="I177" s="88">
        <f t="shared" si="12"/>
        <v>1.0864562291298907</v>
      </c>
      <c r="J177" s="25"/>
      <c r="K177" s="38"/>
      <c r="L177" s="265"/>
      <c r="M177" s="262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6.8730000000000002</v>
      </c>
      <c r="F178" s="104">
        <v>7.0910000000000002</v>
      </c>
      <c r="G178" s="72">
        <f t="shared" si="10"/>
        <v>0.18743639999999998</v>
      </c>
      <c r="H178" s="103">
        <f t="shared" si="9"/>
        <v>0.20032883147904354</v>
      </c>
      <c r="I178" s="88">
        <f>G178+H178</f>
        <v>0.38776523147904352</v>
      </c>
      <c r="J178" s="25"/>
      <c r="K178" s="38"/>
      <c r="L178" s="265"/>
      <c r="M178" s="262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15.021000000000001</v>
      </c>
      <c r="F179" s="104">
        <v>16.786000000000001</v>
      </c>
      <c r="G179" s="72">
        <f t="shared" si="10"/>
        <v>1.5175470000000004</v>
      </c>
      <c r="H179" s="103">
        <f t="shared" si="9"/>
        <v>0.33459177172563659</v>
      </c>
      <c r="I179" s="88">
        <f t="shared" si="12"/>
        <v>1.852138771725637</v>
      </c>
      <c r="J179" s="25"/>
      <c r="K179" s="38"/>
      <c r="L179" s="265"/>
      <c r="M179" s="262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7.452</v>
      </c>
      <c r="F180" s="104">
        <v>8.282</v>
      </c>
      <c r="G180" s="72">
        <f t="shared" si="10"/>
        <v>0.7136340000000001</v>
      </c>
      <c r="H180" s="103">
        <f t="shared" si="9"/>
        <v>0.13334958691158216</v>
      </c>
      <c r="I180" s="88">
        <f t="shared" si="12"/>
        <v>0.84698358691158226</v>
      </c>
      <c r="J180" s="25"/>
      <c r="K180" s="38"/>
      <c r="L180" s="265"/>
      <c r="M180" s="262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2.7770000000000001</v>
      </c>
      <c r="F181" s="104">
        <v>3.4350000000000001</v>
      </c>
      <c r="G181" s="72">
        <f t="shared" si="10"/>
        <v>0.56574839999999993</v>
      </c>
      <c r="H181" s="103">
        <f t="shared" si="9"/>
        <v>0.20063328259071384</v>
      </c>
      <c r="I181" s="88">
        <f t="shared" si="12"/>
        <v>0.76638168259071371</v>
      </c>
      <c r="J181" s="25"/>
      <c r="K181" s="38"/>
      <c r="L181" s="265"/>
      <c r="M181" s="262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30.82</v>
      </c>
      <c r="F182" s="104">
        <v>33.183</v>
      </c>
      <c r="G182" s="72">
        <f t="shared" si="10"/>
        <v>2.0317073999999997</v>
      </c>
      <c r="H182" s="103">
        <f t="shared" si="9"/>
        <v>0.33337396727895546</v>
      </c>
      <c r="I182" s="88">
        <f t="shared" si="12"/>
        <v>2.3650813672789552</v>
      </c>
      <c r="J182" s="25"/>
      <c r="K182" s="38"/>
      <c r="L182" s="265"/>
      <c r="M182" s="262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0.13121842912989023</v>
      </c>
      <c r="I183" s="88">
        <f t="shared" si="12"/>
        <v>0.13121842912989023</v>
      </c>
      <c r="J183" s="25"/>
      <c r="K183" s="38"/>
      <c r="L183" s="265"/>
      <c r="M183" s="262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13.722</v>
      </c>
      <c r="F184" s="104">
        <v>14.999000000000001</v>
      </c>
      <c r="G184" s="72">
        <f t="shared" si="10"/>
        <v>1.097964600000001</v>
      </c>
      <c r="H184" s="103">
        <f t="shared" si="9"/>
        <v>0.2009377337023841</v>
      </c>
      <c r="I184" s="88">
        <f>G184+H184</f>
        <v>1.2989023337023851</v>
      </c>
      <c r="J184" s="25"/>
      <c r="K184" s="38"/>
      <c r="L184" s="265"/>
      <c r="M184" s="262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13.170999999999999</v>
      </c>
      <c r="F185" s="104">
        <v>13.38</v>
      </c>
      <c r="G185" s="72">
        <f t="shared" si="10"/>
        <v>0.17969820000000122</v>
      </c>
      <c r="H185" s="103">
        <f t="shared" si="9"/>
        <v>0.33367841839062573</v>
      </c>
      <c r="I185" s="88">
        <f>G185+H185</f>
        <v>0.51337661839062698</v>
      </c>
      <c r="J185" s="25"/>
      <c r="K185" s="38"/>
      <c r="L185" s="265"/>
      <c r="M185" s="262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12.484999999999999</v>
      </c>
      <c r="F186" s="104">
        <v>13.619</v>
      </c>
      <c r="G186" s="72">
        <f t="shared" si="10"/>
        <v>0.97501320000000036</v>
      </c>
      <c r="H186" s="103">
        <f t="shared" si="9"/>
        <v>0.13091397801821994</v>
      </c>
      <c r="I186" s="88">
        <f t="shared" si="12"/>
        <v>1.1059271780182203</v>
      </c>
      <c r="J186" s="25"/>
      <c r="K186" s="38"/>
      <c r="L186" s="265"/>
      <c r="M186" s="262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13.662000000000001</v>
      </c>
      <c r="F187" s="104">
        <v>14.624000000000001</v>
      </c>
      <c r="G187" s="72">
        <f t="shared" si="10"/>
        <v>0.82712759999999974</v>
      </c>
      <c r="H187" s="103">
        <f t="shared" si="9"/>
        <v>0.20063328259071384</v>
      </c>
      <c r="I187" s="88">
        <f t="shared" si="12"/>
        <v>1.0277608825907136</v>
      </c>
      <c r="J187" s="25"/>
      <c r="K187" s="38"/>
      <c r="L187" s="265"/>
      <c r="M187" s="262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11851</v>
      </c>
      <c r="F188" s="129">
        <v>12618</v>
      </c>
      <c r="G188" s="72">
        <f>(F188-E188)* 0.00086</f>
        <v>0.65961999999999998</v>
      </c>
      <c r="H188" s="103">
        <f t="shared" si="9"/>
        <v>0.33489622283730686</v>
      </c>
      <c r="I188" s="88">
        <f>G188+H188</f>
        <v>0.99451622283730678</v>
      </c>
      <c r="J188" s="25"/>
      <c r="K188" s="38"/>
      <c r="L188" s="265"/>
      <c r="M188" s="262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3482</v>
      </c>
      <c r="F189" s="129">
        <v>3709</v>
      </c>
      <c r="G189" s="72">
        <f>(F189-E189)* 0.00086</f>
        <v>0.19522</v>
      </c>
      <c r="H189" s="103">
        <f t="shared" si="9"/>
        <v>0.13030507579487938</v>
      </c>
      <c r="I189" s="88">
        <f>G189+H189</f>
        <v>0.32552507579487938</v>
      </c>
      <c r="J189" s="25"/>
      <c r="K189" s="38"/>
      <c r="L189" s="265"/>
      <c r="M189" s="262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5535</v>
      </c>
      <c r="F190" s="129">
        <v>5951</v>
      </c>
      <c r="G190" s="72">
        <f t="shared" ref="G190:G207" si="13">(F190-E190)* 0.00086</f>
        <v>0.35775999999999997</v>
      </c>
      <c r="H190" s="103">
        <f t="shared" si="9"/>
        <v>0.20124218481405437</v>
      </c>
      <c r="I190" s="88">
        <f t="shared" si="12"/>
        <v>0.55900218481405428</v>
      </c>
      <c r="J190" s="25"/>
      <c r="K190" s="38"/>
      <c r="L190" s="265"/>
      <c r="M190" s="262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22095</v>
      </c>
      <c r="F191" s="129">
        <v>24151</v>
      </c>
      <c r="G191" s="72">
        <f t="shared" si="13"/>
        <v>1.76816</v>
      </c>
      <c r="H191" s="103">
        <f t="shared" si="9"/>
        <v>0.33459177172563659</v>
      </c>
      <c r="I191" s="88">
        <f t="shared" si="12"/>
        <v>2.1027517717256368</v>
      </c>
      <c r="J191" s="228" t="s">
        <v>459</v>
      </c>
      <c r="K191" s="229"/>
      <c r="L191" s="265"/>
      <c r="M191" s="262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3275</v>
      </c>
      <c r="F192" s="129">
        <v>3714</v>
      </c>
      <c r="G192" s="72">
        <f t="shared" si="13"/>
        <v>0.37753999999999999</v>
      </c>
      <c r="H192" s="103">
        <f t="shared" si="9"/>
        <v>0.13121842912989023</v>
      </c>
      <c r="I192" s="88">
        <f t="shared" si="12"/>
        <v>0.50875842912989022</v>
      </c>
      <c r="J192" s="228"/>
      <c r="K192" s="229"/>
      <c r="L192" s="265"/>
      <c r="M192" s="262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0.20032883147904354</v>
      </c>
      <c r="I193" s="88">
        <f t="shared" si="12"/>
        <v>0.20032883147904354</v>
      </c>
      <c r="J193" s="228"/>
      <c r="K193" s="229"/>
      <c r="L193" s="265"/>
      <c r="M193" s="262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14357</v>
      </c>
      <c r="F194" s="130">
        <v>16600</v>
      </c>
      <c r="G194" s="72">
        <f t="shared" si="13"/>
        <v>1.9289799999999999</v>
      </c>
      <c r="H194" s="103">
        <f t="shared" si="9"/>
        <v>0.32880720060390128</v>
      </c>
      <c r="I194" s="88">
        <f t="shared" si="12"/>
        <v>2.257787200603901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4342</v>
      </c>
      <c r="F195" s="130">
        <v>4342</v>
      </c>
      <c r="G195" s="72">
        <f t="shared" si="13"/>
        <v>0</v>
      </c>
      <c r="H195" s="103">
        <f t="shared" si="9"/>
        <v>0.13091397801821994</v>
      </c>
      <c r="I195" s="88">
        <f>G195+H195</f>
        <v>0.13091397801821994</v>
      </c>
      <c r="J195" s="228"/>
      <c r="K195" s="229"/>
      <c r="L195" s="265">
        <v>89511319999</v>
      </c>
      <c r="M195" s="262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8952</v>
      </c>
      <c r="F196" s="130">
        <v>10520</v>
      </c>
      <c r="G196" s="72">
        <f t="shared" si="13"/>
        <v>1.3484799999999999</v>
      </c>
      <c r="H196" s="103">
        <f t="shared" si="9"/>
        <v>0.20185108703739493</v>
      </c>
      <c r="I196" s="88">
        <f>G196+H196</f>
        <v>1.5503310870373948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10343</v>
      </c>
      <c r="F197" s="129">
        <v>10347</v>
      </c>
      <c r="G197" s="72">
        <f t="shared" si="13"/>
        <v>3.4399999999999999E-3</v>
      </c>
      <c r="H197" s="103">
        <f t="shared" si="9"/>
        <v>0.33763628284233937</v>
      </c>
      <c r="I197" s="88">
        <f t="shared" si="12"/>
        <v>0.34107628284233937</v>
      </c>
      <c r="J197" s="228"/>
      <c r="K197" s="229"/>
      <c r="L197" s="265"/>
      <c r="M197" s="262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11351</v>
      </c>
      <c r="F198" s="129">
        <v>12447</v>
      </c>
      <c r="G198" s="72">
        <f t="shared" si="13"/>
        <v>0.94255999999999995</v>
      </c>
      <c r="H198" s="103">
        <f t="shared" si="9"/>
        <v>0.12969617357153884</v>
      </c>
      <c r="I198" s="88">
        <f>G198+H198</f>
        <v>1.0722561735715388</v>
      </c>
      <c r="J198" s="228"/>
      <c r="K198" s="229"/>
      <c r="L198" s="265"/>
      <c r="M198" s="262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15653</v>
      </c>
      <c r="F199" s="129">
        <v>16754</v>
      </c>
      <c r="G199" s="72">
        <f t="shared" si="13"/>
        <v>0.94685999999999992</v>
      </c>
      <c r="H199" s="103">
        <f t="shared" si="9"/>
        <v>0.19880657592069215</v>
      </c>
      <c r="I199" s="88">
        <f t="shared" si="12"/>
        <v>1.1456665759206921</v>
      </c>
      <c r="J199" s="228"/>
      <c r="K199" s="229"/>
      <c r="L199" s="265"/>
      <c r="M199" s="262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0.33489622283730686</v>
      </c>
      <c r="I200" s="88">
        <f t="shared" si="12"/>
        <v>0.33489622283730686</v>
      </c>
      <c r="J200" s="25"/>
      <c r="K200" s="38"/>
      <c r="L200" s="265"/>
      <c r="M200" s="262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8346</v>
      </c>
      <c r="F201" s="129">
        <v>8785</v>
      </c>
      <c r="G201" s="72">
        <f t="shared" si="13"/>
        <v>0.37753999999999999</v>
      </c>
      <c r="H201" s="103">
        <f t="shared" si="9"/>
        <v>0.12969617357153884</v>
      </c>
      <c r="I201" s="88">
        <f>G201+H201</f>
        <v>0.50723617357153883</v>
      </c>
      <c r="J201" s="25"/>
      <c r="K201" s="38"/>
      <c r="L201" s="265"/>
      <c r="M201" s="262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17604</v>
      </c>
      <c r="F202" s="129">
        <v>19059</v>
      </c>
      <c r="G202" s="72">
        <f t="shared" si="13"/>
        <v>1.2513000000000001</v>
      </c>
      <c r="H202" s="103">
        <f t="shared" si="9"/>
        <v>0.19880657592069215</v>
      </c>
      <c r="I202" s="88">
        <f>G202+H202</f>
        <v>1.4501065759206921</v>
      </c>
      <c r="J202" s="25"/>
      <c r="K202" s="38"/>
      <c r="L202" s="265"/>
      <c r="M202" s="262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24402</v>
      </c>
      <c r="F203" s="129">
        <v>26073</v>
      </c>
      <c r="G203" s="72">
        <f t="shared" si="13"/>
        <v>1.43706</v>
      </c>
      <c r="H203" s="103">
        <f t="shared" si="9"/>
        <v>0.33459177172563659</v>
      </c>
      <c r="I203" s="88">
        <f>G203+H203</f>
        <v>1.7716517717256366</v>
      </c>
      <c r="J203" s="25"/>
      <c r="K203" s="38"/>
      <c r="L203" s="132">
        <v>187</v>
      </c>
      <c r="M203" s="266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9504</v>
      </c>
      <c r="F204" s="129">
        <v>10043</v>
      </c>
      <c r="G204" s="72">
        <f t="shared" si="13"/>
        <v>0.46354000000000001</v>
      </c>
      <c r="H204" s="103">
        <f t="shared" si="9"/>
        <v>0.13030507579487938</v>
      </c>
      <c r="I204" s="88">
        <f>G204+H204</f>
        <v>0.59384507579487944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4348</v>
      </c>
      <c r="F205" s="129">
        <v>4409</v>
      </c>
      <c r="G205" s="72">
        <f t="shared" si="13"/>
        <v>5.246E-2</v>
      </c>
      <c r="H205" s="103">
        <f t="shared" si="9"/>
        <v>0.19941547814403271</v>
      </c>
      <c r="I205" s="88">
        <f t="shared" si="12"/>
        <v>0.25187547814403272</v>
      </c>
      <c r="J205" s="215"/>
      <c r="K205" s="38"/>
      <c r="L205" s="132">
        <v>189</v>
      </c>
      <c r="M205" s="262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16214</v>
      </c>
      <c r="F206" s="130">
        <v>17927</v>
      </c>
      <c r="G206" s="86">
        <f t="shared" si="13"/>
        <v>1.4731799999999999</v>
      </c>
      <c r="H206" s="109">
        <f t="shared" si="9"/>
        <v>0.33337396727895546</v>
      </c>
      <c r="I206" s="73">
        <f t="shared" si="12"/>
        <v>1.8065539672789555</v>
      </c>
      <c r="J206" s="215"/>
      <c r="K206" s="38"/>
      <c r="L206" s="265"/>
      <c r="M206" s="262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8853</v>
      </c>
      <c r="F207" s="130">
        <v>9800</v>
      </c>
      <c r="G207" s="72">
        <f t="shared" si="13"/>
        <v>0.81442000000000003</v>
      </c>
      <c r="H207" s="103">
        <f t="shared" si="9"/>
        <v>0.13091397801821994</v>
      </c>
      <c r="I207" s="88">
        <f t="shared" si="12"/>
        <v>0.94533397801821994</v>
      </c>
      <c r="J207" s="215"/>
      <c r="K207" s="38"/>
      <c r="L207" s="131" t="s">
        <v>431</v>
      </c>
      <c r="M207" s="262" t="s">
        <v>430</v>
      </c>
      <c r="N207" s="266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14162</v>
      </c>
      <c r="F208" s="130">
        <v>15614</v>
      </c>
      <c r="G208" s="72">
        <f>(F208-E208)* 0.00086</f>
        <v>1.2487200000000001</v>
      </c>
      <c r="H208" s="103">
        <f t="shared" si="9"/>
        <v>0.19880657592069215</v>
      </c>
      <c r="I208" s="88">
        <f t="shared" si="12"/>
        <v>1.4475265759206921</v>
      </c>
      <c r="J208" s="215"/>
      <c r="K208" s="38"/>
      <c r="L208" s="265"/>
      <c r="M208" s="262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7.9989999999999997</v>
      </c>
      <c r="F209" s="104">
        <v>8.7309999999999999</v>
      </c>
      <c r="G209" s="72">
        <f>(F209-E209)*0.8598</f>
        <v>0.6293736000000002</v>
      </c>
      <c r="H209" s="103">
        <f t="shared" si="9"/>
        <v>0.16075018696190727</v>
      </c>
      <c r="I209" s="88">
        <f t="shared" si="12"/>
        <v>0.79012378696190744</v>
      </c>
      <c r="J209" s="215"/>
      <c r="K209" s="38"/>
      <c r="L209" s="265"/>
      <c r="M209" s="262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11.943</v>
      </c>
      <c r="F210" s="104">
        <v>13</v>
      </c>
      <c r="G210" s="72">
        <f t="shared" ref="G210:G273" si="14">(F210-E210)*0.8598</f>
        <v>0.9088086000000003</v>
      </c>
      <c r="H210" s="103">
        <f t="shared" ref="H210:H273" si="15">$G$11/$C$303*C210</f>
        <v>0.15587896917518285</v>
      </c>
      <c r="I210" s="88">
        <f t="shared" si="12"/>
        <v>1.0646875691751831</v>
      </c>
      <c r="J210" s="25"/>
      <c r="K210" s="38"/>
      <c r="L210" s="265"/>
      <c r="M210" s="262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38.277999999999999</v>
      </c>
      <c r="F211" s="104">
        <v>41.348999999999997</v>
      </c>
      <c r="G211" s="72">
        <f t="shared" si="14"/>
        <v>2.6404457999999984</v>
      </c>
      <c r="H211" s="103">
        <f t="shared" si="15"/>
        <v>0.34585646285743687</v>
      </c>
      <c r="I211" s="88">
        <f t="shared" si="12"/>
        <v>2.9863022628574352</v>
      </c>
      <c r="J211" s="25"/>
      <c r="K211" s="38"/>
      <c r="L211" s="265"/>
      <c r="M211" s="262"/>
      <c r="N211" s="261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22.959</v>
      </c>
      <c r="F212" s="135">
        <v>23.913</v>
      </c>
      <c r="G212" s="86">
        <f t="shared" si="14"/>
        <v>0.82024920000000057</v>
      </c>
      <c r="H212" s="109">
        <f t="shared" si="15"/>
        <v>0.32484933615218764</v>
      </c>
      <c r="I212" s="73">
        <f t="shared" si="12"/>
        <v>1.1450985361521882</v>
      </c>
      <c r="J212" s="25"/>
      <c r="K212" s="38"/>
      <c r="L212" s="265"/>
      <c r="M212" s="262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8.0500000000000007</v>
      </c>
      <c r="F213" s="104">
        <v>8.7460000000000004</v>
      </c>
      <c r="G213" s="72">
        <f t="shared" si="14"/>
        <v>0.59842079999999975</v>
      </c>
      <c r="H213" s="103">
        <f t="shared" si="15"/>
        <v>0.28222618051834858</v>
      </c>
      <c r="I213" s="88">
        <f t="shared" si="12"/>
        <v>0.88064698051834833</v>
      </c>
      <c r="J213" s="25"/>
      <c r="K213" s="38"/>
      <c r="L213" s="265"/>
      <c r="M213" s="262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20.265999999999998</v>
      </c>
      <c r="F214" s="104">
        <v>22.052</v>
      </c>
      <c r="G214" s="72">
        <f t="shared" si="14"/>
        <v>1.5356028000000013</v>
      </c>
      <c r="H214" s="103">
        <f t="shared" si="15"/>
        <v>0.24904100934628817</v>
      </c>
      <c r="I214" s="88">
        <f t="shared" si="12"/>
        <v>1.7846438093462895</v>
      </c>
      <c r="J214" s="25"/>
      <c r="K214" s="38"/>
      <c r="L214" s="265"/>
      <c r="M214" s="262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4.859</v>
      </c>
      <c r="F215" s="104">
        <v>5.4279999999999999</v>
      </c>
      <c r="G215" s="72">
        <f t="shared" si="14"/>
        <v>0.48922619999999994</v>
      </c>
      <c r="H215" s="103">
        <f t="shared" si="15"/>
        <v>0.15922793140355587</v>
      </c>
      <c r="I215" s="88">
        <f t="shared" si="12"/>
        <v>0.64845413140355579</v>
      </c>
      <c r="J215" s="25"/>
      <c r="K215" s="38"/>
      <c r="L215" s="265"/>
      <c r="M215" s="262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9.9570000000000007</v>
      </c>
      <c r="F216" s="104">
        <v>10.941000000000001</v>
      </c>
      <c r="G216" s="72">
        <f t="shared" si="14"/>
        <v>0.8460432</v>
      </c>
      <c r="H216" s="103">
        <f t="shared" si="15"/>
        <v>0.15618342028685309</v>
      </c>
      <c r="I216" s="88">
        <f t="shared" si="12"/>
        <v>1.0022266202868531</v>
      </c>
      <c r="J216" s="25"/>
      <c r="K216" s="38"/>
      <c r="L216" s="265"/>
      <c r="M216" s="262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40.970999999999997</v>
      </c>
      <c r="F217" s="104">
        <v>44.101999999999997</v>
      </c>
      <c r="G217" s="72">
        <f t="shared" si="14"/>
        <v>2.6920338000000004</v>
      </c>
      <c r="H217" s="103">
        <f t="shared" si="15"/>
        <v>0.3461609139691072</v>
      </c>
      <c r="I217" s="88">
        <f t="shared" si="12"/>
        <v>3.0381947139691077</v>
      </c>
      <c r="J217" s="25"/>
      <c r="K217" s="38"/>
      <c r="L217" s="265"/>
      <c r="M217" s="262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17.425999999999998</v>
      </c>
      <c r="F218" s="104">
        <v>18.372</v>
      </c>
      <c r="G218" s="72">
        <f t="shared" si="14"/>
        <v>0.81337080000000128</v>
      </c>
      <c r="H218" s="103">
        <f t="shared" si="15"/>
        <v>0.3257626894871985</v>
      </c>
      <c r="I218" s="88">
        <f t="shared" si="12"/>
        <v>1.1391334894871998</v>
      </c>
      <c r="J218" s="25"/>
      <c r="K218" s="38"/>
      <c r="L218" s="265"/>
      <c r="M218" s="262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19.57</v>
      </c>
      <c r="F219" s="104">
        <v>20.474</v>
      </c>
      <c r="G219" s="72">
        <f t="shared" si="14"/>
        <v>0.77725919999999993</v>
      </c>
      <c r="H219" s="103">
        <f t="shared" si="15"/>
        <v>0.28222618051834858</v>
      </c>
      <c r="I219" s="88">
        <f t="shared" si="12"/>
        <v>1.0594853805183484</v>
      </c>
      <c r="J219" s="25"/>
      <c r="K219" s="38"/>
      <c r="L219" s="265"/>
      <c r="M219" s="262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16.251000000000001</v>
      </c>
      <c r="F220" s="104">
        <v>17.989999999999998</v>
      </c>
      <c r="G220" s="72">
        <f t="shared" si="14"/>
        <v>1.4951921999999975</v>
      </c>
      <c r="H220" s="103">
        <f t="shared" si="15"/>
        <v>0.24660540045292595</v>
      </c>
      <c r="I220" s="88">
        <f t="shared" si="12"/>
        <v>1.7417976004529234</v>
      </c>
      <c r="J220" s="25"/>
      <c r="K220" s="38"/>
      <c r="L220" s="265"/>
      <c r="M220" s="262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8.202</v>
      </c>
      <c r="F221" s="104">
        <v>8.76</v>
      </c>
      <c r="G221" s="72">
        <f t="shared" si="14"/>
        <v>0.47976839999999987</v>
      </c>
      <c r="H221" s="103">
        <f t="shared" si="15"/>
        <v>0.16196799140858842</v>
      </c>
      <c r="I221" s="88">
        <f t="shared" si="12"/>
        <v>0.64173639140858829</v>
      </c>
      <c r="J221" s="25"/>
      <c r="K221" s="38"/>
      <c r="L221" s="265"/>
      <c r="M221" s="262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17.815999999999999</v>
      </c>
      <c r="F222" s="104">
        <v>19.326000000000001</v>
      </c>
      <c r="G222" s="72">
        <f t="shared" si="14"/>
        <v>1.2982980000000013</v>
      </c>
      <c r="H222" s="103">
        <f t="shared" si="15"/>
        <v>0.15557451806351255</v>
      </c>
      <c r="I222" s="88">
        <f t="shared" si="12"/>
        <v>1.4538725180635139</v>
      </c>
      <c r="J222" s="25"/>
      <c r="K222" s="38"/>
      <c r="L222" s="265"/>
      <c r="M222" s="262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30.292999999999999</v>
      </c>
      <c r="F223" s="104">
        <v>31.76</v>
      </c>
      <c r="G223" s="72">
        <f t="shared" si="14"/>
        <v>1.2613266000000021</v>
      </c>
      <c r="H223" s="103">
        <f t="shared" si="15"/>
        <v>0.34646536508077747</v>
      </c>
      <c r="I223" s="88">
        <f t="shared" ref="I223:I280" si="16">G223+H223</f>
        <v>1.6077919650807795</v>
      </c>
      <c r="J223" s="25"/>
      <c r="K223" s="38"/>
      <c r="L223" s="265"/>
      <c r="M223" s="262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5.76</v>
      </c>
      <c r="G224" s="86">
        <f t="shared" si="14"/>
        <v>0</v>
      </c>
      <c r="H224" s="109">
        <f t="shared" si="15"/>
        <v>0.32545823837552823</v>
      </c>
      <c r="I224" s="73">
        <f t="shared" si="16"/>
        <v>0.32545823837552823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17.841000000000001</v>
      </c>
      <c r="F225" s="104">
        <v>18.954000000000001</v>
      </c>
      <c r="G225" s="72">
        <f t="shared" si="14"/>
        <v>0.95695739999999962</v>
      </c>
      <c r="H225" s="103">
        <f t="shared" si="15"/>
        <v>0.28374843607669997</v>
      </c>
      <c r="I225" s="88">
        <f t="shared" si="16"/>
        <v>1.2407058360766996</v>
      </c>
      <c r="J225" s="25"/>
      <c r="K225" s="38"/>
      <c r="L225" s="265"/>
      <c r="M225" s="262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6.0709999999999997</v>
      </c>
      <c r="F226" s="104">
        <v>6.641</v>
      </c>
      <c r="G226" s="72">
        <f t="shared" si="14"/>
        <v>0.49008600000000024</v>
      </c>
      <c r="H226" s="103">
        <f t="shared" si="15"/>
        <v>0.24569204711791512</v>
      </c>
      <c r="I226" s="88">
        <f t="shared" si="16"/>
        <v>0.73577804711791539</v>
      </c>
      <c r="J226" s="25"/>
      <c r="K226" s="38"/>
      <c r="L226" s="265"/>
      <c r="M226" s="262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9.4890000000000008</v>
      </c>
      <c r="F227" s="104">
        <v>10.507</v>
      </c>
      <c r="G227" s="72">
        <f t="shared" si="14"/>
        <v>0.87527639999999907</v>
      </c>
      <c r="H227" s="103">
        <f t="shared" si="15"/>
        <v>0.15983683362689646</v>
      </c>
      <c r="I227" s="88">
        <f t="shared" si="16"/>
        <v>1.0351132336268956</v>
      </c>
      <c r="J227" s="25"/>
      <c r="K227" s="38"/>
      <c r="L227" s="265"/>
      <c r="M227" s="262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0.45900000000000002</v>
      </c>
      <c r="F228" s="104">
        <v>0.47299999999999998</v>
      </c>
      <c r="G228" s="72">
        <f t="shared" si="14"/>
        <v>1.2037199999999963E-2</v>
      </c>
      <c r="H228" s="103">
        <f t="shared" si="15"/>
        <v>0.15527006695184226</v>
      </c>
      <c r="I228" s="88">
        <f t="shared" si="16"/>
        <v>0.16730726695184223</v>
      </c>
      <c r="K228" s="38"/>
      <c r="L228" s="265"/>
      <c r="M228" s="262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42.585000000000001</v>
      </c>
      <c r="F229" s="104">
        <v>46.167000000000002</v>
      </c>
      <c r="G229" s="72">
        <f t="shared" si="14"/>
        <v>3.0798036000000009</v>
      </c>
      <c r="H229" s="103">
        <f t="shared" si="15"/>
        <v>0.34676981619244773</v>
      </c>
      <c r="I229" s="88">
        <f t="shared" si="16"/>
        <v>3.4265734161924488</v>
      </c>
      <c r="J229" s="25"/>
      <c r="K229" s="38"/>
      <c r="L229" s="265"/>
      <c r="M229" s="262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12.756</v>
      </c>
      <c r="F230" s="104">
        <v>14.782</v>
      </c>
      <c r="G230" s="72">
        <f t="shared" si="14"/>
        <v>1.7419547999999998</v>
      </c>
      <c r="H230" s="103">
        <f t="shared" si="15"/>
        <v>0.3242404339288471</v>
      </c>
      <c r="I230" s="88">
        <f t="shared" si="16"/>
        <v>2.066195233928847</v>
      </c>
      <c r="J230" s="25"/>
      <c r="K230" s="38"/>
      <c r="L230" s="265"/>
      <c r="M230" s="262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13.788</v>
      </c>
      <c r="F231" s="104">
        <v>16.334</v>
      </c>
      <c r="G231" s="72">
        <f t="shared" si="14"/>
        <v>2.1890507999999995</v>
      </c>
      <c r="H231" s="103">
        <f t="shared" si="15"/>
        <v>0.28192172940667831</v>
      </c>
      <c r="I231" s="88">
        <f t="shared" si="16"/>
        <v>2.4709725294066778</v>
      </c>
      <c r="J231" s="25"/>
      <c r="K231" s="38"/>
      <c r="L231" s="265"/>
      <c r="M231" s="262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13.353</v>
      </c>
      <c r="F232" s="104">
        <v>14.875999999999999</v>
      </c>
      <c r="G232" s="72">
        <f t="shared" si="14"/>
        <v>1.3094753999999997</v>
      </c>
      <c r="H232" s="103">
        <f t="shared" si="15"/>
        <v>0.24782320489960707</v>
      </c>
      <c r="I232" s="88">
        <f t="shared" si="16"/>
        <v>1.5572986048996067</v>
      </c>
      <c r="J232" s="25"/>
      <c r="K232" s="38"/>
      <c r="L232" s="265"/>
      <c r="M232" s="262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9.6159999999999997</v>
      </c>
      <c r="F233" s="104">
        <v>10.125</v>
      </c>
      <c r="G233" s="72">
        <f t="shared" si="14"/>
        <v>0.43763820000000031</v>
      </c>
      <c r="H233" s="103">
        <f t="shared" si="15"/>
        <v>0.16105463807357756</v>
      </c>
      <c r="I233" s="88">
        <f t="shared" si="16"/>
        <v>0.59869283807357787</v>
      </c>
      <c r="J233" s="25"/>
      <c r="K233" s="38"/>
      <c r="L233" s="265"/>
      <c r="M233" s="262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14.202</v>
      </c>
      <c r="F234" s="135">
        <v>15.506</v>
      </c>
      <c r="G234" s="86">
        <f t="shared" si="14"/>
        <v>1.1211792000000003</v>
      </c>
      <c r="H234" s="109">
        <f t="shared" si="15"/>
        <v>0.15648787139852338</v>
      </c>
      <c r="I234" s="73">
        <f t="shared" si="16"/>
        <v>1.2776670713985236</v>
      </c>
      <c r="J234" s="25"/>
      <c r="K234" s="38"/>
      <c r="L234" s="265"/>
      <c r="M234" s="262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7.9660000000000002</v>
      </c>
      <c r="F235" s="135">
        <v>8.0039999999999996</v>
      </c>
      <c r="G235" s="86">
        <f t="shared" si="14"/>
        <v>3.2672399999999456E-2</v>
      </c>
      <c r="H235" s="109">
        <f t="shared" si="15"/>
        <v>0.35011877842082079</v>
      </c>
      <c r="I235" s="73">
        <f t="shared" si="16"/>
        <v>0.38279117842082022</v>
      </c>
      <c r="J235" s="215"/>
      <c r="K235" s="38"/>
      <c r="L235" s="265"/>
      <c r="M235" s="262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17.318000000000001</v>
      </c>
      <c r="F236" s="135">
        <v>18.245000000000001</v>
      </c>
      <c r="G236" s="86">
        <f t="shared" si="14"/>
        <v>0.7970345999999997</v>
      </c>
      <c r="H236" s="109">
        <f t="shared" si="15"/>
        <v>0.32484933615218764</v>
      </c>
      <c r="I236" s="73">
        <f t="shared" si="16"/>
        <v>1.1218839361521873</v>
      </c>
      <c r="J236" s="215"/>
      <c r="K236" s="227"/>
      <c r="L236" s="265"/>
      <c r="M236" s="262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8.3650000000000002</v>
      </c>
      <c r="F237" s="135">
        <v>9.9030000000000005</v>
      </c>
      <c r="G237" s="86">
        <f t="shared" si="14"/>
        <v>1.3223724000000003</v>
      </c>
      <c r="H237" s="109">
        <f t="shared" si="15"/>
        <v>0.28131282718333778</v>
      </c>
      <c r="I237" s="73">
        <f t="shared" si="16"/>
        <v>1.6036852271833382</v>
      </c>
      <c r="J237" s="215"/>
      <c r="K237" s="227"/>
      <c r="L237" s="265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13.281000000000001</v>
      </c>
      <c r="F238" s="135">
        <v>14.343</v>
      </c>
      <c r="G238" s="86">
        <f t="shared" si="14"/>
        <v>0.91310759999999946</v>
      </c>
      <c r="H238" s="109">
        <f t="shared" si="15"/>
        <v>0.24721430267626651</v>
      </c>
      <c r="I238" s="73">
        <f t="shared" si="16"/>
        <v>1.1603219026762659</v>
      </c>
      <c r="J238" s="215"/>
      <c r="K238" s="227"/>
      <c r="L238" s="265"/>
      <c r="M238" s="262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5.6429999999999998</v>
      </c>
      <c r="F239" s="135">
        <v>6.2640000000000002</v>
      </c>
      <c r="G239" s="86">
        <f t="shared" si="14"/>
        <v>0.5339358000000004</v>
      </c>
      <c r="H239" s="109">
        <f t="shared" si="15"/>
        <v>0.16044573585023703</v>
      </c>
      <c r="I239" s="73">
        <f t="shared" si="16"/>
        <v>0.69438153585023743</v>
      </c>
      <c r="J239" s="215"/>
      <c r="K239" s="38"/>
      <c r="L239" s="265"/>
      <c r="M239" s="262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0.15679232251019365</v>
      </c>
      <c r="I240" s="73">
        <f t="shared" si="16"/>
        <v>0.15679232251019365</v>
      </c>
      <c r="J240" s="215"/>
      <c r="K240" s="38"/>
      <c r="L240" s="265"/>
      <c r="M240" s="262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40.308</v>
      </c>
      <c r="F241" s="135">
        <v>41.796999999999997</v>
      </c>
      <c r="G241" s="86">
        <f t="shared" si="14"/>
        <v>1.2802421999999976</v>
      </c>
      <c r="H241" s="109">
        <f t="shared" si="15"/>
        <v>0.34555201174576661</v>
      </c>
      <c r="I241" s="73">
        <f t="shared" si="16"/>
        <v>1.6257942117457642</v>
      </c>
      <c r="J241" s="215"/>
      <c r="K241" s="38"/>
      <c r="L241" s="265"/>
      <c r="M241" s="262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19.393999999999998</v>
      </c>
      <c r="F242" s="135">
        <v>20.466999999999999</v>
      </c>
      <c r="G242" s="86">
        <f t="shared" si="14"/>
        <v>0.92256540000000031</v>
      </c>
      <c r="H242" s="109">
        <f t="shared" si="15"/>
        <v>0.32698049393387962</v>
      </c>
      <c r="I242" s="73">
        <f t="shared" si="16"/>
        <v>1.2495458939338799</v>
      </c>
      <c r="J242" s="215"/>
      <c r="K242" s="38"/>
      <c r="L242" s="265"/>
      <c r="M242" s="262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16.832999999999998</v>
      </c>
      <c r="F243" s="135">
        <v>17.555</v>
      </c>
      <c r="G243" s="86">
        <f t="shared" si="14"/>
        <v>0.62077560000000109</v>
      </c>
      <c r="H243" s="109">
        <f t="shared" si="15"/>
        <v>0.28313953385335944</v>
      </c>
      <c r="I243" s="73">
        <f t="shared" si="16"/>
        <v>0.90391513385336053</v>
      </c>
      <c r="J243" s="25"/>
      <c r="K243" s="38"/>
      <c r="L243" s="265"/>
      <c r="M243" s="262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22.986999999999998</v>
      </c>
      <c r="F244" s="135">
        <v>24.747</v>
      </c>
      <c r="G244" s="86">
        <f t="shared" si="14"/>
        <v>1.5132480000000013</v>
      </c>
      <c r="H244" s="109">
        <f t="shared" si="15"/>
        <v>0.24630094934125568</v>
      </c>
      <c r="I244" s="73">
        <f t="shared" si="16"/>
        <v>1.7595489493412568</v>
      </c>
      <c r="J244" s="25"/>
      <c r="K244" s="38"/>
      <c r="L244" s="265"/>
      <c r="M244" s="262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15.385</v>
      </c>
      <c r="F245" s="135">
        <v>16.581</v>
      </c>
      <c r="G245" s="86">
        <f t="shared" si="14"/>
        <v>1.0283207999999997</v>
      </c>
      <c r="H245" s="109">
        <f t="shared" si="15"/>
        <v>0.15983683362689646</v>
      </c>
      <c r="I245" s="73">
        <f t="shared" si="16"/>
        <v>1.1881576336268962</v>
      </c>
      <c r="J245" s="25"/>
      <c r="K245" s="38"/>
      <c r="L245" s="265"/>
      <c r="M245" s="262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12.635999999999999</v>
      </c>
      <c r="F246" s="104">
        <v>13.635</v>
      </c>
      <c r="G246" s="72">
        <f t="shared" si="14"/>
        <v>0.85894020000000049</v>
      </c>
      <c r="H246" s="103">
        <f t="shared" si="15"/>
        <v>0.15435671361683143</v>
      </c>
      <c r="I246" s="88">
        <f t="shared" si="16"/>
        <v>1.0132969136168319</v>
      </c>
      <c r="J246" s="25"/>
      <c r="K246" s="38"/>
      <c r="L246" s="265"/>
      <c r="M246" s="262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20.108000000000001</v>
      </c>
      <c r="F247" s="104">
        <v>22.87</v>
      </c>
      <c r="G247" s="72">
        <f t="shared" si="14"/>
        <v>2.3747676000000002</v>
      </c>
      <c r="H247" s="103">
        <f t="shared" si="15"/>
        <v>0.34646536508077747</v>
      </c>
      <c r="I247" s="88">
        <f t="shared" si="16"/>
        <v>2.7212329650807776</v>
      </c>
      <c r="J247" s="25"/>
      <c r="K247" s="38"/>
      <c r="L247" s="265"/>
      <c r="M247" s="262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14.318</v>
      </c>
      <c r="F248" s="104">
        <v>16.215</v>
      </c>
      <c r="G248" s="72">
        <f t="shared" si="14"/>
        <v>1.6310406000000002</v>
      </c>
      <c r="H248" s="103">
        <f t="shared" si="15"/>
        <v>0.32393598281717684</v>
      </c>
      <c r="I248" s="88">
        <f t="shared" si="16"/>
        <v>1.954976582817177</v>
      </c>
      <c r="J248" s="25"/>
      <c r="K248" s="38"/>
      <c r="L248" s="265"/>
      <c r="M248" s="262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15.311999999999999</v>
      </c>
      <c r="F249" s="104">
        <v>17.187000000000001</v>
      </c>
      <c r="G249" s="72">
        <f t="shared" si="14"/>
        <v>1.6121250000000016</v>
      </c>
      <c r="H249" s="103">
        <f t="shared" si="15"/>
        <v>0.28466178941171083</v>
      </c>
      <c r="I249" s="88">
        <f t="shared" si="16"/>
        <v>1.8967867894117125</v>
      </c>
      <c r="J249" s="25"/>
      <c r="K249" s="38"/>
      <c r="L249" s="265"/>
      <c r="M249" s="262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5.9340000000000002</v>
      </c>
      <c r="F250" s="104">
        <v>6.3220000000000001</v>
      </c>
      <c r="G250" s="72">
        <f t="shared" si="14"/>
        <v>0.33360239999999991</v>
      </c>
      <c r="H250" s="103">
        <f t="shared" si="15"/>
        <v>0.24447424267123399</v>
      </c>
      <c r="I250" s="88">
        <f t="shared" si="16"/>
        <v>0.57807664267123393</v>
      </c>
      <c r="J250" s="25"/>
      <c r="K250" s="38"/>
      <c r="L250" s="265"/>
      <c r="M250" s="262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6.1390000000000002</v>
      </c>
      <c r="F251" s="104">
        <v>7.3940000000000001</v>
      </c>
      <c r="G251" s="72">
        <f t="shared" si="14"/>
        <v>1.0790489999999999</v>
      </c>
      <c r="H251" s="103">
        <f t="shared" si="15"/>
        <v>0.15953238251522617</v>
      </c>
      <c r="I251" s="88">
        <f t="shared" si="16"/>
        <v>1.2385813825152261</v>
      </c>
      <c r="J251" s="25"/>
      <c r="K251" s="38"/>
      <c r="L251" s="265"/>
      <c r="M251" s="262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13.266999999999999</v>
      </c>
      <c r="F252" s="104">
        <v>14.494</v>
      </c>
      <c r="G252" s="72">
        <f t="shared" si="14"/>
        <v>1.0549746000000002</v>
      </c>
      <c r="H252" s="103">
        <f t="shared" si="15"/>
        <v>0.15496561584017199</v>
      </c>
      <c r="I252" s="88">
        <f t="shared" si="16"/>
        <v>1.2099402158401722</v>
      </c>
      <c r="J252" s="25"/>
      <c r="K252" s="38"/>
      <c r="L252" s="265"/>
      <c r="M252" s="262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36.194000000000003</v>
      </c>
      <c r="F253" s="104">
        <v>38.6</v>
      </c>
      <c r="G253" s="72">
        <f t="shared" si="14"/>
        <v>2.0686787999999989</v>
      </c>
      <c r="H253" s="103">
        <f t="shared" si="15"/>
        <v>0.34859652286246939</v>
      </c>
      <c r="I253" s="88">
        <f t="shared" si="16"/>
        <v>2.4172753228624684</v>
      </c>
      <c r="J253" s="215"/>
      <c r="K253" s="38"/>
      <c r="L253" s="265"/>
      <c r="M253" s="262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10.042</v>
      </c>
      <c r="F254" s="135">
        <v>11.132</v>
      </c>
      <c r="G254" s="72">
        <f>(F254-E254)*0.8598</f>
        <v>0.93718199999999985</v>
      </c>
      <c r="H254" s="103">
        <f t="shared" si="15"/>
        <v>0.3242404339288471</v>
      </c>
      <c r="I254" s="88">
        <f t="shared" si="16"/>
        <v>1.2614224339288469</v>
      </c>
      <c r="J254" s="215"/>
      <c r="K254" s="38"/>
      <c r="L254" s="265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19.395</v>
      </c>
      <c r="F255" s="135">
        <v>21.100999999999999</v>
      </c>
      <c r="G255" s="72">
        <f>(F255-E255)*0.8598</f>
        <v>1.4668187999999995</v>
      </c>
      <c r="H255" s="103">
        <f t="shared" si="15"/>
        <v>0.28466178941171083</v>
      </c>
      <c r="I255" s="88">
        <f t="shared" si="16"/>
        <v>1.7514805894117105</v>
      </c>
      <c r="J255" s="215"/>
      <c r="K255" s="38"/>
      <c r="L255" s="265"/>
      <c r="M255" s="262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7.1929999999999996</v>
      </c>
      <c r="F256" s="135">
        <v>7.532</v>
      </c>
      <c r="G256" s="72">
        <f t="shared" si="14"/>
        <v>0.29147220000000035</v>
      </c>
      <c r="H256" s="103">
        <f t="shared" si="15"/>
        <v>0.24508314489457456</v>
      </c>
      <c r="I256" s="88">
        <f t="shared" si="16"/>
        <v>0.5365553448945749</v>
      </c>
      <c r="J256" s="215"/>
      <c r="K256" s="38"/>
      <c r="L256" s="265"/>
      <c r="M256" s="262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8.2240000000000002</v>
      </c>
      <c r="F257" s="135">
        <v>8.6199999999999992</v>
      </c>
      <c r="G257" s="72">
        <f t="shared" si="14"/>
        <v>0.34048079999999914</v>
      </c>
      <c r="H257" s="103">
        <f t="shared" si="15"/>
        <v>0.16044573585023703</v>
      </c>
      <c r="I257" s="88">
        <f t="shared" si="16"/>
        <v>0.50092653585023617</v>
      </c>
      <c r="J257" s="215"/>
      <c r="K257" s="38"/>
      <c r="L257" s="265"/>
      <c r="M257" s="262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0.1531389091701503</v>
      </c>
      <c r="I258" s="88">
        <f t="shared" si="16"/>
        <v>0.1531389091701503</v>
      </c>
      <c r="J258" s="215"/>
      <c r="K258" s="38"/>
      <c r="L258" s="265"/>
      <c r="M258" s="262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26.907</v>
      </c>
      <c r="F259" s="135">
        <v>28.079000000000001</v>
      </c>
      <c r="G259" s="72">
        <f t="shared" si="14"/>
        <v>1.0076856000000005</v>
      </c>
      <c r="H259" s="103">
        <f t="shared" si="15"/>
        <v>0.34676981619244773</v>
      </c>
      <c r="I259" s="88">
        <f t="shared" si="16"/>
        <v>1.3544554161924482</v>
      </c>
      <c r="J259" s="215"/>
      <c r="K259" s="38"/>
      <c r="L259" s="265"/>
      <c r="M259" s="262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16.8</v>
      </c>
      <c r="F260" s="104">
        <v>18.327000000000002</v>
      </c>
      <c r="G260" s="72">
        <f t="shared" si="14"/>
        <v>1.3129146000000009</v>
      </c>
      <c r="H260" s="103">
        <f t="shared" si="15"/>
        <v>0.32363153170550651</v>
      </c>
      <c r="I260" s="88">
        <f t="shared" si="16"/>
        <v>1.6365461317055074</v>
      </c>
      <c r="J260" s="25"/>
      <c r="K260" s="40"/>
      <c r="L260" s="265"/>
      <c r="M260" s="262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19.149000000000001</v>
      </c>
      <c r="F261" s="104">
        <v>20.084</v>
      </c>
      <c r="G261" s="72">
        <f t="shared" si="14"/>
        <v>0.80391299999999888</v>
      </c>
      <c r="H261" s="103">
        <f t="shared" si="15"/>
        <v>0.28161727829500804</v>
      </c>
      <c r="I261" s="88">
        <f t="shared" si="16"/>
        <v>1.0855302782950069</v>
      </c>
      <c r="J261" s="25"/>
      <c r="K261" s="38"/>
      <c r="L261" s="265"/>
      <c r="M261" s="262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11.254</v>
      </c>
      <c r="F262" s="104">
        <v>12.372</v>
      </c>
      <c r="G262" s="72">
        <f t="shared" si="14"/>
        <v>0.96125640000000034</v>
      </c>
      <c r="H262" s="103">
        <f t="shared" si="15"/>
        <v>0.25908789603140736</v>
      </c>
      <c r="I262" s="88">
        <f t="shared" si="16"/>
        <v>1.2203442960314077</v>
      </c>
      <c r="J262" s="25"/>
      <c r="K262" s="38"/>
      <c r="L262" s="265"/>
      <c r="M262" s="262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14.128</v>
      </c>
      <c r="F263" s="104">
        <v>15.195</v>
      </c>
      <c r="G263" s="72">
        <f t="shared" si="14"/>
        <v>0.91740660000000018</v>
      </c>
      <c r="H263" s="103">
        <f t="shared" si="15"/>
        <v>0.15953238251522617</v>
      </c>
      <c r="I263" s="88">
        <f t="shared" si="16"/>
        <v>1.0769389825152262</v>
      </c>
      <c r="J263" s="25"/>
      <c r="K263" s="38"/>
      <c r="L263" s="265"/>
      <c r="M263" s="262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15.69</v>
      </c>
      <c r="F264" s="104">
        <v>17.131</v>
      </c>
      <c r="G264" s="72">
        <f t="shared" si="14"/>
        <v>1.2389718000000007</v>
      </c>
      <c r="H264" s="103">
        <f t="shared" si="15"/>
        <v>0.15496561584017199</v>
      </c>
      <c r="I264" s="88">
        <f t="shared" si="16"/>
        <v>1.3939374158401727</v>
      </c>
      <c r="J264" s="25"/>
      <c r="K264" s="38"/>
      <c r="L264" s="265"/>
      <c r="M264" s="262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25.893999999999998</v>
      </c>
      <c r="F265" s="104">
        <v>28.408000000000001</v>
      </c>
      <c r="G265" s="72">
        <f t="shared" si="14"/>
        <v>2.1615372000000024</v>
      </c>
      <c r="H265" s="103">
        <f t="shared" si="15"/>
        <v>0.34676981619244773</v>
      </c>
      <c r="I265" s="88">
        <f t="shared" si="16"/>
        <v>2.5083070161924503</v>
      </c>
      <c r="J265" s="25"/>
      <c r="K265" s="38"/>
      <c r="L265" s="265"/>
      <c r="M265" s="262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0.32515378726385791</v>
      </c>
      <c r="I266" s="88">
        <f t="shared" si="16"/>
        <v>0.32515378726385791</v>
      </c>
      <c r="J266" s="25"/>
      <c r="K266" s="38"/>
      <c r="L266" s="265"/>
      <c r="M266" s="262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11.689</v>
      </c>
      <c r="F267" s="104">
        <v>11.696</v>
      </c>
      <c r="G267" s="72">
        <f t="shared" si="14"/>
        <v>6.0185999999997188E-3</v>
      </c>
      <c r="H267" s="103">
        <f t="shared" si="15"/>
        <v>0.28161727829500804</v>
      </c>
      <c r="I267" s="88">
        <f t="shared" si="16"/>
        <v>0.28763587829500775</v>
      </c>
      <c r="J267" s="25"/>
      <c r="K267" s="38"/>
      <c r="L267" s="265"/>
      <c r="M267" s="262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12.384</v>
      </c>
      <c r="F268" s="104">
        <v>13.055999999999999</v>
      </c>
      <c r="G268" s="72">
        <f t="shared" si="14"/>
        <v>0.57778559999999901</v>
      </c>
      <c r="H268" s="103">
        <f t="shared" si="15"/>
        <v>0.24660540045292595</v>
      </c>
      <c r="I268" s="88">
        <f t="shared" si="16"/>
        <v>0.8243910004529249</v>
      </c>
      <c r="J268" s="25"/>
      <c r="K268" s="38"/>
      <c r="L268" s="265"/>
      <c r="M268" s="262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8.4830000000000005</v>
      </c>
      <c r="F269" s="104">
        <v>9.1170000000000009</v>
      </c>
      <c r="G269" s="72">
        <f t="shared" si="14"/>
        <v>0.5451132000000003</v>
      </c>
      <c r="H269" s="103">
        <f t="shared" si="15"/>
        <v>0.15892348029188563</v>
      </c>
      <c r="I269" s="88">
        <f t="shared" si="16"/>
        <v>0.70403668029188593</v>
      </c>
      <c r="J269" s="25"/>
      <c r="K269" s="38"/>
      <c r="L269" s="265"/>
      <c r="M269" s="262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8.6709999999999994</v>
      </c>
      <c r="F270" s="104">
        <v>9.8049999999999997</v>
      </c>
      <c r="G270" s="72">
        <f t="shared" si="14"/>
        <v>0.97501320000000036</v>
      </c>
      <c r="H270" s="103">
        <f t="shared" si="15"/>
        <v>0.15435671361683143</v>
      </c>
      <c r="I270" s="88">
        <f t="shared" si="16"/>
        <v>1.1293699136168318</v>
      </c>
      <c r="J270" s="25"/>
      <c r="K270" s="38"/>
      <c r="L270" s="265"/>
      <c r="M270" s="262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24.134</v>
      </c>
      <c r="F271" s="104">
        <v>26.097999999999999</v>
      </c>
      <c r="G271" s="72">
        <f t="shared" si="14"/>
        <v>1.6886471999999988</v>
      </c>
      <c r="H271" s="103">
        <f t="shared" si="15"/>
        <v>0.34676981619244773</v>
      </c>
      <c r="I271" s="88">
        <f t="shared" si="16"/>
        <v>2.0354170161924463</v>
      </c>
      <c r="J271" s="25"/>
      <c r="K271" s="38"/>
      <c r="L271" s="265"/>
      <c r="M271" s="262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10.835000000000001</v>
      </c>
      <c r="F272" s="104">
        <v>10.906000000000001</v>
      </c>
      <c r="G272" s="72">
        <f t="shared" si="14"/>
        <v>6.1045799999999768E-2</v>
      </c>
      <c r="H272" s="103">
        <f t="shared" si="15"/>
        <v>0.32545823837552823</v>
      </c>
      <c r="I272" s="88">
        <f t="shared" si="16"/>
        <v>0.38650403837552799</v>
      </c>
      <c r="J272" s="25"/>
      <c r="K272" s="38"/>
      <c r="L272" s="265"/>
      <c r="M272" s="262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6.6680000000000001</v>
      </c>
      <c r="F273" s="104">
        <v>7.5190000000000001</v>
      </c>
      <c r="G273" s="72">
        <f t="shared" si="14"/>
        <v>0.73168979999999995</v>
      </c>
      <c r="H273" s="103">
        <f t="shared" si="15"/>
        <v>0.28161727829500804</v>
      </c>
      <c r="I273" s="88">
        <f t="shared" si="16"/>
        <v>1.013307078295008</v>
      </c>
      <c r="J273" s="25"/>
      <c r="K273" s="38"/>
      <c r="L273" s="265"/>
      <c r="M273" s="262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19.527999999999999</v>
      </c>
      <c r="F274" s="104">
        <v>21.207000000000001</v>
      </c>
      <c r="G274" s="72">
        <f t="shared" ref="G274:G301" si="17">(F274-E274)*0.8598</f>
        <v>1.4436042000000018</v>
      </c>
      <c r="H274" s="103">
        <f t="shared" ref="H274:H301" si="18">$G$11/$C$303*C274</f>
        <v>0.24630094934125568</v>
      </c>
      <c r="I274" s="88">
        <f t="shared" si="16"/>
        <v>1.6899051493412576</v>
      </c>
      <c r="J274" s="25"/>
      <c r="K274" s="38"/>
      <c r="L274" s="265"/>
      <c r="M274" s="262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2.25</v>
      </c>
      <c r="F275" s="104">
        <v>2.7509999999999999</v>
      </c>
      <c r="G275" s="72">
        <f t="shared" si="17"/>
        <v>0.43075979999999991</v>
      </c>
      <c r="H275" s="103">
        <f t="shared" si="18"/>
        <v>0.15861902918021534</v>
      </c>
      <c r="I275" s="88">
        <f t="shared" si="16"/>
        <v>0.58937882918021522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2.2050000000000001</v>
      </c>
      <c r="F276" s="104">
        <v>2.5779999999999998</v>
      </c>
      <c r="G276" s="72">
        <f t="shared" si="17"/>
        <v>0.32070539999999981</v>
      </c>
      <c r="H276" s="103">
        <f t="shared" si="18"/>
        <v>0.15405226250516116</v>
      </c>
      <c r="I276" s="88">
        <f t="shared" si="16"/>
        <v>0.47475766250516094</v>
      </c>
      <c r="J276" s="25"/>
      <c r="K276" s="38"/>
      <c r="L276" s="265"/>
      <c r="M276" s="262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22.690999999999999</v>
      </c>
      <c r="G277" s="72">
        <f t="shared" si="17"/>
        <v>0</v>
      </c>
      <c r="H277" s="103">
        <f t="shared" si="18"/>
        <v>0.34798762063912886</v>
      </c>
      <c r="I277" s="88">
        <f t="shared" si="16"/>
        <v>0.34798762063912886</v>
      </c>
      <c r="J277" s="25"/>
      <c r="K277" s="38"/>
      <c r="L277" s="265"/>
      <c r="M277" s="262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17.265000000000001</v>
      </c>
      <c r="F278" s="104">
        <v>18.832000000000001</v>
      </c>
      <c r="G278" s="72">
        <f t="shared" si="17"/>
        <v>1.3473066000000002</v>
      </c>
      <c r="H278" s="103">
        <f t="shared" si="18"/>
        <v>0.3257626894871985</v>
      </c>
      <c r="I278" s="88">
        <f t="shared" si="16"/>
        <v>1.6730692894871988</v>
      </c>
      <c r="J278" s="25"/>
      <c r="K278" s="38"/>
      <c r="L278" s="265"/>
      <c r="M278" s="262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13.657</v>
      </c>
      <c r="F279" s="104">
        <v>15.154999999999999</v>
      </c>
      <c r="G279" s="72">
        <f t="shared" si="17"/>
        <v>1.2879803999999995</v>
      </c>
      <c r="H279" s="103">
        <f t="shared" si="18"/>
        <v>0.28253063163001885</v>
      </c>
      <c r="I279" s="88">
        <f t="shared" si="16"/>
        <v>1.5705110316300184</v>
      </c>
      <c r="J279" s="25"/>
      <c r="K279" s="38"/>
      <c r="L279" s="265"/>
      <c r="M279" s="262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11.983000000000001</v>
      </c>
      <c r="F280" s="104">
        <v>12.775</v>
      </c>
      <c r="G280" s="72">
        <f>(F280-E280)*0.8598</f>
        <v>0.68096159999999983</v>
      </c>
      <c r="H280" s="103">
        <f t="shared" si="18"/>
        <v>0.24447424267123399</v>
      </c>
      <c r="I280" s="88">
        <f t="shared" si="16"/>
        <v>0.9254358426712338</v>
      </c>
      <c r="J280" s="25"/>
      <c r="K280" s="38"/>
      <c r="L280" s="265"/>
      <c r="M280" s="262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3.3719999999999999</v>
      </c>
      <c r="F281" s="104">
        <v>3.4569999999999999</v>
      </c>
      <c r="G281" s="72">
        <f>(F281-E281)*0.8598</f>
        <v>7.3082999999999967E-2</v>
      </c>
      <c r="H281" s="103">
        <f t="shared" si="18"/>
        <v>0.15831457806854504</v>
      </c>
      <c r="I281" s="88">
        <f>G281+H281</f>
        <v>0.231397578068545</v>
      </c>
      <c r="K281" s="25"/>
      <c r="L281" s="265"/>
      <c r="M281" s="262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6.9409999999999998</v>
      </c>
      <c r="F282" s="104">
        <v>7.5679999999999996</v>
      </c>
      <c r="G282" s="72">
        <f t="shared" si="17"/>
        <v>0.53909459999999987</v>
      </c>
      <c r="H282" s="103">
        <f t="shared" si="18"/>
        <v>0.1534433602818206</v>
      </c>
      <c r="I282" s="88">
        <f t="shared" ref="I282:I301" si="19">G282+H282</f>
        <v>0.69253796028182046</v>
      </c>
      <c r="J282" s="25"/>
      <c r="K282" s="38"/>
      <c r="L282" s="265"/>
      <c r="M282" s="262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16.009</v>
      </c>
      <c r="F283" s="104">
        <v>18.919</v>
      </c>
      <c r="G283" s="72">
        <f t="shared" si="17"/>
        <v>2.5020180000000001</v>
      </c>
      <c r="H283" s="103">
        <f t="shared" si="18"/>
        <v>0.34524756063409634</v>
      </c>
      <c r="I283" s="88">
        <f t="shared" si="19"/>
        <v>2.8472655606340966</v>
      </c>
      <c r="J283" s="25"/>
      <c r="K283" s="38"/>
      <c r="L283" s="265"/>
      <c r="M283" s="262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11.407999999999999</v>
      </c>
      <c r="F284" s="104">
        <v>11.882999999999999</v>
      </c>
      <c r="G284" s="72">
        <f t="shared" si="17"/>
        <v>0.40840499999999968</v>
      </c>
      <c r="H284" s="103">
        <f t="shared" si="18"/>
        <v>0.32332708059383625</v>
      </c>
      <c r="I284" s="88">
        <f t="shared" si="19"/>
        <v>0.73173208059383588</v>
      </c>
      <c r="J284" s="25"/>
      <c r="K284" s="38"/>
      <c r="L284" s="265"/>
      <c r="M284" s="262"/>
      <c r="N284" s="265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10.907</v>
      </c>
      <c r="F285" s="104">
        <v>11.603</v>
      </c>
      <c r="G285" s="72">
        <f t="shared" si="17"/>
        <v>0.59842079999999975</v>
      </c>
      <c r="H285" s="103">
        <f t="shared" si="18"/>
        <v>0.28222618051834858</v>
      </c>
      <c r="I285" s="88">
        <f t="shared" si="19"/>
        <v>0.88064698051834833</v>
      </c>
      <c r="J285" s="25"/>
      <c r="K285" s="38"/>
      <c r="L285" s="265"/>
      <c r="M285" s="262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16.734999999999999</v>
      </c>
      <c r="F286" s="104">
        <v>18.462</v>
      </c>
      <c r="G286" s="72">
        <f t="shared" si="17"/>
        <v>1.4848746000000004</v>
      </c>
      <c r="H286" s="103">
        <f t="shared" si="18"/>
        <v>0.24812765601127734</v>
      </c>
      <c r="I286" s="88">
        <f t="shared" si="19"/>
        <v>1.7330022560112777</v>
      </c>
      <c r="J286" s="25"/>
      <c r="K286" s="38"/>
      <c r="L286" s="265"/>
      <c r="M286" s="262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14.958</v>
      </c>
      <c r="F287" s="104">
        <v>16.452000000000002</v>
      </c>
      <c r="G287" s="72">
        <f t="shared" si="17"/>
        <v>1.2845412000000014</v>
      </c>
      <c r="H287" s="103">
        <f t="shared" si="18"/>
        <v>0.15831457806854504</v>
      </c>
      <c r="I287" s="88">
        <f t="shared" si="19"/>
        <v>1.4428557780685465</v>
      </c>
      <c r="J287" s="25"/>
      <c r="K287" s="38"/>
      <c r="L287" s="265"/>
      <c r="M287" s="262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12.364000000000001</v>
      </c>
      <c r="F288" s="104">
        <v>13.802</v>
      </c>
      <c r="G288" s="72">
        <f t="shared" si="17"/>
        <v>1.2363923999999991</v>
      </c>
      <c r="H288" s="103">
        <f t="shared" si="18"/>
        <v>0.15253000694680977</v>
      </c>
      <c r="I288" s="88">
        <f t="shared" si="19"/>
        <v>1.3889224069468089</v>
      </c>
      <c r="J288" s="25"/>
      <c r="K288" s="38"/>
      <c r="L288" s="265"/>
      <c r="M288" s="262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28.052</v>
      </c>
      <c r="F289" s="104">
        <v>29.459</v>
      </c>
      <c r="G289" s="72">
        <f t="shared" si="17"/>
        <v>1.2097386000000001</v>
      </c>
      <c r="H289" s="103">
        <f t="shared" si="18"/>
        <v>0.34676981619244773</v>
      </c>
      <c r="I289" s="88">
        <f t="shared" si="19"/>
        <v>1.5565084161924478</v>
      </c>
      <c r="J289" s="25"/>
      <c r="K289" s="38"/>
      <c r="L289" s="265"/>
      <c r="M289" s="262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28.962</v>
      </c>
      <c r="F290" s="104">
        <v>30.696999999999999</v>
      </c>
      <c r="G290" s="72">
        <f t="shared" si="17"/>
        <v>1.4917529999999994</v>
      </c>
      <c r="H290" s="103">
        <f t="shared" si="18"/>
        <v>0.32698049393387962</v>
      </c>
      <c r="I290" s="88">
        <f t="shared" si="19"/>
        <v>1.8187334939338791</v>
      </c>
      <c r="J290" s="25"/>
      <c r="K290" s="216"/>
      <c r="L290" s="265"/>
      <c r="M290" s="262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7.2709999999999999</v>
      </c>
      <c r="F291" s="104">
        <v>7.8929999999999998</v>
      </c>
      <c r="G291" s="72">
        <f t="shared" si="17"/>
        <v>0.53479559999999993</v>
      </c>
      <c r="H291" s="103">
        <f t="shared" si="18"/>
        <v>0.28192172940667831</v>
      </c>
      <c r="I291" s="88">
        <f t="shared" si="19"/>
        <v>0.81671732940667829</v>
      </c>
      <c r="J291" s="25"/>
      <c r="K291" s="38"/>
      <c r="L291" s="265"/>
      <c r="M291" s="262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12.076000000000001</v>
      </c>
      <c r="F292" s="104">
        <v>12.981999999999999</v>
      </c>
      <c r="G292" s="72">
        <f t="shared" si="17"/>
        <v>0.77897879999999897</v>
      </c>
      <c r="H292" s="103">
        <f t="shared" si="18"/>
        <v>0.24508314489457456</v>
      </c>
      <c r="I292" s="88">
        <f t="shared" si="19"/>
        <v>1.0240619448945736</v>
      </c>
      <c r="J292" s="25"/>
      <c r="K292" s="38"/>
      <c r="L292" s="265"/>
      <c r="M292" s="262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8.5649999999999995</v>
      </c>
      <c r="F293" s="104">
        <v>9.2710000000000008</v>
      </c>
      <c r="G293" s="72">
        <f t="shared" si="17"/>
        <v>0.60701880000000108</v>
      </c>
      <c r="H293" s="103">
        <f t="shared" si="18"/>
        <v>0.15831457806854504</v>
      </c>
      <c r="I293" s="88">
        <f t="shared" si="19"/>
        <v>0.76533337806854607</v>
      </c>
      <c r="J293" s="25"/>
      <c r="K293" s="38"/>
      <c r="L293" s="265"/>
      <c r="M293" s="262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13.263</v>
      </c>
      <c r="F294" s="104">
        <v>14.356</v>
      </c>
      <c r="G294" s="72">
        <f t="shared" si="17"/>
        <v>0.93976139999999997</v>
      </c>
      <c r="H294" s="103">
        <f t="shared" si="18"/>
        <v>0.1534433602818206</v>
      </c>
      <c r="I294" s="88">
        <f t="shared" si="19"/>
        <v>1.0932047602818207</v>
      </c>
      <c r="J294" s="25"/>
      <c r="K294" s="38"/>
      <c r="L294" s="265"/>
      <c r="M294" s="262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32.350999999999999</v>
      </c>
      <c r="F295" s="104">
        <v>34.11</v>
      </c>
      <c r="G295" s="72">
        <f t="shared" si="17"/>
        <v>1.5123882000000004</v>
      </c>
      <c r="H295" s="103">
        <f>$G$11/$C$303*C295</f>
        <v>0.3461609139691072</v>
      </c>
      <c r="I295" s="88">
        <f t="shared" si="19"/>
        <v>1.8585491139691075</v>
      </c>
      <c r="J295" s="25"/>
      <c r="K295" s="38"/>
      <c r="L295" s="265"/>
      <c r="M295" s="262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8.94</v>
      </c>
      <c r="F296" s="104">
        <v>9.8309999999999995</v>
      </c>
      <c r="G296" s="72">
        <f t="shared" si="17"/>
        <v>0.76608180000000003</v>
      </c>
      <c r="H296" s="103">
        <f t="shared" si="18"/>
        <v>0.32332708059383625</v>
      </c>
      <c r="I296" s="88">
        <f t="shared" si="19"/>
        <v>1.0894088805938362</v>
      </c>
      <c r="J296" s="25"/>
      <c r="K296" s="38"/>
      <c r="L296" s="265"/>
      <c r="M296" s="262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0.28009502273665665</v>
      </c>
      <c r="I297" s="88">
        <f t="shared" si="19"/>
        <v>0.28009502273665665</v>
      </c>
      <c r="J297" s="25"/>
      <c r="K297" s="38"/>
      <c r="L297" s="265"/>
      <c r="M297" s="262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13.214</v>
      </c>
      <c r="F298" s="104">
        <v>14.57</v>
      </c>
      <c r="G298" s="72">
        <f t="shared" si="17"/>
        <v>1.1658887999999998</v>
      </c>
      <c r="H298" s="103">
        <f>$G$11/$C$303*C298</f>
        <v>0.24264753600121233</v>
      </c>
      <c r="I298" s="88">
        <f t="shared" si="19"/>
        <v>1.4085363360012122</v>
      </c>
      <c r="J298" s="25"/>
      <c r="K298" s="38"/>
      <c r="L298" s="265"/>
      <c r="M298" s="262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6.984</v>
      </c>
      <c r="F299" s="104">
        <v>7.4720000000000004</v>
      </c>
      <c r="G299" s="72">
        <f t="shared" si="17"/>
        <v>0.41958240000000036</v>
      </c>
      <c r="H299" s="103">
        <f t="shared" si="18"/>
        <v>0.15648787139852338</v>
      </c>
      <c r="I299" s="88">
        <f>G299+H299</f>
        <v>0.57607027139852374</v>
      </c>
      <c r="J299" s="25"/>
      <c r="K299" s="38"/>
      <c r="L299" s="265"/>
      <c r="M299" s="262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8.5920000000000005</v>
      </c>
      <c r="F300" s="104">
        <v>9.2029999999999994</v>
      </c>
      <c r="G300" s="72">
        <f t="shared" si="17"/>
        <v>0.52533779999999908</v>
      </c>
      <c r="H300" s="103">
        <f t="shared" si="18"/>
        <v>0.1531389091701503</v>
      </c>
      <c r="I300" s="88">
        <f t="shared" si="19"/>
        <v>0.67847670917014935</v>
      </c>
      <c r="J300" s="25"/>
      <c r="K300" s="38"/>
      <c r="L300" s="265"/>
      <c r="M300" s="262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29.367000000000001</v>
      </c>
      <c r="F301" s="104">
        <v>32.268000000000001</v>
      </c>
      <c r="G301" s="72">
        <f t="shared" si="17"/>
        <v>2.4942797999999997</v>
      </c>
      <c r="H301" s="103">
        <f t="shared" si="18"/>
        <v>0.34950987619748025</v>
      </c>
      <c r="I301" s="88">
        <f t="shared" si="19"/>
        <v>2.8437896761974799</v>
      </c>
      <c r="J301" s="25"/>
      <c r="K301" s="38"/>
      <c r="L301" s="265"/>
      <c r="M301" s="262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44.698999999999998</v>
      </c>
      <c r="F302" s="135">
        <v>49.722000000000001</v>
      </c>
      <c r="G302" s="72">
        <f>(F302-E302)*0.8598</f>
        <v>4.3187754000000025</v>
      </c>
      <c r="H302" s="103">
        <f>$G$11/$C$303*C302</f>
        <v>0.9037631249932232</v>
      </c>
      <c r="I302" s="88">
        <f>G302+H302</f>
        <v>5.2225385249932259</v>
      </c>
      <c r="J302" s="25" t="s">
        <v>445</v>
      </c>
      <c r="K302" s="38"/>
      <c r="L302" s="265"/>
      <c r="M302" s="262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249.84814319999984</v>
      </c>
      <c r="H303" s="73">
        <f>SUM(H17:H302)</f>
        <v>62.311856800000157</v>
      </c>
      <c r="I303" s="73">
        <f>SUM(I17:I302)</f>
        <v>312.16000000000003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24.11.18</v>
      </c>
      <c r="F305" s="270" t="str">
        <f>F16</f>
        <v>Показания  на 23.12.18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279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279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279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1"/>
  <sheetViews>
    <sheetView workbookViewId="0">
      <pane xSplit="2" ySplit="16" topLeftCell="C116" activePane="bottomRight" state="frozen"/>
      <selection pane="topRight" activeCell="C1" sqref="C1"/>
      <selection pane="bottomLeft" activeCell="A17" sqref="A17"/>
      <selection pane="bottomRight" activeCell="P24" sqref="P24"/>
    </sheetView>
  </sheetViews>
  <sheetFormatPr defaultRowHeight="15" x14ac:dyDescent="0.25"/>
  <cols>
    <col min="1" max="1" width="7.7109375" style="43" customWidth="1"/>
    <col min="2" max="2" width="16.28515625" style="4" customWidth="1"/>
    <col min="3" max="3" width="8.5703125" style="50" customWidth="1"/>
    <col min="4" max="4" width="9.5703125" style="4" customWidth="1"/>
    <col min="5" max="5" width="10.5703125" style="4" customWidth="1"/>
    <col min="6" max="6" width="10.85546875" style="20" customWidth="1"/>
    <col min="7" max="7" width="11.42578125" style="77" customWidth="1"/>
    <col min="8" max="8" width="10.7109375" style="21" customWidth="1"/>
    <col min="9" max="9" width="11.28515625" style="20" customWidth="1"/>
    <col min="10" max="10" width="15.7109375" style="38" customWidth="1"/>
    <col min="11" max="11" width="9.42578125" style="4" customWidth="1"/>
    <col min="12" max="12" width="12" style="4" bestFit="1" customWidth="1"/>
    <col min="13" max="13" width="12" style="94" bestFit="1" customWidth="1"/>
    <col min="15" max="15" width="11.42578125" bestFit="1" customWidth="1"/>
    <col min="16" max="16" width="14.140625" style="89" customWidth="1"/>
  </cols>
  <sheetData>
    <row r="1" spans="1:16" ht="20.25" x14ac:dyDescent="0.3">
      <c r="A1" s="621" t="s">
        <v>10</v>
      </c>
      <c r="B1" s="621"/>
      <c r="C1" s="621"/>
      <c r="D1" s="621"/>
      <c r="E1" s="621"/>
      <c r="F1" s="621"/>
      <c r="G1" s="621"/>
      <c r="H1" s="621"/>
      <c r="I1" s="621"/>
      <c r="J1" s="621"/>
      <c r="K1" s="7"/>
      <c r="L1" s="7"/>
    </row>
    <row r="2" spans="1:16" ht="20.25" x14ac:dyDescent="0.3">
      <c r="A2" s="42"/>
      <c r="B2" s="295"/>
      <c r="C2" s="48"/>
      <c r="D2" s="295"/>
      <c r="E2" s="295"/>
      <c r="F2" s="296"/>
      <c r="G2" s="68"/>
      <c r="H2" s="16"/>
      <c r="I2" s="296"/>
      <c r="J2" s="35"/>
      <c r="K2" s="295"/>
      <c r="L2" s="295"/>
    </row>
    <row r="3" spans="1:16" ht="45" customHeight="1" x14ac:dyDescent="0.25">
      <c r="A3" s="622" t="s">
        <v>482</v>
      </c>
      <c r="B3" s="622"/>
      <c r="C3" s="622"/>
      <c r="D3" s="622"/>
      <c r="E3" s="622"/>
      <c r="F3" s="622"/>
      <c r="G3" s="622"/>
      <c r="H3" s="622"/>
      <c r="I3" s="622"/>
      <c r="J3" s="622"/>
      <c r="K3" s="64"/>
      <c r="L3" s="6"/>
    </row>
    <row r="4" spans="1:16" ht="18.75" x14ac:dyDescent="0.25">
      <c r="A4" s="41"/>
      <c r="B4" s="41"/>
      <c r="C4" s="49"/>
      <c r="D4" s="41"/>
      <c r="E4" s="41"/>
      <c r="F4" s="15"/>
      <c r="G4" s="69"/>
      <c r="H4" s="15"/>
      <c r="I4" s="15"/>
      <c r="J4" s="36"/>
      <c r="K4" s="41"/>
      <c r="L4" s="41"/>
    </row>
    <row r="5" spans="1:16" ht="18.75" x14ac:dyDescent="0.25">
      <c r="A5" s="623" t="s">
        <v>11</v>
      </c>
      <c r="B5" s="624"/>
      <c r="C5" s="624"/>
      <c r="D5" s="624"/>
      <c r="E5" s="624"/>
      <c r="F5" s="624"/>
      <c r="G5" s="625"/>
      <c r="H5" s="17"/>
      <c r="I5" s="626" t="s">
        <v>15</v>
      </c>
      <c r="J5" s="627"/>
      <c r="K5" s="41"/>
      <c r="L5"/>
    </row>
    <row r="6" spans="1:16" ht="36" x14ac:dyDescent="0.25">
      <c r="A6" s="632" t="s">
        <v>4</v>
      </c>
      <c r="B6" s="632"/>
      <c r="C6" s="632"/>
      <c r="D6" s="632"/>
      <c r="E6" s="632" t="s">
        <v>5</v>
      </c>
      <c r="F6" s="632"/>
      <c r="G6" s="156" t="s">
        <v>485</v>
      </c>
      <c r="H6" s="18"/>
      <c r="I6" s="628"/>
      <c r="J6" s="629"/>
      <c r="K6" s="41"/>
      <c r="L6"/>
    </row>
    <row r="7" spans="1:16" ht="18.75" x14ac:dyDescent="0.25">
      <c r="A7" s="633" t="s">
        <v>38</v>
      </c>
      <c r="B7" s="633"/>
      <c r="C7" s="633"/>
      <c r="D7" s="633"/>
      <c r="E7" s="632" t="s">
        <v>6</v>
      </c>
      <c r="F7" s="632"/>
      <c r="G7" s="157"/>
      <c r="H7" s="19"/>
      <c r="I7" s="628"/>
      <c r="J7" s="629"/>
      <c r="K7" s="41"/>
      <c r="L7"/>
    </row>
    <row r="8" spans="1:16" ht="18.75" x14ac:dyDescent="0.25">
      <c r="A8" s="634" t="s">
        <v>7</v>
      </c>
      <c r="B8" s="635"/>
      <c r="C8" s="635"/>
      <c r="D8" s="636"/>
      <c r="E8" s="632"/>
      <c r="F8" s="632"/>
      <c r="G8" s="157"/>
      <c r="H8" s="19"/>
      <c r="I8" s="628"/>
      <c r="J8" s="629"/>
      <c r="K8" s="41"/>
      <c r="L8"/>
    </row>
    <row r="9" spans="1:16" ht="18.75" x14ac:dyDescent="0.25">
      <c r="A9" s="633" t="s">
        <v>39</v>
      </c>
      <c r="B9" s="633"/>
      <c r="C9" s="633"/>
      <c r="D9" s="633"/>
      <c r="E9" s="632" t="s">
        <v>8</v>
      </c>
      <c r="F9" s="632"/>
      <c r="G9" s="157">
        <v>345.827</v>
      </c>
      <c r="H9" s="19"/>
      <c r="I9" s="630"/>
      <c r="J9" s="631"/>
      <c r="K9" s="41"/>
      <c r="L9"/>
    </row>
    <row r="10" spans="1:16" ht="18.75" x14ac:dyDescent="0.25">
      <c r="A10" s="637" t="s">
        <v>7</v>
      </c>
      <c r="B10" s="638"/>
      <c r="C10" s="638"/>
      <c r="D10" s="639"/>
      <c r="E10" s="632" t="s">
        <v>12</v>
      </c>
      <c r="F10" s="632"/>
      <c r="G10" s="158">
        <f>G303</f>
        <v>295.64193299999999</v>
      </c>
      <c r="H10" s="19"/>
      <c r="I10" s="37"/>
      <c r="J10" s="8"/>
      <c r="K10" s="41"/>
      <c r="L10"/>
    </row>
    <row r="11" spans="1:16" ht="18.75" x14ac:dyDescent="0.25">
      <c r="A11" s="640"/>
      <c r="B11" s="641"/>
      <c r="C11" s="641"/>
      <c r="D11" s="642"/>
      <c r="E11" s="632" t="s">
        <v>13</v>
      </c>
      <c r="F11" s="632"/>
      <c r="G11" s="158">
        <f>G9-G10</f>
        <v>50.185067000000004</v>
      </c>
      <c r="H11" s="19"/>
      <c r="I11" s="67" t="s">
        <v>363</v>
      </c>
      <c r="J11" s="8"/>
      <c r="K11" s="41"/>
      <c r="L11"/>
    </row>
    <row r="12" spans="1:16" ht="18.75" x14ac:dyDescent="0.25">
      <c r="A12" s="633" t="s">
        <v>42</v>
      </c>
      <c r="B12" s="633"/>
      <c r="C12" s="633"/>
      <c r="D12" s="633"/>
      <c r="E12" s="623" t="s">
        <v>40</v>
      </c>
      <c r="F12" s="625"/>
      <c r="G12" s="189"/>
      <c r="H12" s="19"/>
      <c r="I12" s="67" t="s">
        <v>362</v>
      </c>
      <c r="J12" s="8"/>
      <c r="K12" s="41"/>
      <c r="L12"/>
    </row>
    <row r="13" spans="1:16" x14ac:dyDescent="0.25">
      <c r="A13" s="633" t="s">
        <v>43</v>
      </c>
      <c r="B13" s="633"/>
      <c r="C13" s="633"/>
      <c r="D13" s="633"/>
      <c r="E13" s="623" t="s">
        <v>41</v>
      </c>
      <c r="F13" s="625"/>
      <c r="G13" s="160"/>
      <c r="H13" s="110"/>
      <c r="L13"/>
    </row>
    <row r="14" spans="1:16" x14ac:dyDescent="0.25">
      <c r="A14" s="643"/>
      <c r="B14" s="643"/>
      <c r="C14" s="643"/>
      <c r="D14" s="643"/>
      <c r="E14" s="632" t="s">
        <v>14</v>
      </c>
      <c r="F14" s="632"/>
      <c r="G14" s="190"/>
      <c r="H14" s="19"/>
      <c r="I14" s="67" t="s">
        <v>488</v>
      </c>
      <c r="J14" s="67"/>
      <c r="K14" s="67"/>
      <c r="L14" s="147"/>
      <c r="P14"/>
    </row>
    <row r="15" spans="1:16" x14ac:dyDescent="0.25">
      <c r="G15" s="70"/>
      <c r="H15" s="20"/>
      <c r="O15" s="98" t="s">
        <v>365</v>
      </c>
      <c r="P15" s="99" t="s">
        <v>364</v>
      </c>
    </row>
    <row r="16" spans="1:16" ht="36" x14ac:dyDescent="0.25">
      <c r="A16" s="1" t="s">
        <v>0</v>
      </c>
      <c r="B16" s="5" t="s">
        <v>1</v>
      </c>
      <c r="C16" s="9" t="s">
        <v>2</v>
      </c>
      <c r="D16" s="9" t="s">
        <v>357</v>
      </c>
      <c r="E16" s="22" t="s">
        <v>481</v>
      </c>
      <c r="F16" s="22" t="s">
        <v>486</v>
      </c>
      <c r="G16" s="71" t="s">
        <v>23</v>
      </c>
      <c r="H16" s="23" t="s">
        <v>9</v>
      </c>
      <c r="I16" s="24" t="s">
        <v>26</v>
      </c>
      <c r="J16" s="20"/>
      <c r="K16" s="38"/>
      <c r="L16" s="2"/>
      <c r="N16" s="111" t="s">
        <v>368</v>
      </c>
      <c r="O16" s="114">
        <f>G9-P16</f>
        <v>345.2076581678208</v>
      </c>
      <c r="P16" s="138">
        <f>I31</f>
        <v>0.61934183217919669</v>
      </c>
    </row>
    <row r="17" spans="1:18" x14ac:dyDescent="0.25">
      <c r="A17" s="44">
        <v>1</v>
      </c>
      <c r="B17" s="56" t="s">
        <v>44</v>
      </c>
      <c r="C17" s="51">
        <v>64.3</v>
      </c>
      <c r="D17" s="65" t="s">
        <v>358</v>
      </c>
      <c r="E17" s="104">
        <v>12.881</v>
      </c>
      <c r="F17" s="104">
        <v>13.929</v>
      </c>
      <c r="G17" s="72">
        <f>(F17-E17)*0.8598</f>
        <v>0.90107040000000005</v>
      </c>
      <c r="H17" s="103">
        <f>$G$11/$C$303*C17</f>
        <v>0.15766393175827367</v>
      </c>
      <c r="I17" s="88">
        <f t="shared" ref="I17:I27" si="0">G17+H17</f>
        <v>1.0587343317582738</v>
      </c>
      <c r="J17" s="20"/>
      <c r="K17" s="38"/>
      <c r="L17" s="297"/>
      <c r="M17" s="294"/>
      <c r="N17" s="107" t="s">
        <v>373</v>
      </c>
      <c r="O17" s="644">
        <f>SUM(O16:P16)</f>
        <v>345.827</v>
      </c>
      <c r="P17" s="645"/>
    </row>
    <row r="18" spans="1:18" x14ac:dyDescent="0.25">
      <c r="A18" s="44">
        <v>2</v>
      </c>
      <c r="B18" s="56" t="s">
        <v>45</v>
      </c>
      <c r="C18" s="52">
        <v>43.1</v>
      </c>
      <c r="D18" s="65" t="s">
        <v>358</v>
      </c>
      <c r="E18" s="104">
        <v>25.698</v>
      </c>
      <c r="F18" s="104">
        <v>28.077000000000002</v>
      </c>
      <c r="G18" s="72">
        <f t="shared" ref="G18:G80" si="1">(F18-E18)*0.8598</f>
        <v>2.045464200000001</v>
      </c>
      <c r="H18" s="103">
        <f t="shared" ref="H18:H81" si="2">$G$11/$C$303*C18</f>
        <v>0.10568142237607457</v>
      </c>
      <c r="I18" s="88">
        <f t="shared" si="0"/>
        <v>2.1511456223760757</v>
      </c>
      <c r="J18" s="20"/>
      <c r="K18" s="38"/>
      <c r="L18" s="297"/>
      <c r="M18" s="294"/>
      <c r="N18" s="107"/>
      <c r="O18" s="106"/>
    </row>
    <row r="19" spans="1:18" x14ac:dyDescent="0.25">
      <c r="A19" s="44">
        <v>3</v>
      </c>
      <c r="B19" s="56" t="s">
        <v>46</v>
      </c>
      <c r="C19" s="52">
        <v>45.1</v>
      </c>
      <c r="D19" s="65" t="s">
        <v>358</v>
      </c>
      <c r="E19" s="104">
        <v>16.896000000000001</v>
      </c>
      <c r="F19" s="104">
        <v>18.706</v>
      </c>
      <c r="G19" s="72">
        <f t="shared" si="1"/>
        <v>1.5562379999999989</v>
      </c>
      <c r="H19" s="103">
        <f t="shared" si="2"/>
        <v>0.11058543269514996</v>
      </c>
      <c r="I19" s="88">
        <f t="shared" si="0"/>
        <v>1.6668234326951488</v>
      </c>
      <c r="J19" s="20"/>
      <c r="K19" s="38"/>
      <c r="L19" s="297"/>
      <c r="M19" s="294"/>
      <c r="N19" s="82"/>
      <c r="O19" s="82"/>
    </row>
    <row r="20" spans="1:18" x14ac:dyDescent="0.25">
      <c r="A20" s="44">
        <v>4</v>
      </c>
      <c r="B20" s="56" t="s">
        <v>47</v>
      </c>
      <c r="C20" s="52">
        <v>69.900000000000006</v>
      </c>
      <c r="D20" s="65" t="s">
        <v>358</v>
      </c>
      <c r="E20" s="104">
        <v>47.756999999999998</v>
      </c>
      <c r="F20" s="104">
        <v>50.546999999999997</v>
      </c>
      <c r="G20" s="72">
        <f>(F20-E20)*0.8598</f>
        <v>2.3988419999999993</v>
      </c>
      <c r="H20" s="103">
        <f t="shared" si="2"/>
        <v>0.17139516065168475</v>
      </c>
      <c r="I20" s="88">
        <f t="shared" si="0"/>
        <v>2.5702371606516841</v>
      </c>
      <c r="J20" s="20"/>
      <c r="K20" s="38"/>
      <c r="L20" s="297"/>
      <c r="M20" s="294"/>
      <c r="N20" s="82"/>
      <c r="O20" s="113"/>
    </row>
    <row r="21" spans="1:18" x14ac:dyDescent="0.25">
      <c r="A21" s="44">
        <v>5</v>
      </c>
      <c r="B21" s="56" t="s">
        <v>48</v>
      </c>
      <c r="C21" s="51">
        <v>64.400000000000006</v>
      </c>
      <c r="D21" s="65" t="s">
        <v>358</v>
      </c>
      <c r="E21" s="135">
        <v>21.277000000000001</v>
      </c>
      <c r="F21" s="135">
        <v>23.125</v>
      </c>
      <c r="G21" s="86">
        <f t="shared" si="1"/>
        <v>1.5889103999999992</v>
      </c>
      <c r="H21" s="109">
        <f t="shared" si="2"/>
        <v>0.15790913227422745</v>
      </c>
      <c r="I21" s="73">
        <f t="shared" si="0"/>
        <v>1.7468195322742266</v>
      </c>
      <c r="J21" s="20"/>
      <c r="K21" s="40"/>
      <c r="L21" s="197"/>
      <c r="M21" s="212"/>
      <c r="N21" s="300"/>
      <c r="O21" s="301"/>
      <c r="P21" s="128"/>
      <c r="Q21" s="126"/>
      <c r="R21" s="126"/>
    </row>
    <row r="22" spans="1:18" x14ac:dyDescent="0.25">
      <c r="A22" s="44">
        <v>6</v>
      </c>
      <c r="B22" s="56" t="s">
        <v>49</v>
      </c>
      <c r="C22" s="51">
        <v>42.9</v>
      </c>
      <c r="D22" s="65" t="s">
        <v>358</v>
      </c>
      <c r="E22" s="135">
        <v>10.151</v>
      </c>
      <c r="F22" s="135">
        <v>10.688000000000001</v>
      </c>
      <c r="G22" s="86">
        <f t="shared" si="1"/>
        <v>0.46171260000000069</v>
      </c>
      <c r="H22" s="109">
        <f t="shared" si="2"/>
        <v>0.10519102134416704</v>
      </c>
      <c r="I22" s="73">
        <f t="shared" si="0"/>
        <v>0.56690362134416772</v>
      </c>
      <c r="J22" s="20"/>
      <c r="K22" s="40"/>
      <c r="L22" s="197"/>
      <c r="M22" s="212"/>
      <c r="N22" s="300"/>
      <c r="O22" s="300"/>
      <c r="P22" s="128"/>
      <c r="Q22" s="126"/>
      <c r="R22" s="126"/>
    </row>
    <row r="23" spans="1:18" x14ac:dyDescent="0.25">
      <c r="A23" s="44">
        <v>7</v>
      </c>
      <c r="B23" s="56" t="s">
        <v>50</v>
      </c>
      <c r="C23" s="51">
        <v>44.6</v>
      </c>
      <c r="D23" s="65" t="s">
        <v>358</v>
      </c>
      <c r="E23" s="135">
        <v>12.702999999999999</v>
      </c>
      <c r="F23" s="135">
        <v>13.728999999999999</v>
      </c>
      <c r="G23" s="86">
        <f t="shared" si="1"/>
        <v>0.88215479999999979</v>
      </c>
      <c r="H23" s="109">
        <f t="shared" si="2"/>
        <v>0.10935943011538111</v>
      </c>
      <c r="I23" s="73">
        <f t="shared" si="0"/>
        <v>0.99151423011538087</v>
      </c>
      <c r="J23" s="20"/>
      <c r="K23" s="40"/>
      <c r="L23" s="197"/>
      <c r="M23" s="212"/>
      <c r="N23" s="300"/>
      <c r="O23" s="300"/>
      <c r="P23" s="128"/>
      <c r="Q23" s="126"/>
      <c r="R23" s="126"/>
    </row>
    <row r="24" spans="1:18" x14ac:dyDescent="0.25">
      <c r="A24" s="44">
        <v>8</v>
      </c>
      <c r="B24" s="56" t="s">
        <v>51</v>
      </c>
      <c r="C24" s="51">
        <v>69.900000000000006</v>
      </c>
      <c r="D24" s="65" t="s">
        <v>358</v>
      </c>
      <c r="E24" s="135">
        <v>11.208</v>
      </c>
      <c r="F24" s="135">
        <v>12.571</v>
      </c>
      <c r="G24" s="86">
        <f t="shared" si="1"/>
        <v>1.1719073999999996</v>
      </c>
      <c r="H24" s="109">
        <f t="shared" si="2"/>
        <v>0.17139516065168475</v>
      </c>
      <c r="I24" s="73">
        <f t="shared" si="0"/>
        <v>1.3433025606516844</v>
      </c>
      <c r="J24" s="20"/>
      <c r="K24" s="40"/>
      <c r="L24" s="197"/>
      <c r="M24" s="212"/>
      <c r="N24" s="300"/>
      <c r="O24" s="300"/>
      <c r="P24" s="128"/>
      <c r="Q24" s="126"/>
      <c r="R24" s="126"/>
    </row>
    <row r="25" spans="1:18" x14ac:dyDescent="0.25">
      <c r="A25" s="44">
        <v>9</v>
      </c>
      <c r="B25" s="56" t="s">
        <v>52</v>
      </c>
      <c r="C25" s="51">
        <v>64.2</v>
      </c>
      <c r="D25" s="65" t="s">
        <v>358</v>
      </c>
      <c r="E25" s="104">
        <v>14.313000000000001</v>
      </c>
      <c r="F25" s="104">
        <v>16.001000000000001</v>
      </c>
      <c r="G25" s="72">
        <f t="shared" si="1"/>
        <v>1.4513424000000006</v>
      </c>
      <c r="H25" s="103">
        <f t="shared" si="2"/>
        <v>0.15741873124231989</v>
      </c>
      <c r="I25" s="88">
        <f t="shared" si="0"/>
        <v>1.6087611312423205</v>
      </c>
      <c r="J25" s="20"/>
      <c r="K25" s="40"/>
      <c r="L25" s="197"/>
      <c r="M25" s="212"/>
      <c r="N25" s="300"/>
      <c r="O25" s="300"/>
      <c r="P25" s="128"/>
      <c r="Q25" s="126"/>
      <c r="R25" s="126"/>
    </row>
    <row r="26" spans="1:18" x14ac:dyDescent="0.25">
      <c r="A26" s="44">
        <v>10</v>
      </c>
      <c r="B26" s="56" t="s">
        <v>53</v>
      </c>
      <c r="C26" s="51">
        <v>42.6</v>
      </c>
      <c r="D26" s="65" t="s">
        <v>358</v>
      </c>
      <c r="E26" s="104">
        <v>11.226000000000001</v>
      </c>
      <c r="F26" s="104">
        <v>12.247</v>
      </c>
      <c r="G26" s="72">
        <f t="shared" si="1"/>
        <v>0.87785579999999919</v>
      </c>
      <c r="H26" s="103">
        <f t="shared" si="2"/>
        <v>0.10445541979630572</v>
      </c>
      <c r="I26" s="88">
        <f t="shared" si="0"/>
        <v>0.98231121979630487</v>
      </c>
      <c r="J26" s="20"/>
      <c r="K26" s="38"/>
      <c r="L26" s="297"/>
      <c r="M26" s="294"/>
      <c r="N26" s="82"/>
      <c r="O26" s="82"/>
    </row>
    <row r="27" spans="1:18" x14ac:dyDescent="0.25">
      <c r="A27" s="44">
        <v>11</v>
      </c>
      <c r="B27" s="56" t="s">
        <v>54</v>
      </c>
      <c r="C27" s="51">
        <v>44.6</v>
      </c>
      <c r="D27" s="65" t="s">
        <v>358</v>
      </c>
      <c r="E27" s="104">
        <v>15.625</v>
      </c>
      <c r="F27" s="104">
        <v>16.815000000000001</v>
      </c>
      <c r="G27" s="72">
        <f t="shared" si="1"/>
        <v>1.023162000000001</v>
      </c>
      <c r="H27" s="103">
        <f t="shared" si="2"/>
        <v>0.10935943011538111</v>
      </c>
      <c r="I27" s="88">
        <f t="shared" si="0"/>
        <v>1.1325214301153821</v>
      </c>
      <c r="J27" s="20"/>
      <c r="K27" s="38"/>
      <c r="L27" s="297"/>
      <c r="M27" s="294"/>
      <c r="N27" s="82"/>
      <c r="O27" s="82"/>
    </row>
    <row r="28" spans="1:18" x14ac:dyDescent="0.25">
      <c r="A28" s="44">
        <v>12</v>
      </c>
      <c r="B28" s="56" t="s">
        <v>55</v>
      </c>
      <c r="C28" s="51">
        <v>69.900000000000006</v>
      </c>
      <c r="D28" s="65" t="s">
        <v>358</v>
      </c>
      <c r="E28" s="104">
        <v>21.385999999999999</v>
      </c>
      <c r="F28" s="104">
        <v>23.134</v>
      </c>
      <c r="G28" s="72">
        <f t="shared" si="1"/>
        <v>1.502930400000001</v>
      </c>
      <c r="H28" s="103">
        <f t="shared" si="2"/>
        <v>0.17139516065168475</v>
      </c>
      <c r="I28" s="88">
        <f t="shared" ref="I28:I59" si="3">G28+H28</f>
        <v>1.6743255606516858</v>
      </c>
      <c r="J28" s="20"/>
      <c r="K28" s="38"/>
      <c r="L28" s="297"/>
      <c r="M28" s="294"/>
      <c r="N28" s="82"/>
      <c r="O28" s="82"/>
    </row>
    <row r="29" spans="1:18" x14ac:dyDescent="0.25">
      <c r="A29" s="44">
        <v>13</v>
      </c>
      <c r="B29" s="56" t="s">
        <v>56</v>
      </c>
      <c r="C29" s="51">
        <v>64.900000000000006</v>
      </c>
      <c r="D29" s="65" t="s">
        <v>358</v>
      </c>
      <c r="E29" s="104">
        <v>21.606000000000002</v>
      </c>
      <c r="F29" s="104">
        <v>23.637</v>
      </c>
      <c r="G29" s="72">
        <f t="shared" si="1"/>
        <v>1.746253799999999</v>
      </c>
      <c r="H29" s="103">
        <f t="shared" si="2"/>
        <v>0.1591351348539963</v>
      </c>
      <c r="I29" s="88">
        <f t="shared" si="3"/>
        <v>1.9053889348539952</v>
      </c>
      <c r="J29" s="20"/>
      <c r="K29" s="38"/>
      <c r="L29" s="297"/>
      <c r="M29" s="294"/>
    </row>
    <row r="30" spans="1:18" x14ac:dyDescent="0.25">
      <c r="A30" s="44">
        <v>14</v>
      </c>
      <c r="B30" s="56" t="s">
        <v>57</v>
      </c>
      <c r="C30" s="51">
        <v>42.4</v>
      </c>
      <c r="D30" s="65" t="s">
        <v>358</v>
      </c>
      <c r="E30" s="104">
        <v>9.3480000000000008</v>
      </c>
      <c r="F30" s="104">
        <v>10.105</v>
      </c>
      <c r="G30" s="72">
        <f t="shared" si="1"/>
        <v>0.65086859999999969</v>
      </c>
      <c r="H30" s="103">
        <f t="shared" si="2"/>
        <v>0.10396501876439819</v>
      </c>
      <c r="I30" s="88">
        <f t="shared" si="3"/>
        <v>0.75483361876439792</v>
      </c>
      <c r="J30" s="20"/>
      <c r="K30" s="38"/>
      <c r="L30" s="297"/>
      <c r="M30" s="294"/>
    </row>
    <row r="31" spans="1:18" x14ac:dyDescent="0.25">
      <c r="A31" s="93">
        <v>15</v>
      </c>
      <c r="B31" s="78" t="s">
        <v>58</v>
      </c>
      <c r="C31" s="79">
        <v>45</v>
      </c>
      <c r="D31" s="80" t="s">
        <v>358</v>
      </c>
      <c r="E31" s="134">
        <v>9.218</v>
      </c>
      <c r="F31" s="134">
        <v>9.81</v>
      </c>
      <c r="G31" s="81">
        <f t="shared" si="1"/>
        <v>0.5090016000000005</v>
      </c>
      <c r="H31" s="97">
        <f t="shared" si="2"/>
        <v>0.1103402321791962</v>
      </c>
      <c r="I31" s="92">
        <f t="shared" si="3"/>
        <v>0.61934183217919669</v>
      </c>
      <c r="J31" s="20"/>
      <c r="K31" s="38"/>
      <c r="L31" s="297"/>
      <c r="M31" s="294"/>
    </row>
    <row r="32" spans="1:18" x14ac:dyDescent="0.25">
      <c r="A32" s="44">
        <v>16</v>
      </c>
      <c r="B32" s="56" t="s">
        <v>59</v>
      </c>
      <c r="C32" s="51">
        <v>70</v>
      </c>
      <c r="D32" s="65" t="s">
        <v>358</v>
      </c>
      <c r="E32" s="104">
        <v>16.745999999999999</v>
      </c>
      <c r="F32" s="104">
        <v>18.692</v>
      </c>
      <c r="G32" s="72">
        <f t="shared" si="1"/>
        <v>1.6731708000000014</v>
      </c>
      <c r="H32" s="103">
        <f t="shared" si="2"/>
        <v>0.17164036116763851</v>
      </c>
      <c r="I32" s="88">
        <f t="shared" si="3"/>
        <v>1.8448111611676399</v>
      </c>
      <c r="J32" s="20"/>
      <c r="K32" s="38"/>
      <c r="L32" s="297"/>
      <c r="M32" s="294"/>
    </row>
    <row r="33" spans="1:13" x14ac:dyDescent="0.25">
      <c r="A33" s="44">
        <v>17</v>
      </c>
      <c r="B33" s="56" t="s">
        <v>60</v>
      </c>
      <c r="C33" s="51">
        <v>64.599999999999994</v>
      </c>
      <c r="D33" s="65" t="s">
        <v>358</v>
      </c>
      <c r="E33" s="104">
        <v>17.52</v>
      </c>
      <c r="F33" s="104">
        <v>18.677</v>
      </c>
      <c r="G33" s="72">
        <f t="shared" si="1"/>
        <v>0.99478860000000002</v>
      </c>
      <c r="H33" s="103">
        <f t="shared" si="2"/>
        <v>0.15839953330613496</v>
      </c>
      <c r="I33" s="88">
        <f t="shared" si="3"/>
        <v>1.1531881333061349</v>
      </c>
      <c r="J33" s="20"/>
      <c r="K33" s="38"/>
      <c r="L33" s="297"/>
      <c r="M33" s="294"/>
    </row>
    <row r="34" spans="1:13" x14ac:dyDescent="0.25">
      <c r="A34" s="44">
        <v>18</v>
      </c>
      <c r="B34" s="56" t="s">
        <v>61</v>
      </c>
      <c r="C34" s="51">
        <v>42.5</v>
      </c>
      <c r="D34" s="65" t="s">
        <v>358</v>
      </c>
      <c r="E34" s="104">
        <v>12.39</v>
      </c>
      <c r="F34" s="104">
        <v>13.611000000000001</v>
      </c>
      <c r="G34" s="72">
        <f t="shared" si="1"/>
        <v>1.0498158000000002</v>
      </c>
      <c r="H34" s="103">
        <f t="shared" si="2"/>
        <v>0.10421021928035196</v>
      </c>
      <c r="I34" s="88">
        <f t="shared" si="3"/>
        <v>1.1540260192803522</v>
      </c>
      <c r="J34" s="20"/>
      <c r="K34" s="38"/>
      <c r="L34" s="297"/>
      <c r="M34" s="294"/>
    </row>
    <row r="35" spans="1:13" x14ac:dyDescent="0.25">
      <c r="A35" s="44">
        <v>19</v>
      </c>
      <c r="B35" s="56" t="s">
        <v>62</v>
      </c>
      <c r="C35" s="51">
        <v>44.6</v>
      </c>
      <c r="D35" s="65" t="s">
        <v>358</v>
      </c>
      <c r="E35" s="104">
        <v>6.88</v>
      </c>
      <c r="F35" s="104">
        <v>7.2039999999999997</v>
      </c>
      <c r="G35" s="72">
        <f t="shared" si="1"/>
        <v>0.27857519999999986</v>
      </c>
      <c r="H35" s="103">
        <f t="shared" si="2"/>
        <v>0.10935943011538111</v>
      </c>
      <c r="I35" s="88">
        <f t="shared" si="3"/>
        <v>0.38793463011538099</v>
      </c>
      <c r="J35" s="20"/>
      <c r="K35" s="38"/>
      <c r="L35" s="297"/>
      <c r="M35" s="294"/>
    </row>
    <row r="36" spans="1:13" x14ac:dyDescent="0.25">
      <c r="A36" s="44">
        <v>20</v>
      </c>
      <c r="B36" s="56" t="s">
        <v>63</v>
      </c>
      <c r="C36" s="51">
        <v>69.7</v>
      </c>
      <c r="D36" s="65" t="s">
        <v>358</v>
      </c>
      <c r="E36" s="104">
        <v>11.757</v>
      </c>
      <c r="F36" s="104">
        <v>13.545</v>
      </c>
      <c r="G36" s="72">
        <f t="shared" si="1"/>
        <v>1.5373224000000003</v>
      </c>
      <c r="H36" s="103">
        <f t="shared" si="2"/>
        <v>0.17090475961977722</v>
      </c>
      <c r="I36" s="88">
        <f t="shared" si="3"/>
        <v>1.7082271596197776</v>
      </c>
      <c r="J36" s="20"/>
      <c r="K36" s="38"/>
      <c r="L36" s="297"/>
      <c r="M36" s="294"/>
    </row>
    <row r="37" spans="1:13" x14ac:dyDescent="0.25">
      <c r="A37" s="44">
        <v>21</v>
      </c>
      <c r="B37" s="56" t="s">
        <v>64</v>
      </c>
      <c r="C37" s="51">
        <v>64.2</v>
      </c>
      <c r="D37" s="65" t="s">
        <v>358</v>
      </c>
      <c r="E37" s="104">
        <v>23.582999999999998</v>
      </c>
      <c r="F37" s="104">
        <v>25.771999999999998</v>
      </c>
      <c r="G37" s="72">
        <f t="shared" si="1"/>
        <v>1.8821022000000001</v>
      </c>
      <c r="H37" s="103">
        <f t="shared" si="2"/>
        <v>0.15741873124231989</v>
      </c>
      <c r="I37" s="88">
        <f t="shared" si="3"/>
        <v>2.0395209312423201</v>
      </c>
      <c r="J37" s="20"/>
      <c r="K37" s="38"/>
      <c r="L37" s="297"/>
      <c r="M37" s="294"/>
    </row>
    <row r="38" spans="1:13" x14ac:dyDescent="0.25">
      <c r="A38" s="44">
        <v>22</v>
      </c>
      <c r="B38" s="56" t="s">
        <v>65</v>
      </c>
      <c r="C38" s="51">
        <v>42.3</v>
      </c>
      <c r="D38" s="65" t="s">
        <v>358</v>
      </c>
      <c r="E38" s="104">
        <v>9.0139999999999993</v>
      </c>
      <c r="F38" s="104">
        <v>9.8629999999999995</v>
      </c>
      <c r="G38" s="72">
        <f t="shared" si="1"/>
        <v>0.72997020000000012</v>
      </c>
      <c r="H38" s="103">
        <f t="shared" si="2"/>
        <v>0.10371981824844441</v>
      </c>
      <c r="I38" s="88">
        <f t="shared" si="3"/>
        <v>0.83369001824844458</v>
      </c>
      <c r="J38" s="20"/>
      <c r="K38" s="38"/>
      <c r="L38" s="297"/>
      <c r="M38" s="294"/>
    </row>
    <row r="39" spans="1:13" x14ac:dyDescent="0.25">
      <c r="A39" s="44">
        <v>23</v>
      </c>
      <c r="B39" s="56" t="s">
        <v>66</v>
      </c>
      <c r="C39" s="51">
        <v>44.5</v>
      </c>
      <c r="D39" s="65" t="s">
        <v>358</v>
      </c>
      <c r="E39" s="104">
        <v>11.742000000000001</v>
      </c>
      <c r="F39" s="104">
        <v>12.667999999999999</v>
      </c>
      <c r="G39" s="72">
        <f t="shared" si="1"/>
        <v>0.79617479999999863</v>
      </c>
      <c r="H39" s="103">
        <f t="shared" si="2"/>
        <v>0.10911422959942735</v>
      </c>
      <c r="I39" s="88">
        <f t="shared" si="3"/>
        <v>0.90528902959942603</v>
      </c>
      <c r="K39" s="20"/>
      <c r="L39" s="297"/>
      <c r="M39" s="294"/>
    </row>
    <row r="40" spans="1:13" x14ac:dyDescent="0.25">
      <c r="A40" s="44">
        <v>24</v>
      </c>
      <c r="B40" s="56" t="s">
        <v>67</v>
      </c>
      <c r="C40" s="51">
        <v>69.400000000000006</v>
      </c>
      <c r="D40" s="65" t="s">
        <v>358</v>
      </c>
      <c r="E40" s="104">
        <v>17.963999999999999</v>
      </c>
      <c r="F40" s="104">
        <v>19.600999999999999</v>
      </c>
      <c r="G40" s="72">
        <f t="shared" si="1"/>
        <v>1.4074926000000003</v>
      </c>
      <c r="H40" s="103">
        <f t="shared" si="2"/>
        <v>0.1701691580719159</v>
      </c>
      <c r="I40" s="88">
        <f t="shared" si="3"/>
        <v>1.5776617580719163</v>
      </c>
      <c r="J40" s="20"/>
      <c r="K40" s="38"/>
      <c r="L40" s="297"/>
      <c r="M40" s="294"/>
    </row>
    <row r="41" spans="1:13" x14ac:dyDescent="0.25">
      <c r="A41" s="44">
        <v>25</v>
      </c>
      <c r="B41" s="56" t="s">
        <v>68</v>
      </c>
      <c r="C41" s="51">
        <v>64.3</v>
      </c>
      <c r="D41" s="65" t="s">
        <v>358</v>
      </c>
      <c r="E41" s="104">
        <v>3.9470000000000001</v>
      </c>
      <c r="F41" s="104">
        <v>3.9470000000000001</v>
      </c>
      <c r="G41" s="72">
        <f t="shared" si="1"/>
        <v>0</v>
      </c>
      <c r="H41" s="103">
        <f t="shared" si="2"/>
        <v>0.15766393175827367</v>
      </c>
      <c r="I41" s="88">
        <f t="shared" si="3"/>
        <v>0.15766393175827367</v>
      </c>
      <c r="J41" s="20"/>
      <c r="K41" s="38"/>
      <c r="L41" s="297"/>
      <c r="M41" s="294"/>
    </row>
    <row r="42" spans="1:13" x14ac:dyDescent="0.25">
      <c r="A42" s="44">
        <v>26</v>
      </c>
      <c r="B42" s="56" t="s">
        <v>69</v>
      </c>
      <c r="C42" s="51">
        <v>42.8</v>
      </c>
      <c r="D42" s="65" t="s">
        <v>358</v>
      </c>
      <c r="E42" s="104">
        <v>11.403</v>
      </c>
      <c r="F42" s="104">
        <v>12.696</v>
      </c>
      <c r="G42" s="72">
        <f t="shared" si="1"/>
        <v>1.1117213999999993</v>
      </c>
      <c r="H42" s="103">
        <f t="shared" si="2"/>
        <v>0.10494582082821326</v>
      </c>
      <c r="I42" s="88">
        <f t="shared" si="3"/>
        <v>1.2166672208282125</v>
      </c>
      <c r="J42" s="20"/>
      <c r="K42" s="38"/>
      <c r="L42" s="297"/>
      <c r="M42" s="294"/>
    </row>
    <row r="43" spans="1:13" x14ac:dyDescent="0.25">
      <c r="A43" s="44">
        <v>27</v>
      </c>
      <c r="B43" s="56" t="s">
        <v>70</v>
      </c>
      <c r="C43" s="51">
        <v>45.3</v>
      </c>
      <c r="D43" s="65" t="s">
        <v>358</v>
      </c>
      <c r="E43" s="104">
        <v>7.05</v>
      </c>
      <c r="F43" s="104">
        <v>8.1340000000000003</v>
      </c>
      <c r="G43" s="72">
        <f t="shared" si="1"/>
        <v>0.9320232000000005</v>
      </c>
      <c r="H43" s="103">
        <f t="shared" si="2"/>
        <v>0.1110758337270575</v>
      </c>
      <c r="I43" s="88">
        <f t="shared" si="3"/>
        <v>1.043099033727058</v>
      </c>
      <c r="J43" s="20"/>
      <c r="K43" s="38"/>
      <c r="L43" s="297"/>
      <c r="M43" s="294"/>
    </row>
    <row r="44" spans="1:13" x14ac:dyDescent="0.25">
      <c r="A44" s="44">
        <v>28</v>
      </c>
      <c r="B44" s="56" t="s">
        <v>71</v>
      </c>
      <c r="C44" s="51">
        <v>69.599999999999994</v>
      </c>
      <c r="D44" s="65" t="s">
        <v>358</v>
      </c>
      <c r="E44" s="104">
        <v>22.603000000000002</v>
      </c>
      <c r="F44" s="104">
        <v>24.254000000000001</v>
      </c>
      <c r="G44" s="72">
        <f t="shared" si="1"/>
        <v>1.4195297999999998</v>
      </c>
      <c r="H44" s="103">
        <f t="shared" si="2"/>
        <v>0.17065955910382344</v>
      </c>
      <c r="I44" s="88">
        <f t="shared" si="3"/>
        <v>1.5901893591038232</v>
      </c>
      <c r="J44" s="20"/>
      <c r="K44" s="38"/>
      <c r="L44" s="297"/>
      <c r="M44" s="294"/>
    </row>
    <row r="45" spans="1:13" x14ac:dyDescent="0.25">
      <c r="A45" s="44">
        <v>29</v>
      </c>
      <c r="B45" s="56" t="s">
        <v>72</v>
      </c>
      <c r="C45" s="51">
        <v>63.3</v>
      </c>
      <c r="D45" s="65" t="s">
        <v>358</v>
      </c>
      <c r="E45" s="104">
        <v>6.67</v>
      </c>
      <c r="F45" s="104">
        <v>6.7830000000000004</v>
      </c>
      <c r="G45" s="72">
        <f t="shared" si="1"/>
        <v>9.715740000000038E-2</v>
      </c>
      <c r="H45" s="103">
        <f t="shared" si="2"/>
        <v>0.15521192659873598</v>
      </c>
      <c r="I45" s="88">
        <f t="shared" si="3"/>
        <v>0.25236932659873634</v>
      </c>
      <c r="J45" s="20"/>
      <c r="K45" s="38"/>
      <c r="L45" s="297"/>
      <c r="M45" s="294"/>
    </row>
    <row r="46" spans="1:13" x14ac:dyDescent="0.25">
      <c r="A46" s="44">
        <v>30</v>
      </c>
      <c r="B46" s="56" t="s">
        <v>73</v>
      </c>
      <c r="C46" s="51">
        <v>42.5</v>
      </c>
      <c r="D46" s="65" t="s">
        <v>358</v>
      </c>
      <c r="E46" s="104">
        <v>6.133</v>
      </c>
      <c r="F46" s="104">
        <v>6.9249999999999998</v>
      </c>
      <c r="G46" s="72">
        <f t="shared" si="1"/>
        <v>0.68096159999999983</v>
      </c>
      <c r="H46" s="103">
        <f t="shared" si="2"/>
        <v>0.10421021928035196</v>
      </c>
      <c r="I46" s="88">
        <f t="shared" si="3"/>
        <v>0.78517181928035185</v>
      </c>
      <c r="J46" s="20"/>
      <c r="K46" s="38"/>
      <c r="L46" s="297"/>
      <c r="M46" s="294"/>
    </row>
    <row r="47" spans="1:13" x14ac:dyDescent="0.25">
      <c r="A47" s="44">
        <v>31</v>
      </c>
      <c r="B47" s="56" t="s">
        <v>74</v>
      </c>
      <c r="C47" s="51">
        <v>44.5</v>
      </c>
      <c r="D47" s="65" t="s">
        <v>358</v>
      </c>
      <c r="E47" s="104">
        <v>11.805</v>
      </c>
      <c r="F47" s="104">
        <v>13.231999999999999</v>
      </c>
      <c r="G47" s="72">
        <f t="shared" si="1"/>
        <v>1.2269345999999997</v>
      </c>
      <c r="H47" s="103">
        <f t="shared" si="2"/>
        <v>0.10911422959942735</v>
      </c>
      <c r="I47" s="88">
        <f t="shared" si="3"/>
        <v>1.3360488295994271</v>
      </c>
      <c r="J47" s="20"/>
      <c r="K47" s="38"/>
      <c r="L47" s="297"/>
      <c r="M47" s="294"/>
    </row>
    <row r="48" spans="1:13" x14ac:dyDescent="0.25">
      <c r="A48" s="45">
        <v>32</v>
      </c>
      <c r="B48" s="83" t="s">
        <v>75</v>
      </c>
      <c r="C48" s="84">
        <v>69.900000000000006</v>
      </c>
      <c r="D48" s="85" t="s">
        <v>358</v>
      </c>
      <c r="E48" s="135">
        <v>1.143</v>
      </c>
      <c r="F48" s="135">
        <v>1.143</v>
      </c>
      <c r="G48" s="86">
        <f t="shared" si="1"/>
        <v>0</v>
      </c>
      <c r="H48" s="109">
        <f t="shared" si="2"/>
        <v>0.17139516065168475</v>
      </c>
      <c r="I48" s="73">
        <f t="shared" si="3"/>
        <v>0.17139516065168475</v>
      </c>
      <c r="J48" s="20"/>
      <c r="K48" s="38"/>
      <c r="L48" s="297"/>
      <c r="M48" s="294"/>
    </row>
    <row r="49" spans="1:21" x14ac:dyDescent="0.25">
      <c r="A49" s="44">
        <v>33</v>
      </c>
      <c r="B49" s="56" t="s">
        <v>76</v>
      </c>
      <c r="C49" s="51">
        <v>64.8</v>
      </c>
      <c r="D49" s="65" t="s">
        <v>358</v>
      </c>
      <c r="E49" s="104">
        <v>13.505000000000001</v>
      </c>
      <c r="F49" s="104">
        <v>15.904</v>
      </c>
      <c r="G49" s="72">
        <f t="shared" si="1"/>
        <v>2.0626601999999994</v>
      </c>
      <c r="H49" s="103">
        <f t="shared" si="2"/>
        <v>0.15888993433804249</v>
      </c>
      <c r="I49" s="88">
        <f t="shared" si="3"/>
        <v>2.2215501343380417</v>
      </c>
      <c r="J49" s="20"/>
      <c r="K49" s="38"/>
      <c r="L49" s="297"/>
      <c r="M49" s="294"/>
    </row>
    <row r="50" spans="1:21" x14ac:dyDescent="0.25">
      <c r="A50" s="44">
        <v>34</v>
      </c>
      <c r="B50" s="56" t="s">
        <v>367</v>
      </c>
      <c r="C50" s="51">
        <v>42.7</v>
      </c>
      <c r="D50" s="65" t="s">
        <v>358</v>
      </c>
      <c r="E50" s="104">
        <v>5.7060000000000004</v>
      </c>
      <c r="F50" s="104">
        <v>6.1</v>
      </c>
      <c r="G50" s="72">
        <f>(F50-E50)*0.8598</f>
        <v>0.33876119999999937</v>
      </c>
      <c r="H50" s="103">
        <f t="shared" si="2"/>
        <v>0.1047006203122595</v>
      </c>
      <c r="I50" s="88">
        <f t="shared" si="3"/>
        <v>0.44346182031225889</v>
      </c>
      <c r="J50" s="20"/>
      <c r="K50" s="38"/>
      <c r="L50" s="297"/>
      <c r="M50" s="294"/>
    </row>
    <row r="51" spans="1:21" x14ac:dyDescent="0.25">
      <c r="A51" s="44">
        <v>35</v>
      </c>
      <c r="B51" s="56" t="s">
        <v>78</v>
      </c>
      <c r="C51" s="51">
        <v>44.4</v>
      </c>
      <c r="D51" s="65" t="s">
        <v>358</v>
      </c>
      <c r="E51" s="104">
        <v>13.504</v>
      </c>
      <c r="F51" s="104">
        <v>14.804</v>
      </c>
      <c r="G51" s="72">
        <f>(F51-E51)*0.8598</f>
        <v>1.1177400000000006</v>
      </c>
      <c r="H51" s="103">
        <f t="shared" si="2"/>
        <v>0.10886902908347357</v>
      </c>
      <c r="I51" s="88">
        <f t="shared" si="3"/>
        <v>1.2266090290834741</v>
      </c>
      <c r="K51" s="20"/>
      <c r="L51" s="297"/>
      <c r="M51" s="294"/>
    </row>
    <row r="52" spans="1:21" x14ac:dyDescent="0.25">
      <c r="A52" s="44">
        <v>36</v>
      </c>
      <c r="B52" s="56" t="s">
        <v>79</v>
      </c>
      <c r="C52" s="51">
        <v>69</v>
      </c>
      <c r="D52" s="65" t="s">
        <v>358</v>
      </c>
      <c r="E52" s="104">
        <v>13.177</v>
      </c>
      <c r="F52" s="104">
        <v>14.288</v>
      </c>
      <c r="G52" s="72">
        <f t="shared" si="1"/>
        <v>0.95523780000000058</v>
      </c>
      <c r="H52" s="103">
        <f t="shared" si="2"/>
        <v>0.16918835600810084</v>
      </c>
      <c r="I52" s="88">
        <f t="shared" si="3"/>
        <v>1.1244261560081015</v>
      </c>
      <c r="J52" s="20"/>
      <c r="K52" s="38"/>
      <c r="L52" s="297"/>
      <c r="M52" s="294"/>
    </row>
    <row r="53" spans="1:21" x14ac:dyDescent="0.25">
      <c r="A53" s="44">
        <v>37</v>
      </c>
      <c r="B53" s="56" t="s">
        <v>80</v>
      </c>
      <c r="C53" s="51">
        <v>64.5</v>
      </c>
      <c r="D53" s="65" t="s">
        <v>358</v>
      </c>
      <c r="E53" s="104">
        <v>12.77</v>
      </c>
      <c r="F53" s="104">
        <v>15.348000000000001</v>
      </c>
      <c r="G53" s="72">
        <f t="shared" si="1"/>
        <v>2.2165644000000011</v>
      </c>
      <c r="H53" s="103">
        <f t="shared" si="2"/>
        <v>0.15815433279018121</v>
      </c>
      <c r="I53" s="88">
        <f t="shared" si="3"/>
        <v>2.3747187327901824</v>
      </c>
      <c r="J53" s="20"/>
      <c r="K53" s="38"/>
      <c r="L53" s="297"/>
      <c r="M53" s="294"/>
    </row>
    <row r="54" spans="1:21" x14ac:dyDescent="0.25">
      <c r="A54" s="44">
        <v>38</v>
      </c>
      <c r="B54" s="56" t="s">
        <v>81</v>
      </c>
      <c r="C54" s="51">
        <v>42</v>
      </c>
      <c r="D54" s="65" t="s">
        <v>358</v>
      </c>
      <c r="E54" s="104">
        <v>17.541</v>
      </c>
      <c r="F54" s="104">
        <v>19.318999999999999</v>
      </c>
      <c r="G54" s="72">
        <f t="shared" si="1"/>
        <v>1.5287243999999989</v>
      </c>
      <c r="H54" s="103">
        <f t="shared" si="2"/>
        <v>0.10298421670058311</v>
      </c>
      <c r="I54" s="88">
        <f t="shared" si="3"/>
        <v>1.6317086167005819</v>
      </c>
      <c r="J54" s="20"/>
      <c r="K54" s="38"/>
      <c r="L54" s="297"/>
      <c r="M54" s="294"/>
    </row>
    <row r="55" spans="1:21" x14ac:dyDescent="0.25">
      <c r="A55" s="44">
        <v>39</v>
      </c>
      <c r="B55" s="56" t="s">
        <v>82</v>
      </c>
      <c r="C55" s="51">
        <v>44.4</v>
      </c>
      <c r="D55" s="65" t="s">
        <v>358</v>
      </c>
      <c r="E55" s="104">
        <v>5.6929999999999996</v>
      </c>
      <c r="F55" s="104">
        <v>6.048</v>
      </c>
      <c r="G55" s="72">
        <f t="shared" si="1"/>
        <v>0.30522900000000036</v>
      </c>
      <c r="H55" s="103">
        <f t="shared" si="2"/>
        <v>0.10886902908347357</v>
      </c>
      <c r="I55" s="88">
        <f t="shared" si="3"/>
        <v>0.41409802908347393</v>
      </c>
      <c r="J55" s="20"/>
      <c r="K55" s="38"/>
      <c r="L55" s="297"/>
      <c r="M55" s="294"/>
    </row>
    <row r="56" spans="1:21" x14ac:dyDescent="0.25">
      <c r="A56" s="44">
        <v>40</v>
      </c>
      <c r="B56" s="56" t="s">
        <v>83</v>
      </c>
      <c r="C56" s="51">
        <v>69.2</v>
      </c>
      <c r="D56" s="65" t="s">
        <v>358</v>
      </c>
      <c r="E56" s="104">
        <v>17.925999999999998</v>
      </c>
      <c r="F56" s="104">
        <v>19.984999999999999</v>
      </c>
      <c r="G56" s="72">
        <f t="shared" si="1"/>
        <v>1.7703282000000009</v>
      </c>
      <c r="H56" s="103">
        <f t="shared" si="2"/>
        <v>0.16967875704000837</v>
      </c>
      <c r="I56" s="88">
        <f t="shared" si="3"/>
        <v>1.9400069570400094</v>
      </c>
      <c r="J56" s="20"/>
      <c r="K56" s="38"/>
      <c r="L56" s="297"/>
      <c r="M56" s="294"/>
    </row>
    <row r="57" spans="1:21" x14ac:dyDescent="0.25">
      <c r="A57" s="44">
        <v>41</v>
      </c>
      <c r="B57" s="56" t="s">
        <v>84</v>
      </c>
      <c r="C57" s="51">
        <v>64.7</v>
      </c>
      <c r="D57" s="65" t="s">
        <v>358</v>
      </c>
      <c r="E57" s="104">
        <v>16.582999999999998</v>
      </c>
      <c r="F57" s="104">
        <v>18.064</v>
      </c>
      <c r="G57" s="72">
        <f t="shared" si="1"/>
        <v>1.2733638000000014</v>
      </c>
      <c r="H57" s="103">
        <f t="shared" si="2"/>
        <v>0.15864473382208874</v>
      </c>
      <c r="I57" s="88">
        <f t="shared" si="3"/>
        <v>1.43200853382209</v>
      </c>
      <c r="J57" s="20"/>
      <c r="K57" s="38"/>
      <c r="L57" s="297"/>
      <c r="M57" s="294"/>
    </row>
    <row r="58" spans="1:21" x14ac:dyDescent="0.25">
      <c r="A58" s="44">
        <v>42</v>
      </c>
      <c r="B58" s="56" t="s">
        <v>85</v>
      </c>
      <c r="C58" s="51">
        <v>42.5</v>
      </c>
      <c r="D58" s="65" t="s">
        <v>358</v>
      </c>
      <c r="E58" s="104">
        <v>2.569</v>
      </c>
      <c r="F58" s="104">
        <v>2.585</v>
      </c>
      <c r="G58" s="72">
        <f t="shared" si="1"/>
        <v>1.3756800000000012E-2</v>
      </c>
      <c r="H58" s="103">
        <f t="shared" si="2"/>
        <v>0.10421021928035196</v>
      </c>
      <c r="I58" s="88">
        <f t="shared" si="3"/>
        <v>0.11796701928035197</v>
      </c>
      <c r="J58" s="20"/>
      <c r="K58" s="38"/>
      <c r="L58" s="297"/>
      <c r="M58" s="294"/>
    </row>
    <row r="59" spans="1:21" x14ac:dyDescent="0.25">
      <c r="A59" s="44">
        <v>43</v>
      </c>
      <c r="B59" s="56" t="s">
        <v>86</v>
      </c>
      <c r="C59" s="51">
        <v>44.5</v>
      </c>
      <c r="D59" s="65" t="s">
        <v>358</v>
      </c>
      <c r="E59" s="104">
        <v>12.978999999999999</v>
      </c>
      <c r="F59" s="104">
        <v>14.583</v>
      </c>
      <c r="G59" s="72">
        <f t="shared" si="1"/>
        <v>1.3791192000000008</v>
      </c>
      <c r="H59" s="103">
        <f t="shared" si="2"/>
        <v>0.10911422959942735</v>
      </c>
      <c r="I59" s="88">
        <f t="shared" si="3"/>
        <v>1.4882334295994282</v>
      </c>
      <c r="J59" s="20"/>
      <c r="K59" s="38"/>
      <c r="L59" s="297"/>
      <c r="M59" s="294"/>
    </row>
    <row r="60" spans="1:21" x14ac:dyDescent="0.25">
      <c r="A60" s="44">
        <v>44</v>
      </c>
      <c r="B60" s="56" t="s">
        <v>87</v>
      </c>
      <c r="C60" s="51">
        <v>69.599999999999994</v>
      </c>
      <c r="D60" s="65" t="s">
        <v>358</v>
      </c>
      <c r="E60" s="104">
        <v>13.116</v>
      </c>
      <c r="F60" s="104">
        <v>14.356</v>
      </c>
      <c r="G60" s="72">
        <f t="shared" si="1"/>
        <v>1.0661520000000002</v>
      </c>
      <c r="H60" s="103">
        <f t="shared" si="2"/>
        <v>0.17065955910382344</v>
      </c>
      <c r="I60" s="88">
        <f t="shared" ref="I60:I91" si="4">G60+H60</f>
        <v>1.2368115591038236</v>
      </c>
      <c r="J60" s="20"/>
      <c r="K60" s="38"/>
      <c r="L60" s="297"/>
      <c r="M60" s="294"/>
    </row>
    <row r="61" spans="1:21" x14ac:dyDescent="0.25">
      <c r="A61" s="44">
        <v>45</v>
      </c>
      <c r="B61" s="56" t="s">
        <v>88</v>
      </c>
      <c r="C61" s="51">
        <v>64.8</v>
      </c>
      <c r="D61" s="65" t="s">
        <v>358</v>
      </c>
      <c r="E61" s="135">
        <v>17.562000000000001</v>
      </c>
      <c r="F61" s="135">
        <v>19.315000000000001</v>
      </c>
      <c r="G61" s="72">
        <f t="shared" si="1"/>
        <v>1.5072294000000002</v>
      </c>
      <c r="H61" s="103">
        <f t="shared" si="2"/>
        <v>0.15888993433804249</v>
      </c>
      <c r="I61" s="88">
        <f t="shared" si="4"/>
        <v>1.6661193343380427</v>
      </c>
      <c r="K61" s="145">
        <v>45</v>
      </c>
      <c r="L61" s="297"/>
      <c r="M61" s="675" t="s">
        <v>420</v>
      </c>
      <c r="N61" s="676"/>
      <c r="O61" s="676"/>
      <c r="P61" s="676"/>
      <c r="Q61" s="676"/>
      <c r="R61" s="676"/>
      <c r="S61" s="676"/>
      <c r="T61" s="676"/>
      <c r="U61" s="676"/>
    </row>
    <row r="62" spans="1:21" x14ac:dyDescent="0.25">
      <c r="A62" s="44">
        <v>46</v>
      </c>
      <c r="B62" s="56" t="s">
        <v>89</v>
      </c>
      <c r="C62" s="51">
        <v>42.6</v>
      </c>
      <c r="D62" s="65" t="s">
        <v>358</v>
      </c>
      <c r="E62" s="135">
        <v>6.8810000000000002</v>
      </c>
      <c r="F62" s="135">
        <v>7.3760000000000003</v>
      </c>
      <c r="G62" s="72">
        <f t="shared" si="1"/>
        <v>0.42560100000000012</v>
      </c>
      <c r="H62" s="103">
        <f t="shared" si="2"/>
        <v>0.10445541979630572</v>
      </c>
      <c r="I62" s="88">
        <f t="shared" si="4"/>
        <v>0.5300564197963058</v>
      </c>
      <c r="K62" s="145">
        <v>46</v>
      </c>
      <c r="L62" s="297"/>
      <c r="M62" s="294"/>
    </row>
    <row r="63" spans="1:21" x14ac:dyDescent="0.25">
      <c r="A63" s="44">
        <v>47</v>
      </c>
      <c r="B63" s="56" t="s">
        <v>90</v>
      </c>
      <c r="C63" s="51">
        <v>44.2</v>
      </c>
      <c r="D63" s="65" t="s">
        <v>358</v>
      </c>
      <c r="E63" s="135">
        <v>11.127000000000001</v>
      </c>
      <c r="F63" s="135">
        <v>11.597</v>
      </c>
      <c r="G63" s="72">
        <f t="shared" si="1"/>
        <v>0.40410599999999902</v>
      </c>
      <c r="H63" s="103">
        <f t="shared" si="2"/>
        <v>0.10837862805156605</v>
      </c>
      <c r="I63" s="88">
        <f t="shared" si="4"/>
        <v>0.51248462805156503</v>
      </c>
      <c r="K63" s="145" t="s">
        <v>389</v>
      </c>
      <c r="L63" s="297"/>
      <c r="M63" s="294"/>
    </row>
    <row r="64" spans="1:21" x14ac:dyDescent="0.25">
      <c r="A64" s="44">
        <v>48</v>
      </c>
      <c r="B64" s="56" t="s">
        <v>91</v>
      </c>
      <c r="C64" s="51">
        <v>69.2</v>
      </c>
      <c r="D64" s="65" t="s">
        <v>358</v>
      </c>
      <c r="E64" s="135">
        <v>18.847999999999999</v>
      </c>
      <c r="F64" s="135">
        <v>20.446999999999999</v>
      </c>
      <c r="G64" s="72">
        <f t="shared" si="1"/>
        <v>1.3748202000000003</v>
      </c>
      <c r="H64" s="103">
        <f t="shared" si="2"/>
        <v>0.16967875704000837</v>
      </c>
      <c r="I64" s="88">
        <f t="shared" si="4"/>
        <v>1.5444989570400087</v>
      </c>
      <c r="K64" s="145">
        <v>48</v>
      </c>
      <c r="L64" s="297"/>
      <c r="M64" s="294"/>
    </row>
    <row r="65" spans="1:13" x14ac:dyDescent="0.25">
      <c r="A65" s="44">
        <v>49</v>
      </c>
      <c r="B65" s="56" t="s">
        <v>92</v>
      </c>
      <c r="C65" s="51">
        <v>64.3</v>
      </c>
      <c r="D65" s="65" t="s">
        <v>358</v>
      </c>
      <c r="E65" s="104">
        <v>11.166</v>
      </c>
      <c r="F65" s="104">
        <v>12.377000000000001</v>
      </c>
      <c r="G65" s="72">
        <f t="shared" si="1"/>
        <v>1.0412178000000003</v>
      </c>
      <c r="H65" s="103">
        <f t="shared" si="2"/>
        <v>0.15766393175827367</v>
      </c>
      <c r="I65" s="88">
        <f t="shared" si="4"/>
        <v>1.1988817317582741</v>
      </c>
      <c r="J65" s="20"/>
      <c r="K65" s="38"/>
      <c r="L65" s="297"/>
      <c r="M65" s="294"/>
    </row>
    <row r="66" spans="1:13" x14ac:dyDescent="0.25">
      <c r="A66" s="44">
        <v>50</v>
      </c>
      <c r="B66" s="56" t="s">
        <v>93</v>
      </c>
      <c r="C66" s="51">
        <v>42.5</v>
      </c>
      <c r="D66" s="65" t="s">
        <v>358</v>
      </c>
      <c r="E66" s="104">
        <v>9.1679999999999993</v>
      </c>
      <c r="F66" s="104">
        <v>9.8109999999999999</v>
      </c>
      <c r="G66" s="72">
        <f t="shared" si="1"/>
        <v>0.55285140000000055</v>
      </c>
      <c r="H66" s="103">
        <f t="shared" si="2"/>
        <v>0.10421021928035196</v>
      </c>
      <c r="I66" s="88">
        <f t="shared" si="4"/>
        <v>0.65706161928035245</v>
      </c>
      <c r="J66" s="20"/>
      <c r="K66" s="38"/>
      <c r="L66" s="297"/>
      <c r="M66" s="294"/>
    </row>
    <row r="67" spans="1:13" x14ac:dyDescent="0.25">
      <c r="A67" s="44">
        <v>51</v>
      </c>
      <c r="B67" s="56" t="s">
        <v>94</v>
      </c>
      <c r="C67" s="51">
        <v>43.8</v>
      </c>
      <c r="D67" s="65" t="s">
        <v>358</v>
      </c>
      <c r="E67" s="104">
        <v>5.1139999999999999</v>
      </c>
      <c r="F67" s="104">
        <v>5.9649999999999999</v>
      </c>
      <c r="G67" s="72">
        <f t="shared" si="1"/>
        <v>0.73168979999999995</v>
      </c>
      <c r="H67" s="103">
        <f t="shared" si="2"/>
        <v>0.10739782598775095</v>
      </c>
      <c r="I67" s="88">
        <f t="shared" si="4"/>
        <v>0.83908762598775088</v>
      </c>
      <c r="J67" s="20"/>
      <c r="K67" s="38"/>
      <c r="L67" s="297"/>
      <c r="M67" s="294"/>
    </row>
    <row r="68" spans="1:13" x14ac:dyDescent="0.25">
      <c r="A68" s="44">
        <v>52</v>
      </c>
      <c r="B68" s="56" t="s">
        <v>95</v>
      </c>
      <c r="C68" s="51">
        <v>69.3</v>
      </c>
      <c r="D68" s="65" t="s">
        <v>358</v>
      </c>
      <c r="E68" s="104">
        <v>14.760999999999999</v>
      </c>
      <c r="F68" s="104">
        <v>16.23</v>
      </c>
      <c r="G68" s="72">
        <f t="shared" si="1"/>
        <v>1.2630462000000011</v>
      </c>
      <c r="H68" s="103">
        <f t="shared" si="2"/>
        <v>0.16992395755596212</v>
      </c>
      <c r="I68" s="88">
        <f t="shared" si="4"/>
        <v>1.4329701575559632</v>
      </c>
      <c r="J68" s="20"/>
      <c r="K68" s="38"/>
      <c r="L68" s="297"/>
      <c r="M68" s="294"/>
    </row>
    <row r="69" spans="1:13" x14ac:dyDescent="0.25">
      <c r="A69" s="44">
        <v>53</v>
      </c>
      <c r="B69" s="56" t="s">
        <v>96</v>
      </c>
      <c r="C69" s="51">
        <v>63.7</v>
      </c>
      <c r="D69" s="65" t="s">
        <v>358</v>
      </c>
      <c r="E69" s="104">
        <v>14.454000000000001</v>
      </c>
      <c r="F69" s="104">
        <v>16.372</v>
      </c>
      <c r="G69" s="72">
        <f t="shared" si="1"/>
        <v>1.6490963999999995</v>
      </c>
      <c r="H69" s="103">
        <f t="shared" si="2"/>
        <v>0.15619272866255104</v>
      </c>
      <c r="I69" s="88">
        <f t="shared" si="4"/>
        <v>1.8052891286625505</v>
      </c>
      <c r="J69" s="20"/>
      <c r="K69" s="38"/>
      <c r="L69" s="297"/>
      <c r="M69" s="294"/>
    </row>
    <row r="70" spans="1:13" x14ac:dyDescent="0.25">
      <c r="A70" s="44">
        <v>54</v>
      </c>
      <c r="B70" s="56" t="s">
        <v>97</v>
      </c>
      <c r="C70" s="51">
        <v>42.4</v>
      </c>
      <c r="D70" s="65" t="s">
        <v>358</v>
      </c>
      <c r="E70" s="104">
        <v>13.659000000000001</v>
      </c>
      <c r="F70" s="104">
        <v>14.997999999999999</v>
      </c>
      <c r="G70" s="72">
        <f t="shared" si="1"/>
        <v>1.1512721999999989</v>
      </c>
      <c r="H70" s="103">
        <f t="shared" si="2"/>
        <v>0.10396501876439819</v>
      </c>
      <c r="I70" s="88">
        <f t="shared" si="4"/>
        <v>1.255237218764397</v>
      </c>
      <c r="J70" s="20"/>
      <c r="K70" s="38"/>
      <c r="L70" s="297"/>
      <c r="M70" s="294"/>
    </row>
    <row r="71" spans="1:13" x14ac:dyDescent="0.25">
      <c r="A71" s="44">
        <v>55</v>
      </c>
      <c r="B71" s="56" t="s">
        <v>98</v>
      </c>
      <c r="C71" s="51">
        <v>44</v>
      </c>
      <c r="D71" s="65" t="s">
        <v>358</v>
      </c>
      <c r="E71" s="104">
        <v>14.861000000000001</v>
      </c>
      <c r="F71" s="104">
        <v>16.251000000000001</v>
      </c>
      <c r="G71" s="72">
        <f t="shared" si="1"/>
        <v>1.1951220000000005</v>
      </c>
      <c r="H71" s="103">
        <f t="shared" si="2"/>
        <v>0.1078882270196585</v>
      </c>
      <c r="I71" s="88">
        <f t="shared" si="4"/>
        <v>1.3030102270196591</v>
      </c>
      <c r="J71" s="20"/>
      <c r="K71" s="38"/>
      <c r="L71" s="297"/>
      <c r="M71" s="294"/>
    </row>
    <row r="72" spans="1:13" x14ac:dyDescent="0.25">
      <c r="A72" s="44">
        <v>56</v>
      </c>
      <c r="B72" s="56" t="s">
        <v>99</v>
      </c>
      <c r="C72" s="51">
        <v>69.5</v>
      </c>
      <c r="D72" s="65" t="s">
        <v>358</v>
      </c>
      <c r="E72" s="104">
        <v>12.981</v>
      </c>
      <c r="F72" s="104">
        <v>14.159000000000001</v>
      </c>
      <c r="G72" s="72">
        <f t="shared" si="1"/>
        <v>1.0128444000000008</v>
      </c>
      <c r="H72" s="103">
        <f t="shared" si="2"/>
        <v>0.17041435858786966</v>
      </c>
      <c r="I72" s="88">
        <f t="shared" si="4"/>
        <v>1.1832587585878704</v>
      </c>
      <c r="J72" s="20"/>
      <c r="K72" s="38"/>
      <c r="L72" s="297"/>
      <c r="M72" s="294"/>
    </row>
    <row r="73" spans="1:13" x14ac:dyDescent="0.25">
      <c r="A73" s="44">
        <v>57</v>
      </c>
      <c r="B73" s="56" t="s">
        <v>100</v>
      </c>
      <c r="C73" s="51">
        <v>63.6</v>
      </c>
      <c r="D73" s="65" t="s">
        <v>358</v>
      </c>
      <c r="E73" s="104">
        <v>6.827</v>
      </c>
      <c r="F73" s="104">
        <v>7.8259999999999996</v>
      </c>
      <c r="G73" s="72">
        <f t="shared" si="1"/>
        <v>0.85894019999999971</v>
      </c>
      <c r="H73" s="103">
        <f t="shared" si="2"/>
        <v>0.15594752814659729</v>
      </c>
      <c r="I73" s="88">
        <f t="shared" si="4"/>
        <v>1.0148877281465971</v>
      </c>
      <c r="J73" s="20"/>
      <c r="K73" s="38"/>
      <c r="L73" s="297"/>
      <c r="M73" s="294"/>
    </row>
    <row r="74" spans="1:13" x14ac:dyDescent="0.25">
      <c r="A74" s="44">
        <v>58</v>
      </c>
      <c r="B74" s="56" t="s">
        <v>101</v>
      </c>
      <c r="C74" s="51">
        <v>42.6</v>
      </c>
      <c r="D74" s="65" t="s">
        <v>358</v>
      </c>
      <c r="E74" s="104">
        <v>11.058</v>
      </c>
      <c r="F74" s="104">
        <v>12.37</v>
      </c>
      <c r="G74" s="72">
        <f t="shared" si="1"/>
        <v>1.1280575999999995</v>
      </c>
      <c r="H74" s="103">
        <f t="shared" si="2"/>
        <v>0.10445541979630572</v>
      </c>
      <c r="I74" s="88">
        <f t="shared" si="4"/>
        <v>1.2325130197963052</v>
      </c>
      <c r="J74" s="20"/>
      <c r="K74" s="38"/>
      <c r="L74" s="297"/>
      <c r="M74" s="294"/>
    </row>
    <row r="75" spans="1:13" x14ac:dyDescent="0.25">
      <c r="A75" s="44">
        <v>59</v>
      </c>
      <c r="B75" s="56" t="s">
        <v>102</v>
      </c>
      <c r="C75" s="51">
        <v>43.9</v>
      </c>
      <c r="D75" s="65" t="s">
        <v>358</v>
      </c>
      <c r="E75" s="104">
        <v>14.676</v>
      </c>
      <c r="F75" s="104">
        <v>16.079000000000001</v>
      </c>
      <c r="G75" s="72">
        <f t="shared" si="1"/>
        <v>1.2062994000000005</v>
      </c>
      <c r="H75" s="103">
        <f t="shared" si="2"/>
        <v>0.10764302650370472</v>
      </c>
      <c r="I75" s="88">
        <f t="shared" si="4"/>
        <v>1.3139424265037052</v>
      </c>
      <c r="J75" s="20"/>
      <c r="K75" s="38"/>
      <c r="L75" s="297"/>
      <c r="M75" s="294"/>
    </row>
    <row r="76" spans="1:13" x14ac:dyDescent="0.25">
      <c r="A76" s="44">
        <v>60</v>
      </c>
      <c r="B76" s="56" t="s">
        <v>103</v>
      </c>
      <c r="C76" s="51">
        <v>68.900000000000006</v>
      </c>
      <c r="D76" s="65" t="s">
        <v>358</v>
      </c>
      <c r="E76" s="104">
        <v>2.9380000000000002</v>
      </c>
      <c r="F76" s="104">
        <v>2.9380000000000002</v>
      </c>
      <c r="G76" s="72">
        <f t="shared" si="1"/>
        <v>0</v>
      </c>
      <c r="H76" s="103">
        <f t="shared" si="2"/>
        <v>0.16894315549214706</v>
      </c>
      <c r="I76" s="88">
        <f t="shared" si="4"/>
        <v>0.16894315549214706</v>
      </c>
      <c r="J76" s="20"/>
      <c r="K76" s="38"/>
      <c r="L76" s="297"/>
      <c r="M76" s="294"/>
    </row>
    <row r="77" spans="1:13" x14ac:dyDescent="0.25">
      <c r="A77" s="44">
        <v>61</v>
      </c>
      <c r="B77" s="56" t="s">
        <v>104</v>
      </c>
      <c r="C77" s="51">
        <v>63.7</v>
      </c>
      <c r="D77" s="65" t="s">
        <v>358</v>
      </c>
      <c r="E77" s="104">
        <v>26.905000000000001</v>
      </c>
      <c r="F77" s="104">
        <v>29.029</v>
      </c>
      <c r="G77" s="72">
        <f t="shared" si="1"/>
        <v>1.8262151999999989</v>
      </c>
      <c r="H77" s="103">
        <f t="shared" si="2"/>
        <v>0.15619272866255104</v>
      </c>
      <c r="I77" s="88">
        <f t="shared" si="4"/>
        <v>1.98240792866255</v>
      </c>
      <c r="J77" s="20"/>
      <c r="K77" s="38"/>
      <c r="L77" s="297"/>
      <c r="M77" s="294"/>
    </row>
    <row r="78" spans="1:13" x14ac:dyDescent="0.25">
      <c r="A78" s="44">
        <v>62</v>
      </c>
      <c r="B78" s="56" t="s">
        <v>105</v>
      </c>
      <c r="C78" s="51">
        <v>42.8</v>
      </c>
      <c r="D78" s="65" t="s">
        <v>358</v>
      </c>
      <c r="E78" s="104">
        <v>18.567</v>
      </c>
      <c r="F78" s="104">
        <v>20.472999999999999</v>
      </c>
      <c r="G78" s="72">
        <f t="shared" si="1"/>
        <v>1.638778799999999</v>
      </c>
      <c r="H78" s="103">
        <f t="shared" si="2"/>
        <v>0.10494582082821326</v>
      </c>
      <c r="I78" s="88">
        <f t="shared" si="4"/>
        <v>1.7437246208282122</v>
      </c>
      <c r="J78" s="20"/>
      <c r="K78" s="38"/>
      <c r="L78" s="297"/>
      <c r="M78" s="294"/>
    </row>
    <row r="79" spans="1:13" x14ac:dyDescent="0.25">
      <c r="A79" s="44">
        <v>63</v>
      </c>
      <c r="B79" s="56" t="s">
        <v>106</v>
      </c>
      <c r="C79" s="51">
        <v>44.3</v>
      </c>
      <c r="D79" s="65" t="s">
        <v>358</v>
      </c>
      <c r="E79" s="104">
        <v>14.938000000000001</v>
      </c>
      <c r="F79" s="104">
        <v>16.231000000000002</v>
      </c>
      <c r="G79" s="72">
        <f t="shared" si="1"/>
        <v>1.1117214000000009</v>
      </c>
      <c r="H79" s="103">
        <f t="shared" si="2"/>
        <v>0.1086238285675198</v>
      </c>
      <c r="I79" s="88">
        <f t="shared" si="4"/>
        <v>1.2203452285675207</v>
      </c>
      <c r="J79" s="20"/>
      <c r="K79" s="38"/>
      <c r="L79" s="297"/>
      <c r="M79" s="294"/>
    </row>
    <row r="80" spans="1:13" x14ac:dyDescent="0.25">
      <c r="A80" s="44">
        <v>64</v>
      </c>
      <c r="B80" s="56" t="s">
        <v>107</v>
      </c>
      <c r="C80" s="51">
        <v>69</v>
      </c>
      <c r="D80" s="65" t="s">
        <v>358</v>
      </c>
      <c r="E80" s="104">
        <v>15.749000000000001</v>
      </c>
      <c r="F80" s="104">
        <v>17.706</v>
      </c>
      <c r="G80" s="72">
        <f t="shared" si="1"/>
        <v>1.682628599999999</v>
      </c>
      <c r="H80" s="103">
        <f t="shared" si="2"/>
        <v>0.16918835600810084</v>
      </c>
      <c r="I80" s="88">
        <f t="shared" si="4"/>
        <v>1.8518169560080999</v>
      </c>
      <c r="J80" s="20"/>
      <c r="K80" s="38"/>
      <c r="L80" s="297"/>
      <c r="M80" s="294"/>
    </row>
    <row r="81" spans="1:14" x14ac:dyDescent="0.25">
      <c r="A81" s="44">
        <v>65</v>
      </c>
      <c r="B81" s="56" t="s">
        <v>109</v>
      </c>
      <c r="C81" s="53">
        <v>78</v>
      </c>
      <c r="D81" s="65" t="s">
        <v>358</v>
      </c>
      <c r="E81" s="104">
        <v>17.039000000000001</v>
      </c>
      <c r="F81" s="104">
        <v>19.905999999999999</v>
      </c>
      <c r="G81" s="72">
        <f>(F81-E81)*0.8598</f>
        <v>2.4650465999999978</v>
      </c>
      <c r="H81" s="103">
        <f t="shared" si="2"/>
        <v>0.19125640244394007</v>
      </c>
      <c r="I81" s="88">
        <f t="shared" si="4"/>
        <v>2.6563030024439378</v>
      </c>
      <c r="J81" s="20"/>
      <c r="K81" s="38"/>
      <c r="L81" s="297"/>
      <c r="M81" s="294"/>
    </row>
    <row r="82" spans="1:14" x14ac:dyDescent="0.25">
      <c r="A82" s="44">
        <v>66</v>
      </c>
      <c r="B82" s="56" t="s">
        <v>108</v>
      </c>
      <c r="C82" s="53">
        <v>45.4</v>
      </c>
      <c r="D82" s="65" t="s">
        <v>358</v>
      </c>
      <c r="E82" s="104">
        <v>11.766</v>
      </c>
      <c r="F82" s="104">
        <v>12.753</v>
      </c>
      <c r="G82" s="72">
        <f t="shared" ref="G82:G147" si="5">(F82-E82)*0.8598</f>
        <v>0.84862260000000012</v>
      </c>
      <c r="H82" s="103">
        <f t="shared" ref="H82:H145" si="6">$G$11/$C$303*C82</f>
        <v>0.11132103424301126</v>
      </c>
      <c r="I82" s="88">
        <f t="shared" si="4"/>
        <v>0.95994363424301143</v>
      </c>
      <c r="J82" s="20"/>
      <c r="K82" s="38"/>
      <c r="L82" s="297"/>
      <c r="M82" s="294"/>
    </row>
    <row r="83" spans="1:14" x14ac:dyDescent="0.25">
      <c r="A83" s="44">
        <v>67</v>
      </c>
      <c r="B83" s="56" t="s">
        <v>110</v>
      </c>
      <c r="C83" s="53">
        <v>73.599999999999994</v>
      </c>
      <c r="D83" s="65" t="s">
        <v>358</v>
      </c>
      <c r="E83" s="104">
        <v>13.337999999999999</v>
      </c>
      <c r="F83" s="104">
        <v>15.292999999999999</v>
      </c>
      <c r="G83" s="72">
        <f t="shared" si="5"/>
        <v>1.680909</v>
      </c>
      <c r="H83" s="103">
        <f t="shared" si="6"/>
        <v>0.18046757974197419</v>
      </c>
      <c r="I83" s="88">
        <f t="shared" si="4"/>
        <v>1.8613765797419741</v>
      </c>
      <c r="J83" s="20"/>
      <c r="K83" s="38"/>
      <c r="L83" s="297"/>
      <c r="M83" s="294"/>
    </row>
    <row r="84" spans="1:14" x14ac:dyDescent="0.25">
      <c r="A84" s="44">
        <v>68</v>
      </c>
      <c r="B84" s="56" t="s">
        <v>111</v>
      </c>
      <c r="C84" s="51">
        <v>50</v>
      </c>
      <c r="D84" s="65" t="s">
        <v>358</v>
      </c>
      <c r="E84" s="104">
        <v>8.859</v>
      </c>
      <c r="F84" s="104">
        <v>8.859</v>
      </c>
      <c r="G84" s="72">
        <f t="shared" si="5"/>
        <v>0</v>
      </c>
      <c r="H84" s="103">
        <f t="shared" si="6"/>
        <v>0.12260025797688466</v>
      </c>
      <c r="I84" s="88">
        <f t="shared" si="4"/>
        <v>0.12260025797688466</v>
      </c>
      <c r="J84" s="20"/>
      <c r="K84" s="38"/>
      <c r="L84" s="297"/>
      <c r="M84" s="294"/>
    </row>
    <row r="85" spans="1:14" x14ac:dyDescent="0.25">
      <c r="A85" s="44">
        <v>69</v>
      </c>
      <c r="B85" s="56" t="s">
        <v>112</v>
      </c>
      <c r="C85" s="51">
        <v>96.3</v>
      </c>
      <c r="D85" s="65" t="s">
        <v>358</v>
      </c>
      <c r="E85" s="104">
        <v>29.091000000000001</v>
      </c>
      <c r="F85" s="104">
        <v>32.220999999999997</v>
      </c>
      <c r="G85" s="72">
        <f t="shared" si="5"/>
        <v>2.6911739999999962</v>
      </c>
      <c r="H85" s="103">
        <f t="shared" si="6"/>
        <v>0.23612809686347985</v>
      </c>
      <c r="I85" s="88">
        <f t="shared" si="4"/>
        <v>2.927302096863476</v>
      </c>
      <c r="J85" s="20"/>
      <c r="K85" s="38"/>
      <c r="L85" s="297"/>
      <c r="M85" s="294"/>
    </row>
    <row r="86" spans="1:14" x14ac:dyDescent="0.25">
      <c r="A86" s="44">
        <v>70</v>
      </c>
      <c r="B86" s="56" t="s">
        <v>113</v>
      </c>
      <c r="C86" s="51">
        <v>77.900000000000006</v>
      </c>
      <c r="D86" s="65" t="s">
        <v>358</v>
      </c>
      <c r="E86" s="104">
        <v>8.9550000000000001</v>
      </c>
      <c r="F86" s="104">
        <v>8.9649999999999999</v>
      </c>
      <c r="G86" s="72">
        <f t="shared" si="5"/>
        <v>8.5979999999998176E-3</v>
      </c>
      <c r="H86" s="103">
        <f t="shared" si="6"/>
        <v>0.19101120192798632</v>
      </c>
      <c r="I86" s="88">
        <f t="shared" si="4"/>
        <v>0.19960920192798615</v>
      </c>
      <c r="J86" s="20"/>
      <c r="K86" s="38"/>
      <c r="L86" s="297"/>
      <c r="M86" s="294"/>
    </row>
    <row r="87" spans="1:14" x14ac:dyDescent="0.25">
      <c r="A87" s="44">
        <v>71</v>
      </c>
      <c r="B87" s="56" t="s">
        <v>114</v>
      </c>
      <c r="C87" s="51">
        <v>44.7</v>
      </c>
      <c r="D87" s="65" t="s">
        <v>358</v>
      </c>
      <c r="E87" s="104">
        <v>9.7240000000000002</v>
      </c>
      <c r="F87" s="104">
        <v>9.7240000000000002</v>
      </c>
      <c r="G87" s="72">
        <f t="shared" si="5"/>
        <v>0</v>
      </c>
      <c r="H87" s="103">
        <f t="shared" si="6"/>
        <v>0.1096046306313349</v>
      </c>
      <c r="I87" s="88">
        <f t="shared" si="4"/>
        <v>0.1096046306313349</v>
      </c>
      <c r="J87" s="20"/>
      <c r="K87" s="38"/>
      <c r="L87" s="297"/>
      <c r="M87" s="294"/>
    </row>
    <row r="88" spans="1:14" x14ac:dyDescent="0.25">
      <c r="A88" s="44">
        <v>72</v>
      </c>
      <c r="B88" s="56" t="s">
        <v>115</v>
      </c>
      <c r="C88" s="51">
        <v>73.599999999999994</v>
      </c>
      <c r="D88" s="65" t="s">
        <v>358</v>
      </c>
      <c r="E88" s="104">
        <v>8.0760000000000005</v>
      </c>
      <c r="F88" s="104">
        <v>8.0760000000000005</v>
      </c>
      <c r="G88" s="72">
        <f t="shared" si="5"/>
        <v>0</v>
      </c>
      <c r="H88" s="103">
        <f t="shared" si="6"/>
        <v>0.18046757974197419</v>
      </c>
      <c r="I88" s="88">
        <f t="shared" si="4"/>
        <v>0.18046757974197419</v>
      </c>
      <c r="J88" s="20"/>
      <c r="K88" s="38"/>
      <c r="L88" s="297"/>
      <c r="M88" s="294"/>
    </row>
    <row r="89" spans="1:14" x14ac:dyDescent="0.25">
      <c r="A89" s="44">
        <v>73</v>
      </c>
      <c r="B89" s="56" t="s">
        <v>116</v>
      </c>
      <c r="C89" s="51">
        <v>49.4</v>
      </c>
      <c r="D89" s="65" t="s">
        <v>358</v>
      </c>
      <c r="E89" s="104">
        <v>5.835</v>
      </c>
      <c r="F89" s="104">
        <v>5.8710000000000004</v>
      </c>
      <c r="G89" s="72">
        <f t="shared" si="5"/>
        <v>3.0952800000000408E-2</v>
      </c>
      <c r="H89" s="103">
        <f t="shared" si="6"/>
        <v>0.12112905488116203</v>
      </c>
      <c r="I89" s="88">
        <f t="shared" si="4"/>
        <v>0.15208185488116244</v>
      </c>
      <c r="J89" s="20"/>
      <c r="K89" s="38"/>
      <c r="L89" s="297"/>
      <c r="M89" s="294"/>
    </row>
    <row r="90" spans="1:14" x14ac:dyDescent="0.25">
      <c r="A90" s="44">
        <v>74</v>
      </c>
      <c r="B90" s="56" t="s">
        <v>117</v>
      </c>
      <c r="C90" s="51">
        <v>96.1</v>
      </c>
      <c r="D90" s="65" t="s">
        <v>358</v>
      </c>
      <c r="E90" s="104">
        <v>23.870999999999999</v>
      </c>
      <c r="F90" s="104">
        <v>25.913</v>
      </c>
      <c r="G90" s="72">
        <f t="shared" si="5"/>
        <v>1.7557116000000015</v>
      </c>
      <c r="H90" s="103">
        <f t="shared" si="6"/>
        <v>0.23563769583157229</v>
      </c>
      <c r="I90" s="88">
        <f t="shared" si="4"/>
        <v>1.9913492958315737</v>
      </c>
      <c r="J90" s="20"/>
      <c r="K90" s="38"/>
      <c r="L90" s="297"/>
      <c r="M90" s="294"/>
    </row>
    <row r="91" spans="1:14" x14ac:dyDescent="0.25">
      <c r="A91" s="44">
        <v>75</v>
      </c>
      <c r="B91" s="56" t="s">
        <v>118</v>
      </c>
      <c r="C91" s="51">
        <v>77.3</v>
      </c>
      <c r="D91" s="65" t="s">
        <v>358</v>
      </c>
      <c r="E91" s="104">
        <v>6.14</v>
      </c>
      <c r="F91" s="104">
        <v>7.6470000000000002</v>
      </c>
      <c r="G91" s="72">
        <f t="shared" si="5"/>
        <v>1.2957186000000005</v>
      </c>
      <c r="H91" s="103">
        <f t="shared" si="6"/>
        <v>0.18953999883226366</v>
      </c>
      <c r="I91" s="88">
        <f t="shared" si="4"/>
        <v>1.4852585988322642</v>
      </c>
      <c r="J91" s="20"/>
      <c r="K91" s="38"/>
      <c r="L91" s="297"/>
      <c r="M91" s="294"/>
    </row>
    <row r="92" spans="1:14" x14ac:dyDescent="0.25">
      <c r="A92" s="44">
        <v>76</v>
      </c>
      <c r="B92" s="56" t="s">
        <v>119</v>
      </c>
      <c r="C92" s="51">
        <v>45.1</v>
      </c>
      <c r="D92" s="65" t="s">
        <v>358</v>
      </c>
      <c r="E92" s="104">
        <v>8.4179999999999993</v>
      </c>
      <c r="F92" s="104">
        <v>8.4179999999999993</v>
      </c>
      <c r="G92" s="72">
        <f t="shared" si="5"/>
        <v>0</v>
      </c>
      <c r="H92" s="103">
        <f t="shared" si="6"/>
        <v>0.11058543269514996</v>
      </c>
      <c r="I92" s="88">
        <f t="shared" ref="I92" si="7">G92+H92</f>
        <v>0.11058543269514996</v>
      </c>
      <c r="J92" s="20"/>
      <c r="K92" s="38"/>
      <c r="L92" s="297"/>
      <c r="M92" s="294"/>
    </row>
    <row r="93" spans="1:14" x14ac:dyDescent="0.25">
      <c r="A93" s="44">
        <v>77</v>
      </c>
      <c r="B93" s="56" t="s">
        <v>120</v>
      </c>
      <c r="C93" s="51">
        <v>72.900000000000006</v>
      </c>
      <c r="D93" s="65" t="s">
        <v>358</v>
      </c>
      <c r="E93" s="104">
        <v>13.065</v>
      </c>
      <c r="F93" s="104">
        <v>14.728</v>
      </c>
      <c r="G93" s="72">
        <f t="shared" si="5"/>
        <v>1.4298474000000003</v>
      </c>
      <c r="H93" s="103">
        <f t="shared" si="6"/>
        <v>0.17875117613029784</v>
      </c>
      <c r="I93" s="88">
        <f t="shared" ref="I93:I152" si="8">G93+H93</f>
        <v>1.6085985761302981</v>
      </c>
      <c r="J93" s="20"/>
      <c r="K93" s="38"/>
      <c r="L93" s="297"/>
      <c r="M93" s="294"/>
    </row>
    <row r="94" spans="1:14" x14ac:dyDescent="0.25">
      <c r="A94" s="44">
        <v>78</v>
      </c>
      <c r="B94" s="56" t="s">
        <v>121</v>
      </c>
      <c r="C94" s="51">
        <v>48.6</v>
      </c>
      <c r="D94" s="65" t="s">
        <v>358</v>
      </c>
      <c r="E94" s="191">
        <v>1.962</v>
      </c>
      <c r="F94" s="191">
        <v>2.1989999999999998</v>
      </c>
      <c r="G94" s="72">
        <f>(F94-E94)*0.8598</f>
        <v>0.20377259999999989</v>
      </c>
      <c r="H94" s="103">
        <f t="shared" si="6"/>
        <v>0.11916745075353188</v>
      </c>
      <c r="I94" s="88">
        <f>G94+H94</f>
        <v>0.32294005075353177</v>
      </c>
      <c r="J94" s="192" t="s">
        <v>441</v>
      </c>
      <c r="K94" s="132" t="s">
        <v>483</v>
      </c>
      <c r="L94" s="297"/>
      <c r="M94" s="294"/>
      <c r="N94" t="s">
        <v>484</v>
      </c>
    </row>
    <row r="95" spans="1:14" x14ac:dyDescent="0.25">
      <c r="A95" s="44">
        <v>79</v>
      </c>
      <c r="B95" s="56" t="s">
        <v>122</v>
      </c>
      <c r="C95" s="51">
        <v>96.9</v>
      </c>
      <c r="D95" s="65" t="s">
        <v>358</v>
      </c>
      <c r="E95" s="135">
        <v>20.088999999999999</v>
      </c>
      <c r="F95" s="135">
        <v>22.515999999999998</v>
      </c>
      <c r="G95" s="72">
        <f t="shared" si="5"/>
        <v>2.0867345999999998</v>
      </c>
      <c r="H95" s="103">
        <f t="shared" si="6"/>
        <v>0.23759929995920248</v>
      </c>
      <c r="I95" s="88">
        <f t="shared" si="8"/>
        <v>2.3243338999592025</v>
      </c>
      <c r="J95" s="20"/>
      <c r="K95" s="132" t="s">
        <v>393</v>
      </c>
      <c r="L95" s="297"/>
      <c r="M95" s="294"/>
    </row>
    <row r="96" spans="1:14" x14ac:dyDescent="0.25">
      <c r="A96" s="44">
        <v>80</v>
      </c>
      <c r="B96" s="56" t="s">
        <v>123</v>
      </c>
      <c r="C96" s="51">
        <v>77.8</v>
      </c>
      <c r="D96" s="65" t="s">
        <v>358</v>
      </c>
      <c r="E96" s="135">
        <v>11.821999999999999</v>
      </c>
      <c r="F96" s="135">
        <v>13.005000000000001</v>
      </c>
      <c r="G96" s="72">
        <f t="shared" si="5"/>
        <v>1.0171434000000015</v>
      </c>
      <c r="H96" s="103">
        <f t="shared" si="6"/>
        <v>0.19076600141203251</v>
      </c>
      <c r="I96" s="88">
        <f>G96+H96</f>
        <v>1.207909401412034</v>
      </c>
      <c r="J96" s="20"/>
      <c r="K96" s="38"/>
      <c r="L96" s="297"/>
      <c r="M96" s="294"/>
    </row>
    <row r="97" spans="1:21" x14ac:dyDescent="0.25">
      <c r="A97" s="44">
        <v>81</v>
      </c>
      <c r="B97" s="56" t="s">
        <v>124</v>
      </c>
      <c r="C97" s="51">
        <v>44.9</v>
      </c>
      <c r="D97" s="65" t="s">
        <v>358</v>
      </c>
      <c r="E97" s="104">
        <v>7.718</v>
      </c>
      <c r="F97" s="104">
        <v>8.4700000000000006</v>
      </c>
      <c r="G97" s="72">
        <f t="shared" si="5"/>
        <v>0.64656960000000063</v>
      </c>
      <c r="H97" s="103">
        <f t="shared" si="6"/>
        <v>0.11009503166324242</v>
      </c>
      <c r="I97" s="88">
        <f t="shared" si="8"/>
        <v>0.75666463166324305</v>
      </c>
      <c r="J97" s="20"/>
      <c r="K97" s="38"/>
      <c r="L97" s="297"/>
      <c r="M97" s="294"/>
    </row>
    <row r="98" spans="1:21" x14ac:dyDescent="0.25">
      <c r="A98" s="44">
        <v>82</v>
      </c>
      <c r="B98" s="56" t="s">
        <v>125</v>
      </c>
      <c r="C98" s="51">
        <v>73.2</v>
      </c>
      <c r="D98" s="65" t="s">
        <v>358</v>
      </c>
      <c r="E98" s="242">
        <v>15.842000000000001</v>
      </c>
      <c r="F98" s="242">
        <v>17.888999999999999</v>
      </c>
      <c r="G98" s="243">
        <f t="shared" si="5"/>
        <v>1.7600105999999991</v>
      </c>
      <c r="H98" s="103">
        <f t="shared" si="6"/>
        <v>0.17948677767815915</v>
      </c>
      <c r="I98" s="88">
        <f t="shared" si="8"/>
        <v>1.9394973776781583</v>
      </c>
      <c r="J98" s="20"/>
      <c r="K98" s="38"/>
      <c r="L98" s="297"/>
      <c r="M98" s="294"/>
      <c r="T98" t="s">
        <v>448</v>
      </c>
      <c r="U98" s="89"/>
    </row>
    <row r="99" spans="1:21" x14ac:dyDescent="0.25">
      <c r="A99" s="44">
        <v>83</v>
      </c>
      <c r="B99" s="56" t="s">
        <v>126</v>
      </c>
      <c r="C99" s="51">
        <v>49.1</v>
      </c>
      <c r="D99" s="65" t="s">
        <v>358</v>
      </c>
      <c r="E99" s="135">
        <v>9.93</v>
      </c>
      <c r="F99" s="135">
        <v>11.493</v>
      </c>
      <c r="G99" s="86">
        <f t="shared" si="5"/>
        <v>1.3438674000000006</v>
      </c>
      <c r="H99" s="103">
        <f t="shared" si="6"/>
        <v>0.12039345333330073</v>
      </c>
      <c r="I99" s="88">
        <f t="shared" si="8"/>
        <v>1.4642608533333012</v>
      </c>
      <c r="J99" s="20"/>
      <c r="K99" s="199" t="s">
        <v>449</v>
      </c>
      <c r="L99" s="162"/>
      <c r="M99" s="198"/>
      <c r="N99" s="38"/>
      <c r="T99" s="172"/>
    </row>
    <row r="100" spans="1:21" x14ac:dyDescent="0.25">
      <c r="A100" s="44">
        <v>84</v>
      </c>
      <c r="B100" s="56" t="s">
        <v>127</v>
      </c>
      <c r="C100" s="51">
        <v>97.4</v>
      </c>
      <c r="D100" s="65" t="s">
        <v>358</v>
      </c>
      <c r="E100" s="104">
        <v>16.655000000000001</v>
      </c>
      <c r="F100" s="104">
        <v>17.61</v>
      </c>
      <c r="G100" s="72">
        <f t="shared" si="5"/>
        <v>0.82110899999999853</v>
      </c>
      <c r="H100" s="103">
        <f t="shared" si="6"/>
        <v>0.23882530253897133</v>
      </c>
      <c r="I100" s="88">
        <f t="shared" si="8"/>
        <v>1.0599343025389698</v>
      </c>
      <c r="J100" s="20"/>
      <c r="K100" s="38"/>
      <c r="L100" s="297"/>
      <c r="M100" s="294"/>
      <c r="T100" s="172">
        <v>42767</v>
      </c>
      <c r="U100" s="202">
        <v>1.2535883999999997</v>
      </c>
    </row>
    <row r="101" spans="1:21" x14ac:dyDescent="0.25">
      <c r="A101" s="44">
        <v>85</v>
      </c>
      <c r="B101" s="57" t="s">
        <v>128</v>
      </c>
      <c r="C101" s="51">
        <v>77.5</v>
      </c>
      <c r="D101" s="65" t="s">
        <v>358</v>
      </c>
      <c r="E101" s="104">
        <v>8.1389999999999993</v>
      </c>
      <c r="F101" s="104">
        <v>8.3680000000000003</v>
      </c>
      <c r="G101" s="72">
        <f t="shared" si="5"/>
        <v>0.19689420000000085</v>
      </c>
      <c r="H101" s="103">
        <f t="shared" si="6"/>
        <v>0.19003039986417122</v>
      </c>
      <c r="I101" s="88">
        <f t="shared" si="8"/>
        <v>0.38692459986417205</v>
      </c>
      <c r="J101" s="20"/>
      <c r="K101" s="38"/>
      <c r="L101" s="297"/>
      <c r="M101" s="294"/>
      <c r="T101" s="172">
        <v>42795</v>
      </c>
      <c r="U101" s="202">
        <v>0.34392000000000034</v>
      </c>
    </row>
    <row r="102" spans="1:21" x14ac:dyDescent="0.25">
      <c r="A102" s="45">
        <v>86</v>
      </c>
      <c r="B102" s="83" t="s">
        <v>129</v>
      </c>
      <c r="C102" s="84">
        <v>45.7</v>
      </c>
      <c r="D102" s="85" t="s">
        <v>358</v>
      </c>
      <c r="E102" s="135">
        <v>13.193</v>
      </c>
      <c r="F102" s="135">
        <v>14.291</v>
      </c>
      <c r="G102" s="86">
        <f t="shared" si="5"/>
        <v>0.94406040000000069</v>
      </c>
      <c r="H102" s="109">
        <f t="shared" si="6"/>
        <v>0.11205663579087258</v>
      </c>
      <c r="I102" s="73">
        <f t="shared" si="8"/>
        <v>1.0561170357908733</v>
      </c>
      <c r="J102" s="20"/>
      <c r="K102" s="40"/>
      <c r="L102" s="197"/>
      <c r="M102" s="212"/>
      <c r="T102" s="172">
        <v>43009</v>
      </c>
      <c r="U102" s="202">
        <v>0.8090717999999999</v>
      </c>
    </row>
    <row r="103" spans="1:21" x14ac:dyDescent="0.25">
      <c r="A103" s="44">
        <v>87</v>
      </c>
      <c r="B103" s="56" t="s">
        <v>130</v>
      </c>
      <c r="C103" s="51">
        <v>74</v>
      </c>
      <c r="D103" s="65" t="s">
        <v>358</v>
      </c>
      <c r="E103" s="104">
        <v>13.83</v>
      </c>
      <c r="F103" s="104">
        <v>14.936999999999999</v>
      </c>
      <c r="G103" s="72">
        <f t="shared" si="5"/>
        <v>0.95179859999999938</v>
      </c>
      <c r="H103" s="103">
        <f t="shared" si="6"/>
        <v>0.18144838180578929</v>
      </c>
      <c r="I103" s="88">
        <f t="shared" si="8"/>
        <v>1.1332469818057886</v>
      </c>
      <c r="J103" s="20"/>
      <c r="K103" s="38"/>
      <c r="L103" s="297"/>
      <c r="M103" s="294"/>
      <c r="T103" s="172">
        <v>43040</v>
      </c>
      <c r="U103" s="173">
        <v>1.0446569999999999</v>
      </c>
    </row>
    <row r="104" spans="1:21" x14ac:dyDescent="0.25">
      <c r="A104" s="44">
        <v>88</v>
      </c>
      <c r="B104" s="56" t="s">
        <v>131</v>
      </c>
      <c r="C104" s="51">
        <v>48.1</v>
      </c>
      <c r="D104" s="65" t="s">
        <v>358</v>
      </c>
      <c r="E104" s="104">
        <v>4.4379999999999997</v>
      </c>
      <c r="F104" s="104">
        <v>4.4379999999999997</v>
      </c>
      <c r="G104" s="72">
        <f t="shared" si="5"/>
        <v>0</v>
      </c>
      <c r="H104" s="103">
        <f t="shared" si="6"/>
        <v>0.11794144817376304</v>
      </c>
      <c r="I104" s="88">
        <f t="shared" si="8"/>
        <v>0.11794144817376304</v>
      </c>
      <c r="J104" s="20"/>
      <c r="K104" s="38"/>
      <c r="L104" s="297"/>
      <c r="M104" s="294"/>
      <c r="T104" s="172">
        <v>43070</v>
      </c>
      <c r="U104" s="173">
        <v>1.0162836000000004</v>
      </c>
    </row>
    <row r="105" spans="1:21" x14ac:dyDescent="0.25">
      <c r="A105" s="44">
        <v>89</v>
      </c>
      <c r="B105" s="56" t="s">
        <v>132</v>
      </c>
      <c r="C105" s="51">
        <v>96.9</v>
      </c>
      <c r="D105" s="65" t="s">
        <v>358</v>
      </c>
      <c r="E105" s="104">
        <v>16.088000000000001</v>
      </c>
      <c r="F105" s="104">
        <v>18.882999999999999</v>
      </c>
      <c r="G105" s="72">
        <f t="shared" si="5"/>
        <v>2.4031409999999984</v>
      </c>
      <c r="H105" s="103">
        <f t="shared" si="6"/>
        <v>0.23759929995920248</v>
      </c>
      <c r="I105" s="88">
        <f>G105+H105</f>
        <v>2.6407402999592007</v>
      </c>
      <c r="J105" s="20"/>
      <c r="K105" s="38"/>
      <c r="L105" s="297"/>
      <c r="M105" s="294"/>
      <c r="T105" s="172">
        <v>43101</v>
      </c>
      <c r="U105" s="173">
        <v>0.19861380000000065</v>
      </c>
    </row>
    <row r="106" spans="1:21" x14ac:dyDescent="0.25">
      <c r="A106" s="44">
        <v>90</v>
      </c>
      <c r="B106" s="56" t="s">
        <v>133</v>
      </c>
      <c r="C106" s="51">
        <v>76.8</v>
      </c>
      <c r="D106" s="65" t="s">
        <v>358</v>
      </c>
      <c r="E106" s="104">
        <v>8.7040000000000006</v>
      </c>
      <c r="F106" s="104">
        <v>10.632</v>
      </c>
      <c r="G106" s="72">
        <f t="shared" si="5"/>
        <v>1.6576943999999991</v>
      </c>
      <c r="H106" s="103">
        <f t="shared" si="6"/>
        <v>0.18831399625249481</v>
      </c>
      <c r="I106" s="88">
        <f t="shared" si="8"/>
        <v>1.846008396252494</v>
      </c>
      <c r="J106" s="20"/>
      <c r="K106" s="38"/>
      <c r="L106" s="297"/>
      <c r="M106" s="294"/>
      <c r="T106" s="172" t="s">
        <v>427</v>
      </c>
      <c r="U106" s="173">
        <f>SUM(U100:U105)/6</f>
        <v>0.77768910000000024</v>
      </c>
    </row>
    <row r="107" spans="1:21" ht="15.75" customHeight="1" x14ac:dyDescent="0.25">
      <c r="A107" s="44">
        <v>91</v>
      </c>
      <c r="B107" s="56" t="s">
        <v>134</v>
      </c>
      <c r="C107" s="51">
        <v>45.3</v>
      </c>
      <c r="D107" s="65" t="s">
        <v>358</v>
      </c>
      <c r="E107" s="104">
        <v>9.0180000000000007</v>
      </c>
      <c r="F107" s="104">
        <v>9.0180000000000007</v>
      </c>
      <c r="G107" s="72">
        <f t="shared" si="5"/>
        <v>0</v>
      </c>
      <c r="H107" s="103">
        <f t="shared" si="6"/>
        <v>0.1110758337270575</v>
      </c>
      <c r="I107" s="88">
        <f t="shared" si="8"/>
        <v>0.1110758337270575</v>
      </c>
      <c r="J107" s="20"/>
      <c r="K107" s="267" t="s">
        <v>477</v>
      </c>
      <c r="L107" s="268"/>
      <c r="M107" s="678" t="s">
        <v>478</v>
      </c>
      <c r="N107" s="678"/>
    </row>
    <row r="108" spans="1:21" x14ac:dyDescent="0.25">
      <c r="A108" s="44">
        <v>92</v>
      </c>
      <c r="B108" s="56" t="s">
        <v>135</v>
      </c>
      <c r="C108" s="51">
        <v>73.099999999999994</v>
      </c>
      <c r="D108" s="65" t="s">
        <v>358</v>
      </c>
      <c r="E108" s="104">
        <v>16.521999999999998</v>
      </c>
      <c r="F108" s="104">
        <v>17.954999999999998</v>
      </c>
      <c r="G108" s="72">
        <f t="shared" si="5"/>
        <v>1.2320933999999999</v>
      </c>
      <c r="H108" s="103">
        <f t="shared" si="6"/>
        <v>0.17924157716220535</v>
      </c>
      <c r="I108" s="88">
        <f>G108+H108</f>
        <v>1.4113349771622052</v>
      </c>
      <c r="J108" s="20"/>
      <c r="K108" s="38"/>
      <c r="L108" s="297"/>
      <c r="M108" s="294"/>
    </row>
    <row r="109" spans="1:21" x14ac:dyDescent="0.25">
      <c r="A109" s="44">
        <v>93</v>
      </c>
      <c r="B109" s="56" t="s">
        <v>136</v>
      </c>
      <c r="C109" s="51">
        <v>49.2</v>
      </c>
      <c r="D109" s="65" t="s">
        <v>358</v>
      </c>
      <c r="E109" s="104">
        <v>6.9770000000000003</v>
      </c>
      <c r="F109" s="104">
        <v>7.4779999999999998</v>
      </c>
      <c r="G109" s="72">
        <f t="shared" si="5"/>
        <v>0.43075979999999953</v>
      </c>
      <c r="H109" s="103">
        <f t="shared" si="6"/>
        <v>0.12063865384925451</v>
      </c>
      <c r="I109" s="88">
        <f t="shared" si="8"/>
        <v>0.55139845384925401</v>
      </c>
      <c r="J109" s="20"/>
      <c r="K109" s="38"/>
      <c r="L109" s="297"/>
      <c r="M109" s="294"/>
    </row>
    <row r="110" spans="1:21" x14ac:dyDescent="0.25">
      <c r="A110" s="44">
        <v>94</v>
      </c>
      <c r="B110" s="56" t="s">
        <v>137</v>
      </c>
      <c r="C110" s="51">
        <v>97.2</v>
      </c>
      <c r="D110" s="65" t="s">
        <v>358</v>
      </c>
      <c r="E110" s="104">
        <v>14.686</v>
      </c>
      <c r="F110" s="104">
        <v>15.798999999999999</v>
      </c>
      <c r="G110" s="72">
        <f t="shared" si="5"/>
        <v>0.95695739999999962</v>
      </c>
      <c r="H110" s="103">
        <f t="shared" si="6"/>
        <v>0.23833490150706377</v>
      </c>
      <c r="I110" s="88">
        <f t="shared" si="8"/>
        <v>1.1952923015070633</v>
      </c>
      <c r="J110" s="20"/>
      <c r="K110" s="38" t="s">
        <v>440</v>
      </c>
      <c r="L110" s="297"/>
      <c r="M110" s="294"/>
    </row>
    <row r="111" spans="1:21" x14ac:dyDescent="0.25">
      <c r="A111" s="44">
        <v>95</v>
      </c>
      <c r="B111" s="56" t="s">
        <v>138</v>
      </c>
      <c r="C111" s="51">
        <v>76.099999999999994</v>
      </c>
      <c r="D111" s="65" t="s">
        <v>358</v>
      </c>
      <c r="E111" s="104">
        <v>8.0079999999999991</v>
      </c>
      <c r="F111" s="104">
        <v>9.08</v>
      </c>
      <c r="G111" s="72">
        <f t="shared" si="5"/>
        <v>0.92170560000000079</v>
      </c>
      <c r="H111" s="103">
        <f t="shared" si="6"/>
        <v>0.18659759264081843</v>
      </c>
      <c r="I111" s="88">
        <f t="shared" si="8"/>
        <v>1.1083031926408191</v>
      </c>
      <c r="J111" s="20"/>
      <c r="K111" s="38"/>
      <c r="L111" s="297"/>
      <c r="M111" s="294"/>
      <c r="Q111" t="s">
        <v>452</v>
      </c>
      <c r="R111" s="89"/>
    </row>
    <row r="112" spans="1:21" x14ac:dyDescent="0.25">
      <c r="A112" s="44">
        <v>96</v>
      </c>
      <c r="B112" s="56" t="s">
        <v>139</v>
      </c>
      <c r="C112" s="51">
        <v>45.1</v>
      </c>
      <c r="D112" s="65" t="s">
        <v>358</v>
      </c>
      <c r="E112" s="104">
        <v>5.4119999999999999</v>
      </c>
      <c r="F112" s="104">
        <v>5.4119999999999999</v>
      </c>
      <c r="G112" s="72">
        <f t="shared" si="5"/>
        <v>0</v>
      </c>
      <c r="H112" s="103">
        <f t="shared" si="6"/>
        <v>0.11058543269514996</v>
      </c>
      <c r="I112" s="88">
        <f t="shared" si="8"/>
        <v>0.11058543269514996</v>
      </c>
      <c r="J112" s="20"/>
      <c r="K112" s="38"/>
      <c r="L112" s="297"/>
      <c r="M112" s="294"/>
      <c r="Q112" s="172"/>
    </row>
    <row r="113" spans="1:19" x14ac:dyDescent="0.25">
      <c r="A113" s="44">
        <v>97</v>
      </c>
      <c r="B113" s="56" t="s">
        <v>140</v>
      </c>
      <c r="C113" s="51">
        <v>73.099999999999994</v>
      </c>
      <c r="D113" s="65" t="s">
        <v>358</v>
      </c>
      <c r="E113" s="104">
        <v>10.903</v>
      </c>
      <c r="F113" s="104">
        <v>12.266999999999999</v>
      </c>
      <c r="G113" s="72">
        <f t="shared" si="5"/>
        <v>1.1727671999999991</v>
      </c>
      <c r="H113" s="103">
        <f t="shared" si="6"/>
        <v>0.17924157716220535</v>
      </c>
      <c r="I113" s="88">
        <f>G113+H113</f>
        <v>1.3520087771622045</v>
      </c>
      <c r="J113" s="20"/>
      <c r="K113" s="38"/>
      <c r="L113" s="297"/>
      <c r="M113" s="294"/>
      <c r="Q113" s="172">
        <v>42705</v>
      </c>
      <c r="R113" s="88">
        <v>1.2897000000000001</v>
      </c>
    </row>
    <row r="114" spans="1:19" x14ac:dyDescent="0.25">
      <c r="A114" s="44">
        <v>98</v>
      </c>
      <c r="B114" s="56" t="s">
        <v>141</v>
      </c>
      <c r="C114" s="51">
        <v>49.1</v>
      </c>
      <c r="D114" s="65" t="s">
        <v>358</v>
      </c>
      <c r="E114" s="104">
        <v>3.7360000000000002</v>
      </c>
      <c r="F114" s="104">
        <v>3.9689999999999999</v>
      </c>
      <c r="G114" s="72">
        <f t="shared" si="5"/>
        <v>0.20033339999999969</v>
      </c>
      <c r="H114" s="103">
        <f t="shared" si="6"/>
        <v>0.12039345333330073</v>
      </c>
      <c r="I114" s="88">
        <f>G114+H114</f>
        <v>0.32072685333330042</v>
      </c>
      <c r="J114" s="20"/>
      <c r="K114" s="38"/>
      <c r="L114" s="297"/>
      <c r="M114" s="294"/>
      <c r="Q114" s="172">
        <v>42736</v>
      </c>
      <c r="R114" s="88">
        <v>1.2862608</v>
      </c>
    </row>
    <row r="115" spans="1:19" x14ac:dyDescent="0.25">
      <c r="A115" s="44">
        <v>99</v>
      </c>
      <c r="B115" s="56" t="s">
        <v>142</v>
      </c>
      <c r="C115" s="51">
        <v>97.3</v>
      </c>
      <c r="D115" s="65" t="s">
        <v>358</v>
      </c>
      <c r="E115" s="104">
        <v>8.3889999999999993</v>
      </c>
      <c r="F115" s="104">
        <v>8.3889999999999993</v>
      </c>
      <c r="G115" s="72">
        <f t="shared" si="5"/>
        <v>0</v>
      </c>
      <c r="H115" s="103">
        <f t="shared" si="6"/>
        <v>0.23858010202301752</v>
      </c>
      <c r="I115" s="88">
        <f t="shared" si="8"/>
        <v>0.23858010202301752</v>
      </c>
      <c r="J115" s="20"/>
      <c r="K115" s="38"/>
      <c r="L115" s="297"/>
      <c r="M115" s="294"/>
      <c r="Q115" s="172">
        <v>42767</v>
      </c>
      <c r="R115" s="88">
        <v>1.8184769999999999</v>
      </c>
    </row>
    <row r="116" spans="1:19" x14ac:dyDescent="0.25">
      <c r="A116" s="44">
        <v>100</v>
      </c>
      <c r="B116" s="56" t="s">
        <v>143</v>
      </c>
      <c r="C116" s="51">
        <v>76.3</v>
      </c>
      <c r="D116" s="65" t="s">
        <v>358</v>
      </c>
      <c r="E116" s="104">
        <v>9.3000000000000007</v>
      </c>
      <c r="F116" s="104">
        <v>10.666</v>
      </c>
      <c r="G116" s="72">
        <f>(F116-E116)*0.8598</f>
        <v>1.1744867999999997</v>
      </c>
      <c r="H116" s="103">
        <f t="shared" si="6"/>
        <v>0.18708799367272597</v>
      </c>
      <c r="I116" s="88">
        <f t="shared" si="8"/>
        <v>1.3615747936727256</v>
      </c>
      <c r="J116" s="20"/>
      <c r="K116" s="38"/>
      <c r="L116" s="297"/>
      <c r="M116" s="294"/>
      <c r="Q116" s="172">
        <v>42795</v>
      </c>
      <c r="R116" s="173">
        <v>0.99994740000000004</v>
      </c>
    </row>
    <row r="117" spans="1:19" x14ac:dyDescent="0.25">
      <c r="A117" s="44">
        <v>101</v>
      </c>
      <c r="B117" s="56" t="s">
        <v>144</v>
      </c>
      <c r="C117" s="51">
        <v>44.6</v>
      </c>
      <c r="D117" s="65" t="s">
        <v>358</v>
      </c>
      <c r="E117" s="104">
        <v>10.872</v>
      </c>
      <c r="F117" s="104">
        <v>12.058</v>
      </c>
      <c r="G117" s="72">
        <f t="shared" si="5"/>
        <v>1.0197228</v>
      </c>
      <c r="H117" s="103">
        <f t="shared" si="6"/>
        <v>0.10935943011538111</v>
      </c>
      <c r="I117" s="88">
        <f>G117+H117</f>
        <v>1.1290822301153811</v>
      </c>
      <c r="K117" s="20"/>
      <c r="L117" s="297"/>
      <c r="M117" s="294"/>
      <c r="Q117" s="172">
        <v>42826</v>
      </c>
      <c r="R117" s="173">
        <v>0.22096859999999999</v>
      </c>
    </row>
    <row r="118" spans="1:19" x14ac:dyDescent="0.25">
      <c r="A118" s="44">
        <v>102</v>
      </c>
      <c r="B118" s="56" t="s">
        <v>145</v>
      </c>
      <c r="C118" s="51">
        <v>73.099999999999994</v>
      </c>
      <c r="D118" s="65" t="s">
        <v>358</v>
      </c>
      <c r="E118" s="104">
        <v>13.506</v>
      </c>
      <c r="F118" s="104">
        <v>14.609</v>
      </c>
      <c r="G118" s="72">
        <f t="shared" si="5"/>
        <v>0.94835939999999985</v>
      </c>
      <c r="H118" s="103">
        <f t="shared" si="6"/>
        <v>0.17924157716220535</v>
      </c>
      <c r="I118" s="88">
        <f>G118+H118</f>
        <v>1.1276009771622051</v>
      </c>
      <c r="J118" s="20"/>
      <c r="K118" s="38"/>
      <c r="L118" s="297"/>
      <c r="M118" s="294"/>
      <c r="Q118" s="172">
        <v>43009</v>
      </c>
      <c r="R118" s="173">
        <v>0.62679419999999997</v>
      </c>
    </row>
    <row r="119" spans="1:19" x14ac:dyDescent="0.25">
      <c r="A119" s="44">
        <v>103</v>
      </c>
      <c r="B119" s="56" t="s">
        <v>146</v>
      </c>
      <c r="C119" s="51">
        <v>49.5</v>
      </c>
      <c r="D119" s="65" t="s">
        <v>358</v>
      </c>
      <c r="E119" s="104">
        <v>4.9550000000000001</v>
      </c>
      <c r="F119" s="104">
        <v>4.9550000000000001</v>
      </c>
      <c r="G119" s="72">
        <f t="shared" si="5"/>
        <v>0</v>
      </c>
      <c r="H119" s="103">
        <f t="shared" si="6"/>
        <v>0.12137425539711581</v>
      </c>
      <c r="I119" s="88">
        <f>G119+H119</f>
        <v>0.12137425539711581</v>
      </c>
      <c r="J119" s="20"/>
      <c r="K119" s="38"/>
      <c r="L119" s="297"/>
      <c r="M119" s="294"/>
      <c r="Q119" s="172" t="s">
        <v>427</v>
      </c>
      <c r="R119" s="173">
        <f>SUM(R113:R118)/6</f>
        <v>1.0403579999999999</v>
      </c>
    </row>
    <row r="120" spans="1:19" x14ac:dyDescent="0.25">
      <c r="A120" s="44">
        <v>104</v>
      </c>
      <c r="B120" s="56" t="s">
        <v>147</v>
      </c>
      <c r="C120" s="51">
        <v>97.7</v>
      </c>
      <c r="D120" s="65" t="s">
        <v>358</v>
      </c>
      <c r="E120" s="104">
        <v>6.8</v>
      </c>
      <c r="F120" s="104">
        <v>8.5510000000000002</v>
      </c>
      <c r="G120" s="72">
        <f t="shared" si="5"/>
        <v>1.5055098000000002</v>
      </c>
      <c r="H120" s="103">
        <f t="shared" si="6"/>
        <v>0.23956090408683262</v>
      </c>
      <c r="I120" s="88">
        <f t="shared" si="8"/>
        <v>1.745070704086833</v>
      </c>
      <c r="J120" s="20"/>
      <c r="K120" s="38"/>
      <c r="L120" s="297"/>
      <c r="M120" s="294"/>
      <c r="Q120" s="172"/>
      <c r="R120" s="173"/>
    </row>
    <row r="121" spans="1:19" x14ac:dyDescent="0.25">
      <c r="A121" s="44">
        <v>105</v>
      </c>
      <c r="B121" s="56" t="s">
        <v>148</v>
      </c>
      <c r="C121" s="51">
        <v>76.400000000000006</v>
      </c>
      <c r="D121" s="65" t="s">
        <v>358</v>
      </c>
      <c r="E121" s="104">
        <v>10.129</v>
      </c>
      <c r="F121" s="104">
        <v>11.510999999999999</v>
      </c>
      <c r="G121" s="86">
        <f t="shared" si="5"/>
        <v>1.1882435999999996</v>
      </c>
      <c r="H121" s="103">
        <f t="shared" si="6"/>
        <v>0.18733319418867977</v>
      </c>
      <c r="I121" s="88">
        <f>G121+H121</f>
        <v>1.3755767941886794</v>
      </c>
      <c r="J121" s="20"/>
      <c r="K121" s="155" t="s">
        <v>447</v>
      </c>
      <c r="L121" s="297"/>
      <c r="M121" s="294"/>
    </row>
    <row r="122" spans="1:19" x14ac:dyDescent="0.25">
      <c r="A122" s="45">
        <v>106</v>
      </c>
      <c r="B122" s="83" t="s">
        <v>149</v>
      </c>
      <c r="C122" s="84">
        <v>44.7</v>
      </c>
      <c r="D122" s="85" t="s">
        <v>358</v>
      </c>
      <c r="E122" s="135">
        <v>3.093</v>
      </c>
      <c r="F122" s="135">
        <v>3.093</v>
      </c>
      <c r="G122" s="86">
        <f t="shared" si="5"/>
        <v>0</v>
      </c>
      <c r="H122" s="109">
        <f>$G$11/$C$303*C122</f>
        <v>0.1096046306313349</v>
      </c>
      <c r="I122" s="73">
        <f t="shared" si="8"/>
        <v>0.1096046306313349</v>
      </c>
      <c r="J122" s="20"/>
      <c r="K122" s="38"/>
      <c r="L122" s="297"/>
      <c r="M122" s="294"/>
    </row>
    <row r="123" spans="1:19" x14ac:dyDescent="0.25">
      <c r="A123" s="44">
        <v>107</v>
      </c>
      <c r="B123" s="56" t="s">
        <v>150</v>
      </c>
      <c r="C123" s="51">
        <v>72.8</v>
      </c>
      <c r="D123" s="65" t="s">
        <v>358</v>
      </c>
      <c r="E123" s="104">
        <v>8.7420000000000009</v>
      </c>
      <c r="F123" s="104">
        <v>9.9169999999999998</v>
      </c>
      <c r="G123" s="72">
        <f t="shared" si="5"/>
        <v>1.0102649999999991</v>
      </c>
      <c r="H123" s="103">
        <f t="shared" si="6"/>
        <v>0.17850597561434406</v>
      </c>
      <c r="I123" s="88">
        <f t="shared" si="8"/>
        <v>1.1887709756143432</v>
      </c>
      <c r="J123" s="20"/>
      <c r="K123" s="38"/>
      <c r="L123" s="297"/>
      <c r="M123" s="294"/>
    </row>
    <row r="124" spans="1:19" x14ac:dyDescent="0.25">
      <c r="A124" s="44">
        <v>108</v>
      </c>
      <c r="B124" s="56" t="s">
        <v>151</v>
      </c>
      <c r="C124" s="51">
        <v>49.4</v>
      </c>
      <c r="D124" s="65" t="s">
        <v>358</v>
      </c>
      <c r="E124" s="104">
        <v>2.823</v>
      </c>
      <c r="F124" s="104">
        <v>2.823</v>
      </c>
      <c r="G124" s="72">
        <f t="shared" si="5"/>
        <v>0</v>
      </c>
      <c r="H124" s="103">
        <f t="shared" si="6"/>
        <v>0.12112905488116203</v>
      </c>
      <c r="I124" s="88">
        <f>G124+H124</f>
        <v>0.12112905488116203</v>
      </c>
      <c r="J124" s="20" t="s">
        <v>446</v>
      </c>
      <c r="K124" s="155" t="s">
        <v>439</v>
      </c>
      <c r="L124" s="162"/>
      <c r="M124" s="294"/>
      <c r="P124"/>
      <c r="S124" t="s">
        <v>451</v>
      </c>
    </row>
    <row r="125" spans="1:19" x14ac:dyDescent="0.25">
      <c r="A125" s="44">
        <v>109</v>
      </c>
      <c r="B125" s="56" t="s">
        <v>152</v>
      </c>
      <c r="C125" s="51">
        <v>97.4</v>
      </c>
      <c r="D125" s="65" t="s">
        <v>358</v>
      </c>
      <c r="E125" s="104">
        <v>14.852</v>
      </c>
      <c r="F125" s="104">
        <v>16.632000000000001</v>
      </c>
      <c r="G125" s="72">
        <f t="shared" si="5"/>
        <v>1.530444000000001</v>
      </c>
      <c r="H125" s="103">
        <f t="shared" si="6"/>
        <v>0.23882530253897133</v>
      </c>
      <c r="I125" s="88">
        <f t="shared" si="8"/>
        <v>1.7692693025389723</v>
      </c>
      <c r="J125" s="20"/>
      <c r="K125" s="40"/>
      <c r="L125" s="197"/>
      <c r="M125" s="294"/>
      <c r="P125"/>
    </row>
    <row r="126" spans="1:19" x14ac:dyDescent="0.25">
      <c r="A126" s="44">
        <v>110</v>
      </c>
      <c r="B126" s="56" t="s">
        <v>153</v>
      </c>
      <c r="C126" s="51">
        <v>77.400000000000006</v>
      </c>
      <c r="D126" s="65" t="s">
        <v>358</v>
      </c>
      <c r="E126" s="135">
        <v>8.9429999999999996</v>
      </c>
      <c r="F126" s="135">
        <v>10.063000000000001</v>
      </c>
      <c r="G126" s="72">
        <f t="shared" si="5"/>
        <v>0.96297600000000083</v>
      </c>
      <c r="H126" s="103">
        <f t="shared" si="6"/>
        <v>0.18978519934821747</v>
      </c>
      <c r="I126" s="88">
        <f>G126+H126</f>
        <v>1.1527611993482183</v>
      </c>
      <c r="J126" s="20"/>
      <c r="K126" s="40"/>
      <c r="L126" s="197"/>
      <c r="M126" s="294"/>
      <c r="P126"/>
      <c r="Q126" t="s">
        <v>453</v>
      </c>
      <c r="R126" s="89"/>
    </row>
    <row r="127" spans="1:19" x14ac:dyDescent="0.25">
      <c r="A127" s="44">
        <v>111</v>
      </c>
      <c r="B127" s="56" t="s">
        <v>154</v>
      </c>
      <c r="C127" s="51">
        <v>44.6</v>
      </c>
      <c r="D127" s="65" t="s">
        <v>358</v>
      </c>
      <c r="E127" s="104">
        <v>3.673</v>
      </c>
      <c r="F127" s="104">
        <v>3.673</v>
      </c>
      <c r="G127" s="72">
        <f t="shared" si="5"/>
        <v>0</v>
      </c>
      <c r="H127" s="103">
        <f t="shared" si="6"/>
        <v>0.10935943011538111</v>
      </c>
      <c r="I127" s="88">
        <f t="shared" si="8"/>
        <v>0.10935943011538111</v>
      </c>
      <c r="J127" s="25"/>
      <c r="K127" s="40"/>
      <c r="L127" s="197"/>
      <c r="M127" s="294"/>
      <c r="Q127" s="172"/>
    </row>
    <row r="128" spans="1:19" x14ac:dyDescent="0.25">
      <c r="A128" s="44">
        <v>112</v>
      </c>
      <c r="B128" s="56" t="s">
        <v>155</v>
      </c>
      <c r="C128" s="51">
        <v>72.8</v>
      </c>
      <c r="D128" s="65" t="s">
        <v>358</v>
      </c>
      <c r="E128" s="104">
        <v>22.738</v>
      </c>
      <c r="F128" s="104">
        <v>23.876000000000001</v>
      </c>
      <c r="G128" s="72">
        <f t="shared" si="5"/>
        <v>0.97845240000000144</v>
      </c>
      <c r="H128" s="103">
        <f t="shared" si="6"/>
        <v>0.17850597561434406</v>
      </c>
      <c r="I128" s="88">
        <f t="shared" si="8"/>
        <v>1.1569583756143456</v>
      </c>
      <c r="J128" s="25"/>
      <c r="K128" s="40"/>
      <c r="L128" s="197"/>
      <c r="M128" s="294"/>
      <c r="Q128" s="172">
        <v>42736</v>
      </c>
      <c r="R128" s="202">
        <v>0.40840499999999996</v>
      </c>
    </row>
    <row r="129" spans="1:22" x14ac:dyDescent="0.25">
      <c r="A129" s="45">
        <v>113</v>
      </c>
      <c r="B129" s="83" t="s">
        <v>156</v>
      </c>
      <c r="C129" s="84">
        <v>48.9</v>
      </c>
      <c r="D129" s="85" t="s">
        <v>358</v>
      </c>
      <c r="E129" s="135">
        <v>7.7770000000000001</v>
      </c>
      <c r="F129" s="135">
        <v>8.7289999999999992</v>
      </c>
      <c r="G129" s="86">
        <f t="shared" si="5"/>
        <v>0.81852959999999919</v>
      </c>
      <c r="H129" s="109">
        <f t="shared" si="6"/>
        <v>0.11990305230139318</v>
      </c>
      <c r="I129" s="73">
        <f t="shared" si="8"/>
        <v>0.93843265230139239</v>
      </c>
      <c r="J129" s="20" t="s">
        <v>370</v>
      </c>
      <c r="K129" s="40"/>
      <c r="L129" s="197"/>
      <c r="M129" s="212"/>
      <c r="Q129" s="172">
        <v>42767</v>
      </c>
      <c r="R129" s="202">
        <v>0.58294439999999992</v>
      </c>
    </row>
    <row r="130" spans="1:22" x14ac:dyDescent="0.25">
      <c r="A130" s="44">
        <v>114</v>
      </c>
      <c r="B130" s="56" t="s">
        <v>157</v>
      </c>
      <c r="C130" s="51">
        <v>96.9</v>
      </c>
      <c r="D130" s="65" t="s">
        <v>358</v>
      </c>
      <c r="E130" s="104">
        <v>18.47</v>
      </c>
      <c r="F130" s="104">
        <v>20.983000000000001</v>
      </c>
      <c r="G130" s="72">
        <f t="shared" si="5"/>
        <v>2.1606774000000013</v>
      </c>
      <c r="H130" s="103">
        <f t="shared" si="6"/>
        <v>0.23759929995920248</v>
      </c>
      <c r="I130" s="88">
        <f t="shared" si="8"/>
        <v>2.3982766999592036</v>
      </c>
      <c r="J130" s="25"/>
      <c r="K130" s="38"/>
      <c r="L130" s="297"/>
      <c r="M130" s="294"/>
      <c r="O130" s="89"/>
      <c r="P130"/>
      <c r="Q130" s="172">
        <v>42795</v>
      </c>
      <c r="R130" s="202">
        <v>0.2957711999999999</v>
      </c>
    </row>
    <row r="131" spans="1:22" x14ac:dyDescent="0.25">
      <c r="A131" s="44">
        <v>115</v>
      </c>
      <c r="B131" s="56" t="s">
        <v>158</v>
      </c>
      <c r="C131" s="51">
        <v>77.099999999999994</v>
      </c>
      <c r="D131" s="65" t="s">
        <v>358</v>
      </c>
      <c r="E131" s="104">
        <v>11.489000000000001</v>
      </c>
      <c r="F131" s="104">
        <v>11.489000000000001</v>
      </c>
      <c r="G131" s="72">
        <f t="shared" si="5"/>
        <v>0</v>
      </c>
      <c r="H131" s="103">
        <f t="shared" si="6"/>
        <v>0.18904959780035613</v>
      </c>
      <c r="I131" s="88">
        <f t="shared" si="8"/>
        <v>0.18904959780035613</v>
      </c>
      <c r="J131" s="25"/>
      <c r="K131" s="38"/>
      <c r="L131" s="297"/>
      <c r="M131" s="294"/>
      <c r="N131" s="172"/>
      <c r="O131" s="94"/>
      <c r="P131" s="94"/>
      <c r="Q131" s="172">
        <v>42826</v>
      </c>
      <c r="R131" s="173">
        <v>9.9736800000000084E-2</v>
      </c>
    </row>
    <row r="132" spans="1:22" x14ac:dyDescent="0.25">
      <c r="A132" s="44">
        <v>116</v>
      </c>
      <c r="B132" s="56" t="s">
        <v>159</v>
      </c>
      <c r="C132" s="51">
        <v>45.3</v>
      </c>
      <c r="D132" s="65" t="s">
        <v>358</v>
      </c>
      <c r="E132" s="104">
        <v>9.1780000000000008</v>
      </c>
      <c r="F132" s="104">
        <v>9.83</v>
      </c>
      <c r="G132" s="72">
        <f t="shared" si="5"/>
        <v>0.56058959999999936</v>
      </c>
      <c r="H132" s="103">
        <f t="shared" si="6"/>
        <v>0.1110758337270575</v>
      </c>
      <c r="I132" s="88">
        <f>G132+H132</f>
        <v>0.67166543372705689</v>
      </c>
      <c r="J132" s="25"/>
      <c r="K132" s="38"/>
      <c r="L132" s="297"/>
      <c r="M132" s="294"/>
      <c r="N132" s="172"/>
      <c r="O132" s="175"/>
      <c r="P132" s="175"/>
      <c r="Q132" s="172">
        <v>43009</v>
      </c>
      <c r="R132" s="173">
        <v>9.4578000000000273E-2</v>
      </c>
      <c r="U132" s="293"/>
      <c r="V132" s="293"/>
    </row>
    <row r="133" spans="1:22" x14ac:dyDescent="0.25">
      <c r="A133" s="44">
        <v>117</v>
      </c>
      <c r="B133" s="56" t="s">
        <v>160</v>
      </c>
      <c r="C133" s="51">
        <v>74.099999999999994</v>
      </c>
      <c r="D133" s="65" t="s">
        <v>358</v>
      </c>
      <c r="E133" s="104">
        <v>10.169</v>
      </c>
      <c r="F133" s="104">
        <v>11.162000000000001</v>
      </c>
      <c r="G133" s="72">
        <f t="shared" si="5"/>
        <v>0.85378140000000025</v>
      </c>
      <c r="H133" s="103">
        <f t="shared" si="6"/>
        <v>0.18169358232174304</v>
      </c>
      <c r="I133" s="88">
        <f t="shared" si="8"/>
        <v>1.0354749823217433</v>
      </c>
      <c r="J133" s="25"/>
      <c r="K133" s="38"/>
      <c r="L133" s="297"/>
      <c r="M133" s="294"/>
      <c r="N133" s="172"/>
      <c r="O133" s="175"/>
      <c r="P133" s="175"/>
      <c r="Q133" s="172">
        <v>43040</v>
      </c>
      <c r="R133" s="173">
        <v>0.1023161999999998</v>
      </c>
      <c r="U133" s="293"/>
      <c r="V133" s="293"/>
    </row>
    <row r="134" spans="1:22" x14ac:dyDescent="0.25">
      <c r="A134" s="44">
        <v>118</v>
      </c>
      <c r="B134" s="56" t="s">
        <v>161</v>
      </c>
      <c r="C134" s="51">
        <v>48.8</v>
      </c>
      <c r="D134" s="65" t="s">
        <v>358</v>
      </c>
      <c r="E134" s="104">
        <v>2.1640000000000001</v>
      </c>
      <c r="F134" s="135">
        <v>2.3250000000000002</v>
      </c>
      <c r="G134" s="72">
        <f t="shared" si="5"/>
        <v>0.13842780000000002</v>
      </c>
      <c r="H134" s="103">
        <f t="shared" si="6"/>
        <v>0.11965785178543942</v>
      </c>
      <c r="I134" s="88">
        <f>G134+H134</f>
        <v>0.25808565178543941</v>
      </c>
      <c r="J134" s="25"/>
      <c r="K134" s="38"/>
      <c r="L134" s="297"/>
      <c r="M134" s="294"/>
      <c r="N134" s="172"/>
      <c r="O134" s="175"/>
      <c r="P134" s="175"/>
      <c r="Q134" s="172" t="s">
        <v>460</v>
      </c>
      <c r="R134" s="173">
        <f>SUM(R128:R133)/6</f>
        <v>0.26395859999999999</v>
      </c>
    </row>
    <row r="135" spans="1:22" x14ac:dyDescent="0.25">
      <c r="A135" s="44">
        <v>119</v>
      </c>
      <c r="B135" s="56" t="s">
        <v>162</v>
      </c>
      <c r="C135" s="51">
        <v>98.1</v>
      </c>
      <c r="D135" s="65" t="s">
        <v>358</v>
      </c>
      <c r="E135" s="104">
        <v>14.066000000000001</v>
      </c>
      <c r="F135" s="135">
        <v>14.731</v>
      </c>
      <c r="G135" s="72">
        <f t="shared" si="5"/>
        <v>0.57176699999999925</v>
      </c>
      <c r="H135" s="103">
        <f t="shared" si="6"/>
        <v>0.24054170615064768</v>
      </c>
      <c r="I135" s="88">
        <f>G135+H135</f>
        <v>0.81230870615064688</v>
      </c>
      <c r="J135" s="25"/>
      <c r="K135" s="38"/>
      <c r="L135" s="297"/>
      <c r="M135" s="294"/>
      <c r="N135" s="172"/>
      <c r="O135" s="175"/>
      <c r="P135" s="175"/>
    </row>
    <row r="136" spans="1:22" x14ac:dyDescent="0.25">
      <c r="A136" s="44">
        <v>120</v>
      </c>
      <c r="B136" s="56" t="s">
        <v>163</v>
      </c>
      <c r="C136" s="51">
        <v>76.8</v>
      </c>
      <c r="D136" s="65" t="s">
        <v>358</v>
      </c>
      <c r="E136" s="104">
        <v>12.403</v>
      </c>
      <c r="F136" s="104">
        <v>13.936999999999999</v>
      </c>
      <c r="G136" s="72">
        <f t="shared" si="5"/>
        <v>1.3189331999999991</v>
      </c>
      <c r="H136" s="103">
        <f t="shared" si="6"/>
        <v>0.18831399625249481</v>
      </c>
      <c r="I136" s="88">
        <f t="shared" si="8"/>
        <v>1.507247196252494</v>
      </c>
      <c r="J136" s="25"/>
      <c r="K136" s="38"/>
      <c r="L136" s="297"/>
      <c r="M136" s="294"/>
      <c r="N136" s="172"/>
      <c r="O136" s="175"/>
      <c r="P136" s="175"/>
    </row>
    <row r="137" spans="1:22" x14ac:dyDescent="0.25">
      <c r="A137" s="44">
        <v>121</v>
      </c>
      <c r="B137" s="56" t="s">
        <v>164</v>
      </c>
      <c r="C137" s="51">
        <v>44.9</v>
      </c>
      <c r="D137" s="65" t="s">
        <v>358</v>
      </c>
      <c r="E137" s="104">
        <v>4.1390000000000002</v>
      </c>
      <c r="F137" s="104">
        <v>5.149</v>
      </c>
      <c r="G137" s="72">
        <f t="shared" si="5"/>
        <v>0.86839799999999978</v>
      </c>
      <c r="H137" s="103">
        <f t="shared" si="6"/>
        <v>0.11009503166324242</v>
      </c>
      <c r="I137" s="88">
        <f>G137+H137</f>
        <v>0.9784930316632422</v>
      </c>
      <c r="J137" s="25"/>
      <c r="K137" s="38"/>
      <c r="L137" s="297"/>
      <c r="M137" s="294"/>
      <c r="N137" s="172"/>
      <c r="O137" s="175"/>
      <c r="P137" s="175"/>
    </row>
    <row r="138" spans="1:22" x14ac:dyDescent="0.25">
      <c r="A138" s="44">
        <v>122</v>
      </c>
      <c r="B138" s="56" t="s">
        <v>165</v>
      </c>
      <c r="C138" s="51">
        <v>73.400000000000006</v>
      </c>
      <c r="D138" s="65" t="s">
        <v>358</v>
      </c>
      <c r="E138" s="104">
        <v>9.907</v>
      </c>
      <c r="F138" s="104">
        <v>11.382999999999999</v>
      </c>
      <c r="G138" s="72">
        <f t="shared" si="5"/>
        <v>1.2690647999999993</v>
      </c>
      <c r="H138" s="103">
        <f t="shared" si="6"/>
        <v>0.17997717871006669</v>
      </c>
      <c r="I138" s="88">
        <f t="shared" si="8"/>
        <v>1.4490419787100661</v>
      </c>
      <c r="J138" s="25"/>
      <c r="K138" s="38"/>
      <c r="L138" s="297"/>
      <c r="M138" s="294"/>
      <c r="N138" s="172"/>
      <c r="O138" s="176"/>
      <c r="P138" s="175"/>
    </row>
    <row r="139" spans="1:22" x14ac:dyDescent="0.25">
      <c r="A139" s="44">
        <v>123</v>
      </c>
      <c r="B139" s="56" t="s">
        <v>166</v>
      </c>
      <c r="C139" s="51">
        <v>48.7</v>
      </c>
      <c r="D139" s="65" t="s">
        <v>358</v>
      </c>
      <c r="E139" s="104">
        <v>8.3689999999999998</v>
      </c>
      <c r="F139" s="104">
        <v>9.1690000000000005</v>
      </c>
      <c r="G139" s="72">
        <f t="shared" si="5"/>
        <v>0.68784000000000067</v>
      </c>
      <c r="H139" s="103">
        <f t="shared" si="6"/>
        <v>0.11941265126948566</v>
      </c>
      <c r="I139" s="88">
        <f t="shared" si="8"/>
        <v>0.80725265126948631</v>
      </c>
      <c r="J139" s="25"/>
      <c r="K139" s="38"/>
      <c r="L139" s="297"/>
      <c r="M139" s="294"/>
      <c r="N139" s="172"/>
      <c r="O139" s="175"/>
      <c r="P139" s="175"/>
    </row>
    <row r="140" spans="1:22" x14ac:dyDescent="0.25">
      <c r="A140" s="44">
        <v>124</v>
      </c>
      <c r="B140" s="56" t="s">
        <v>167</v>
      </c>
      <c r="C140" s="51">
        <v>98</v>
      </c>
      <c r="D140" s="65" t="s">
        <v>358</v>
      </c>
      <c r="E140" s="104">
        <v>7.65</v>
      </c>
      <c r="F140" s="104">
        <v>8.9019999999999992</v>
      </c>
      <c r="G140" s="72">
        <f t="shared" si="5"/>
        <v>1.0764695999999991</v>
      </c>
      <c r="H140" s="103">
        <f t="shared" si="6"/>
        <v>0.24029650563469393</v>
      </c>
      <c r="I140" s="88">
        <f>G140+H140</f>
        <v>1.3167661056346931</v>
      </c>
      <c r="J140" s="25"/>
      <c r="K140" s="38"/>
      <c r="L140" s="297"/>
      <c r="M140" s="294"/>
      <c r="N140" s="172"/>
      <c r="O140" s="175"/>
      <c r="P140" s="175"/>
    </row>
    <row r="141" spans="1:22" x14ac:dyDescent="0.25">
      <c r="A141" s="44">
        <v>125</v>
      </c>
      <c r="B141" s="56" t="s">
        <v>168</v>
      </c>
      <c r="C141" s="51">
        <v>76.599999999999994</v>
      </c>
      <c r="D141" s="65" t="s">
        <v>358</v>
      </c>
      <c r="E141" s="104">
        <v>15.465999999999999</v>
      </c>
      <c r="F141" s="104">
        <v>15.465999999999999</v>
      </c>
      <c r="G141" s="72">
        <f t="shared" si="5"/>
        <v>0</v>
      </c>
      <c r="H141" s="103">
        <f t="shared" si="6"/>
        <v>0.18782359522058728</v>
      </c>
      <c r="I141" s="88">
        <f>G141+H141</f>
        <v>0.18782359522058728</v>
      </c>
      <c r="J141" s="25"/>
      <c r="K141" s="38"/>
      <c r="L141" s="297"/>
      <c r="M141" s="294"/>
    </row>
    <row r="142" spans="1:22" x14ac:dyDescent="0.25">
      <c r="A142" s="44">
        <v>126</v>
      </c>
      <c r="B142" s="56" t="s">
        <v>169</v>
      </c>
      <c r="C142" s="51">
        <v>44.8</v>
      </c>
      <c r="D142" s="65" t="s">
        <v>358</v>
      </c>
      <c r="E142" s="104">
        <v>4.72</v>
      </c>
      <c r="F142" s="104">
        <v>5.0170000000000003</v>
      </c>
      <c r="G142" s="72">
        <f t="shared" si="5"/>
        <v>0.25536060000000049</v>
      </c>
      <c r="H142" s="103">
        <f t="shared" si="6"/>
        <v>0.10984983114728865</v>
      </c>
      <c r="I142" s="88">
        <f t="shared" si="8"/>
        <v>0.36521043114728913</v>
      </c>
      <c r="J142" s="25"/>
      <c r="K142" s="38"/>
      <c r="L142" s="297"/>
      <c r="M142" s="294"/>
    </row>
    <row r="143" spans="1:22" x14ac:dyDescent="0.25">
      <c r="A143" s="44">
        <v>127</v>
      </c>
      <c r="B143" s="56" t="s">
        <v>170</v>
      </c>
      <c r="C143" s="51">
        <v>73.400000000000006</v>
      </c>
      <c r="D143" s="65" t="s">
        <v>359</v>
      </c>
      <c r="E143" s="129">
        <v>16647</v>
      </c>
      <c r="F143" s="129">
        <v>17665</v>
      </c>
      <c r="G143" s="72">
        <f>(F143-E143)* 0.00086</f>
        <v>0.87547999999999992</v>
      </c>
      <c r="H143" s="103">
        <f t="shared" si="6"/>
        <v>0.17997717871006669</v>
      </c>
      <c r="I143" s="88">
        <f>G143+H143</f>
        <v>1.0554571787100666</v>
      </c>
      <c r="J143" s="25"/>
      <c r="K143" s="38"/>
      <c r="L143" s="297"/>
      <c r="M143" s="294"/>
    </row>
    <row r="144" spans="1:22" x14ac:dyDescent="0.25">
      <c r="A144" s="44">
        <v>128</v>
      </c>
      <c r="B144" s="56" t="s">
        <v>171</v>
      </c>
      <c r="C144" s="51">
        <v>49.2</v>
      </c>
      <c r="D144" s="65" t="s">
        <v>358</v>
      </c>
      <c r="E144" s="104">
        <v>11.909000000000001</v>
      </c>
      <c r="F144" s="104">
        <v>12.212999999999999</v>
      </c>
      <c r="G144" s="72">
        <f t="shared" si="5"/>
        <v>0.2613791999999987</v>
      </c>
      <c r="H144" s="103">
        <f t="shared" si="6"/>
        <v>0.12063865384925451</v>
      </c>
      <c r="I144" s="88">
        <f>G144+H144</f>
        <v>0.38201785384925324</v>
      </c>
      <c r="J144" s="25"/>
      <c r="K144" s="38"/>
      <c r="L144" s="297"/>
      <c r="M144" s="294"/>
    </row>
    <row r="145" spans="1:16" x14ac:dyDescent="0.25">
      <c r="A145" s="44">
        <v>129</v>
      </c>
      <c r="B145" s="56" t="s">
        <v>172</v>
      </c>
      <c r="C145" s="51">
        <v>97.8</v>
      </c>
      <c r="D145" s="65" t="s">
        <v>359</v>
      </c>
      <c r="E145" s="129">
        <v>10909</v>
      </c>
      <c r="F145" s="129">
        <v>10909</v>
      </c>
      <c r="G145" s="72">
        <f>(F145-E145)* 0.00086</f>
        <v>0</v>
      </c>
      <c r="H145" s="103">
        <f t="shared" si="6"/>
        <v>0.23980610460278637</v>
      </c>
      <c r="I145" s="88">
        <f t="shared" si="8"/>
        <v>0.23980610460278637</v>
      </c>
      <c r="J145" s="25"/>
      <c r="K145" s="38"/>
      <c r="L145" s="297"/>
      <c r="M145" s="294"/>
    </row>
    <row r="146" spans="1:16" x14ac:dyDescent="0.25">
      <c r="A146" s="44">
        <v>130</v>
      </c>
      <c r="B146" s="56" t="s">
        <v>173</v>
      </c>
      <c r="C146" s="51">
        <v>76.3</v>
      </c>
      <c r="D146" s="65" t="s">
        <v>358</v>
      </c>
      <c r="E146" s="104">
        <v>11.87</v>
      </c>
      <c r="F146" s="104">
        <v>11.87</v>
      </c>
      <c r="G146" s="72">
        <f t="shared" si="5"/>
        <v>0</v>
      </c>
      <c r="H146" s="103">
        <f t="shared" ref="H146:H209" si="9">$G$11/$C$303*C146</f>
        <v>0.18708799367272597</v>
      </c>
      <c r="I146" s="88">
        <f t="shared" si="8"/>
        <v>0.18708799367272597</v>
      </c>
      <c r="J146" s="25"/>
      <c r="K146" s="38"/>
      <c r="L146" s="297"/>
      <c r="M146" s="294"/>
    </row>
    <row r="147" spans="1:16" x14ac:dyDescent="0.25">
      <c r="A147" s="44">
        <v>131</v>
      </c>
      <c r="B147" s="56" t="s">
        <v>174</v>
      </c>
      <c r="C147" s="51">
        <v>44.2</v>
      </c>
      <c r="D147" s="65" t="s">
        <v>358</v>
      </c>
      <c r="E147" s="104">
        <v>6.6360000000000001</v>
      </c>
      <c r="F147" s="104">
        <v>7.8040000000000003</v>
      </c>
      <c r="G147" s="72">
        <f t="shared" si="5"/>
        <v>1.0042464000000002</v>
      </c>
      <c r="H147" s="103">
        <f t="shared" si="9"/>
        <v>0.10837862805156605</v>
      </c>
      <c r="I147" s="88">
        <f t="shared" si="8"/>
        <v>1.1126250280515662</v>
      </c>
      <c r="J147" s="25"/>
      <c r="K147" s="38"/>
      <c r="L147" s="297"/>
      <c r="M147" s="294"/>
    </row>
    <row r="148" spans="1:16" x14ac:dyDescent="0.25">
      <c r="A148" s="44">
        <v>132</v>
      </c>
      <c r="B148" s="56" t="s">
        <v>175</v>
      </c>
      <c r="C148" s="51">
        <v>73.3</v>
      </c>
      <c r="D148" s="65" t="s">
        <v>358</v>
      </c>
      <c r="E148" s="104">
        <v>7.9080000000000004</v>
      </c>
      <c r="F148" s="104">
        <v>8.5120000000000005</v>
      </c>
      <c r="G148" s="72">
        <f t="shared" ref="G148:G187" si="10">(F148-E148)*0.8598</f>
        <v>0.51931920000000009</v>
      </c>
      <c r="H148" s="103">
        <f t="shared" si="9"/>
        <v>0.17973197819411291</v>
      </c>
      <c r="I148" s="88">
        <f t="shared" si="8"/>
        <v>0.699051178194113</v>
      </c>
      <c r="J148" s="215"/>
      <c r="K148" s="38"/>
      <c r="L148" s="297"/>
      <c r="M148" s="294"/>
    </row>
    <row r="149" spans="1:16" x14ac:dyDescent="0.25">
      <c r="A149" s="44">
        <v>133</v>
      </c>
      <c r="B149" s="56" t="s">
        <v>176</v>
      </c>
      <c r="C149" s="51">
        <v>49.5</v>
      </c>
      <c r="D149" s="65" t="s">
        <v>358</v>
      </c>
      <c r="E149" s="104">
        <v>3.5</v>
      </c>
      <c r="F149" s="104">
        <v>3.5</v>
      </c>
      <c r="G149" s="72">
        <f t="shared" si="10"/>
        <v>0</v>
      </c>
      <c r="H149" s="103">
        <f t="shared" si="9"/>
        <v>0.12137425539711581</v>
      </c>
      <c r="I149" s="88">
        <f>G149+H149</f>
        <v>0.12137425539711581</v>
      </c>
      <c r="J149" s="215"/>
      <c r="K149" s="38"/>
      <c r="L149" s="131">
        <v>133</v>
      </c>
      <c r="M149" s="244" t="s">
        <v>469</v>
      </c>
    </row>
    <row r="150" spans="1:16" ht="15" customHeight="1" x14ac:dyDescent="0.25">
      <c r="A150" s="44">
        <v>134</v>
      </c>
      <c r="B150" s="56" t="s">
        <v>177</v>
      </c>
      <c r="C150" s="51">
        <v>97.2</v>
      </c>
      <c r="D150" s="65" t="s">
        <v>358</v>
      </c>
      <c r="E150" s="104">
        <v>15.257999999999999</v>
      </c>
      <c r="F150" s="104">
        <v>16.585999999999999</v>
      </c>
      <c r="G150" s="72">
        <f t="shared" si="10"/>
        <v>1.1418143999999995</v>
      </c>
      <c r="H150" s="103">
        <f t="shared" si="9"/>
        <v>0.23833490150706377</v>
      </c>
      <c r="I150" s="88">
        <f t="shared" si="8"/>
        <v>1.3801493015070632</v>
      </c>
      <c r="J150" s="215"/>
      <c r="K150" s="38"/>
      <c r="L150" s="131">
        <v>134</v>
      </c>
      <c r="M150" s="298" t="s">
        <v>403</v>
      </c>
    </row>
    <row r="151" spans="1:16" x14ac:dyDescent="0.25">
      <c r="A151" s="44">
        <v>135</v>
      </c>
      <c r="B151" s="56" t="s">
        <v>178</v>
      </c>
      <c r="C151" s="51">
        <v>76.7</v>
      </c>
      <c r="D151" s="65" t="s">
        <v>358</v>
      </c>
      <c r="E151" s="104">
        <v>19.004999999999999</v>
      </c>
      <c r="F151" s="104">
        <v>20.786999999999999</v>
      </c>
      <c r="G151" s="72">
        <f t="shared" si="10"/>
        <v>1.5321636000000001</v>
      </c>
      <c r="H151" s="103">
        <f t="shared" si="9"/>
        <v>0.18806879573654106</v>
      </c>
      <c r="I151" s="88">
        <f t="shared" si="8"/>
        <v>1.7202323957365411</v>
      </c>
      <c r="J151" s="215"/>
      <c r="K151" s="38"/>
      <c r="L151" s="297"/>
      <c r="M151" s="294"/>
    </row>
    <row r="152" spans="1:16" x14ac:dyDescent="0.25">
      <c r="A152" s="44">
        <v>136</v>
      </c>
      <c r="B152" s="56" t="s">
        <v>179</v>
      </c>
      <c r="C152" s="51">
        <v>44.4</v>
      </c>
      <c r="D152" s="65" t="s">
        <v>358</v>
      </c>
      <c r="E152" s="104">
        <v>6.8029999999999999</v>
      </c>
      <c r="F152" s="104">
        <v>7.2249999999999996</v>
      </c>
      <c r="G152" s="72">
        <f t="shared" si="10"/>
        <v>0.36283559999999976</v>
      </c>
      <c r="H152" s="103">
        <f t="shared" si="9"/>
        <v>0.10886902908347357</v>
      </c>
      <c r="I152" s="88">
        <f t="shared" si="8"/>
        <v>0.47170462908347333</v>
      </c>
      <c r="J152" s="25"/>
      <c r="K152" s="38"/>
      <c r="L152" s="297"/>
      <c r="M152" s="294"/>
    </row>
    <row r="153" spans="1:16" x14ac:dyDescent="0.25">
      <c r="A153" s="44">
        <v>137</v>
      </c>
      <c r="B153" s="56" t="s">
        <v>180</v>
      </c>
      <c r="C153" s="51">
        <v>71.599999999999994</v>
      </c>
      <c r="D153" s="65" t="s">
        <v>358</v>
      </c>
      <c r="E153" s="104">
        <v>16.437000000000001</v>
      </c>
      <c r="F153" s="104">
        <v>18.446999999999999</v>
      </c>
      <c r="G153" s="72">
        <f t="shared" si="10"/>
        <v>1.7281979999999983</v>
      </c>
      <c r="H153" s="103">
        <f t="shared" si="9"/>
        <v>0.1755635694228988</v>
      </c>
      <c r="I153" s="88">
        <f t="shared" ref="I153:I158" si="11">G153+H153</f>
        <v>1.9037615694228971</v>
      </c>
      <c r="J153" s="25"/>
      <c r="K153" s="38"/>
      <c r="L153" s="297"/>
      <c r="M153" s="294"/>
    </row>
    <row r="154" spans="1:16" x14ac:dyDescent="0.25">
      <c r="A154" s="44">
        <v>138</v>
      </c>
      <c r="B154" s="56" t="s">
        <v>181</v>
      </c>
      <c r="C154" s="51">
        <v>49.1</v>
      </c>
      <c r="D154" s="65" t="s">
        <v>358</v>
      </c>
      <c r="E154" s="104">
        <v>3.9460000000000002</v>
      </c>
      <c r="F154" s="104">
        <v>3.9460000000000002</v>
      </c>
      <c r="G154" s="72">
        <f t="shared" si="10"/>
        <v>0</v>
      </c>
      <c r="H154" s="103">
        <f t="shared" si="9"/>
        <v>0.12039345333330073</v>
      </c>
      <c r="I154" s="88">
        <f t="shared" si="11"/>
        <v>0.12039345333330073</v>
      </c>
      <c r="J154" s="25"/>
      <c r="K154" s="38"/>
      <c r="L154" s="131">
        <v>138</v>
      </c>
      <c r="M154"/>
      <c r="N154" s="298"/>
      <c r="O154" s="298"/>
      <c r="P154" s="89" t="s">
        <v>423</v>
      </c>
    </row>
    <row r="155" spans="1:16" x14ac:dyDescent="0.25">
      <c r="A155" s="44">
        <v>139</v>
      </c>
      <c r="B155" s="56" t="s">
        <v>182</v>
      </c>
      <c r="C155" s="51">
        <v>97.3</v>
      </c>
      <c r="D155" s="65" t="s">
        <v>358</v>
      </c>
      <c r="E155" s="104">
        <v>12.11</v>
      </c>
      <c r="F155" s="104">
        <v>13.598000000000001</v>
      </c>
      <c r="G155" s="72">
        <f t="shared" si="10"/>
        <v>1.2793824000000011</v>
      </c>
      <c r="H155" s="103">
        <f t="shared" si="9"/>
        <v>0.23858010202301752</v>
      </c>
      <c r="I155" s="88">
        <f t="shared" si="11"/>
        <v>1.5179625020230187</v>
      </c>
      <c r="J155" s="25"/>
      <c r="K155" s="38"/>
      <c r="L155" s="131">
        <v>139</v>
      </c>
      <c r="M155"/>
    </row>
    <row r="156" spans="1:16" x14ac:dyDescent="0.25">
      <c r="A156" s="44">
        <v>140</v>
      </c>
      <c r="B156" s="56" t="s">
        <v>183</v>
      </c>
      <c r="C156" s="51">
        <v>77</v>
      </c>
      <c r="D156" s="65" t="s">
        <v>358</v>
      </c>
      <c r="E156" s="104">
        <v>21.321999999999999</v>
      </c>
      <c r="F156" s="104">
        <v>22.956</v>
      </c>
      <c r="G156" s="72">
        <f t="shared" si="10"/>
        <v>1.4049132000000004</v>
      </c>
      <c r="H156" s="103">
        <f t="shared" si="9"/>
        <v>0.18880439728440238</v>
      </c>
      <c r="I156" s="88">
        <f t="shared" si="11"/>
        <v>1.5937175972844029</v>
      </c>
      <c r="J156" s="25"/>
      <c r="K156" s="38"/>
      <c r="L156" s="297"/>
      <c r="M156" s="294"/>
    </row>
    <row r="157" spans="1:16" x14ac:dyDescent="0.25">
      <c r="A157" s="44">
        <v>141</v>
      </c>
      <c r="B157" s="56" t="s">
        <v>184</v>
      </c>
      <c r="C157" s="51">
        <v>44.6</v>
      </c>
      <c r="D157" s="65" t="s">
        <v>358</v>
      </c>
      <c r="E157" s="104">
        <v>9.8960000000000008</v>
      </c>
      <c r="F157" s="104">
        <v>10.804</v>
      </c>
      <c r="G157" s="72">
        <f t="shared" si="10"/>
        <v>0.78069839999999957</v>
      </c>
      <c r="H157" s="103">
        <f t="shared" si="9"/>
        <v>0.10935943011538111</v>
      </c>
      <c r="I157" s="88">
        <f t="shared" si="11"/>
        <v>0.89005783011538064</v>
      </c>
      <c r="J157" s="25"/>
      <c r="K157" s="38"/>
      <c r="L157" s="297"/>
      <c r="M157" s="151"/>
    </row>
    <row r="158" spans="1:16" x14ac:dyDescent="0.25">
      <c r="A158" s="44">
        <v>142</v>
      </c>
      <c r="B158" s="56" t="s">
        <v>185</v>
      </c>
      <c r="C158" s="51">
        <v>72.5</v>
      </c>
      <c r="D158" s="65" t="s">
        <v>358</v>
      </c>
      <c r="E158" s="104">
        <v>9.798</v>
      </c>
      <c r="F158" s="104">
        <v>10.507999999999999</v>
      </c>
      <c r="G158" s="72">
        <f t="shared" si="10"/>
        <v>0.61045799999999917</v>
      </c>
      <c r="H158" s="103">
        <f t="shared" si="9"/>
        <v>0.17777037406648274</v>
      </c>
      <c r="I158" s="88">
        <f t="shared" si="11"/>
        <v>0.78822837406648194</v>
      </c>
      <c r="J158" s="25"/>
      <c r="K158" s="38"/>
      <c r="L158" s="297"/>
      <c r="M158" s="294"/>
      <c r="P158"/>
    </row>
    <row r="159" spans="1:16" x14ac:dyDescent="0.25">
      <c r="A159" s="44">
        <v>143</v>
      </c>
      <c r="B159" s="56" t="s">
        <v>186</v>
      </c>
      <c r="C159" s="51">
        <v>49</v>
      </c>
      <c r="D159" s="65" t="s">
        <v>359</v>
      </c>
      <c r="E159" s="129">
        <v>10961</v>
      </c>
      <c r="F159" s="129">
        <v>11825</v>
      </c>
      <c r="G159" s="72">
        <f>(F159-E159)* 0.00086</f>
        <v>0.74304000000000003</v>
      </c>
      <c r="H159" s="103">
        <f t="shared" si="9"/>
        <v>0.12014825281734696</v>
      </c>
      <c r="I159" s="88">
        <f t="shared" ref="I159:I222" si="12">G159+H159</f>
        <v>0.86318825281734701</v>
      </c>
      <c r="J159" s="25"/>
      <c r="K159" s="38"/>
      <c r="L159" s="297"/>
      <c r="M159" s="294"/>
      <c r="P159"/>
    </row>
    <row r="160" spans="1:16" x14ac:dyDescent="0.25">
      <c r="A160" s="44">
        <v>144</v>
      </c>
      <c r="B160" s="56" t="s">
        <v>187</v>
      </c>
      <c r="C160" s="51">
        <v>96.9</v>
      </c>
      <c r="D160" s="65" t="s">
        <v>358</v>
      </c>
      <c r="E160" s="104">
        <v>23.216000000000001</v>
      </c>
      <c r="F160" s="104">
        <v>25.616</v>
      </c>
      <c r="G160" s="72">
        <f t="shared" si="10"/>
        <v>2.0635199999999987</v>
      </c>
      <c r="H160" s="103">
        <f t="shared" si="9"/>
        <v>0.23759929995920248</v>
      </c>
      <c r="I160" s="88">
        <f>G160+H160</f>
        <v>2.3011192999592014</v>
      </c>
      <c r="J160" s="25"/>
      <c r="K160" s="38"/>
      <c r="L160" s="297"/>
      <c r="M160" s="294"/>
    </row>
    <row r="161" spans="1:16" x14ac:dyDescent="0.25">
      <c r="A161" s="44">
        <v>145</v>
      </c>
      <c r="B161" s="56" t="s">
        <v>190</v>
      </c>
      <c r="C161" s="51">
        <v>108.8</v>
      </c>
      <c r="D161" s="65" t="s">
        <v>358</v>
      </c>
      <c r="E161" s="104">
        <v>20.472999999999999</v>
      </c>
      <c r="F161" s="104">
        <v>22.558</v>
      </c>
      <c r="G161" s="72">
        <f t="shared" si="10"/>
        <v>1.7926830000000007</v>
      </c>
      <c r="H161" s="103">
        <f t="shared" si="9"/>
        <v>0.26677816135770099</v>
      </c>
      <c r="I161" s="88">
        <f t="shared" si="12"/>
        <v>2.0594611613577016</v>
      </c>
      <c r="J161" s="25"/>
      <c r="K161" s="38"/>
      <c r="L161" s="297"/>
      <c r="M161" s="294"/>
      <c r="N161" s="151"/>
      <c r="O161" s="151"/>
      <c r="P161" s="151"/>
    </row>
    <row r="162" spans="1:16" x14ac:dyDescent="0.25">
      <c r="A162" s="120">
        <v>146</v>
      </c>
      <c r="B162" s="56" t="s">
        <v>189</v>
      </c>
      <c r="C162" s="51">
        <v>43.6</v>
      </c>
      <c r="D162" s="65" t="s">
        <v>358</v>
      </c>
      <c r="E162" s="104">
        <v>14.138999999999999</v>
      </c>
      <c r="F162" s="104">
        <v>15.858000000000001</v>
      </c>
      <c r="G162" s="88">
        <f t="shared" si="10"/>
        <v>1.4779962000000011</v>
      </c>
      <c r="H162" s="103">
        <f t="shared" si="9"/>
        <v>0.10690742495584342</v>
      </c>
      <c r="I162" s="88">
        <f t="shared" si="12"/>
        <v>1.5849036249558446</v>
      </c>
      <c r="J162" s="25"/>
      <c r="K162" s="38"/>
      <c r="L162" s="297"/>
      <c r="M162" s="294"/>
    </row>
    <row r="163" spans="1:16" x14ac:dyDescent="0.25">
      <c r="A163" s="44">
        <v>147</v>
      </c>
      <c r="B163" s="56" t="s">
        <v>188</v>
      </c>
      <c r="C163" s="51">
        <v>66.099999999999994</v>
      </c>
      <c r="D163" s="65" t="s">
        <v>358</v>
      </c>
      <c r="E163" s="104">
        <v>23.053999999999998</v>
      </c>
      <c r="F163" s="104">
        <v>24.84</v>
      </c>
      <c r="G163" s="72">
        <f t="shared" si="10"/>
        <v>1.5356028000000013</v>
      </c>
      <c r="H163" s="103">
        <f t="shared" si="9"/>
        <v>0.1620775410454415</v>
      </c>
      <c r="I163" s="88">
        <f>G163+H163</f>
        <v>1.6976803410454429</v>
      </c>
      <c r="J163" s="25"/>
      <c r="K163" s="38"/>
      <c r="L163" s="297"/>
      <c r="M163" s="294"/>
    </row>
    <row r="164" spans="1:16" x14ac:dyDescent="0.25">
      <c r="A164" s="45">
        <v>148</v>
      </c>
      <c r="B164" s="83" t="s">
        <v>191</v>
      </c>
      <c r="C164" s="84">
        <v>107</v>
      </c>
      <c r="D164" s="85" t="s">
        <v>358</v>
      </c>
      <c r="E164" s="135">
        <v>16.795999999999999</v>
      </c>
      <c r="F164" s="135">
        <v>18.247</v>
      </c>
      <c r="G164" s="86">
        <f t="shared" si="10"/>
        <v>1.2475698000000004</v>
      </c>
      <c r="H164" s="109">
        <f t="shared" si="9"/>
        <v>0.26236455207053316</v>
      </c>
      <c r="I164" s="73">
        <f t="shared" si="12"/>
        <v>1.5099343520705335</v>
      </c>
      <c r="J164" s="25"/>
      <c r="K164" s="38"/>
      <c r="L164" s="297"/>
      <c r="M164" s="294"/>
    </row>
    <row r="165" spans="1:16" x14ac:dyDescent="0.25">
      <c r="A165" s="44">
        <v>149</v>
      </c>
      <c r="B165" s="56" t="s">
        <v>192</v>
      </c>
      <c r="C165" s="51">
        <v>43.9</v>
      </c>
      <c r="D165" s="65" t="s">
        <v>358</v>
      </c>
      <c r="E165" s="104">
        <v>4.4610000000000003</v>
      </c>
      <c r="F165" s="104">
        <v>4.4649999999999999</v>
      </c>
      <c r="G165" s="72">
        <f t="shared" si="10"/>
        <v>3.4391999999996213E-3</v>
      </c>
      <c r="H165" s="103">
        <f t="shared" si="9"/>
        <v>0.10764302650370472</v>
      </c>
      <c r="I165" s="88">
        <f>G165+H165</f>
        <v>0.11108222650370433</v>
      </c>
      <c r="J165" s="25"/>
      <c r="K165" s="38"/>
      <c r="L165" s="297"/>
      <c r="M165" s="294"/>
    </row>
    <row r="166" spans="1:16" x14ac:dyDescent="0.25">
      <c r="A166" s="44">
        <v>150</v>
      </c>
      <c r="B166" s="56" t="s">
        <v>193</v>
      </c>
      <c r="C166" s="51">
        <v>65.599999999999994</v>
      </c>
      <c r="D166" s="65" t="s">
        <v>358</v>
      </c>
      <c r="E166" s="104">
        <v>11.574</v>
      </c>
      <c r="F166" s="104">
        <v>12.420999999999999</v>
      </c>
      <c r="G166" s="72">
        <f t="shared" si="10"/>
        <v>0.72825059999999964</v>
      </c>
      <c r="H166" s="103">
        <f t="shared" si="9"/>
        <v>0.16085153846567266</v>
      </c>
      <c r="I166" s="88">
        <f>G166+H166</f>
        <v>0.88910213846567232</v>
      </c>
      <c r="J166" s="25"/>
      <c r="K166" s="38"/>
      <c r="L166" s="38"/>
      <c r="M166" s="294"/>
    </row>
    <row r="167" spans="1:16" x14ac:dyDescent="0.25">
      <c r="A167" s="44">
        <v>151</v>
      </c>
      <c r="B167" s="56" t="s">
        <v>194</v>
      </c>
      <c r="C167" s="51">
        <v>108.7</v>
      </c>
      <c r="D167" s="65" t="s">
        <v>358</v>
      </c>
      <c r="E167" s="104">
        <v>20.975999999999999</v>
      </c>
      <c r="F167" s="104">
        <v>23.169</v>
      </c>
      <c r="G167" s="72">
        <f t="shared" si="10"/>
        <v>1.8855414000000013</v>
      </c>
      <c r="H167" s="103">
        <f t="shared" si="9"/>
        <v>0.26653296084174727</v>
      </c>
      <c r="I167" s="88">
        <f t="shared" si="12"/>
        <v>2.1520743608417483</v>
      </c>
      <c r="J167" s="25"/>
      <c r="K167" s="40"/>
      <c r="L167" s="297"/>
      <c r="M167" s="294"/>
    </row>
    <row r="168" spans="1:16" x14ac:dyDescent="0.25">
      <c r="A168" s="44">
        <v>152</v>
      </c>
      <c r="B168" s="56" t="s">
        <v>195</v>
      </c>
      <c r="C168" s="51">
        <v>43.5</v>
      </c>
      <c r="D168" s="65" t="s">
        <v>358</v>
      </c>
      <c r="E168" s="104">
        <v>5.4059999999999997</v>
      </c>
      <c r="F168" s="104">
        <v>6.0629999999999997</v>
      </c>
      <c r="G168" s="72">
        <f t="shared" si="10"/>
        <v>0.56488860000000007</v>
      </c>
      <c r="H168" s="103">
        <f t="shared" si="9"/>
        <v>0.10666222443988965</v>
      </c>
      <c r="I168" s="88">
        <f>G168+H168</f>
        <v>0.67155082443988978</v>
      </c>
      <c r="J168" s="25"/>
      <c r="K168" s="38"/>
      <c r="L168" s="297"/>
      <c r="M168" s="294"/>
    </row>
    <row r="169" spans="1:16" x14ac:dyDescent="0.25">
      <c r="A169" s="44">
        <v>153</v>
      </c>
      <c r="B169" s="56" t="s">
        <v>196</v>
      </c>
      <c r="C169" s="51">
        <v>65.8</v>
      </c>
      <c r="D169" s="65" t="s">
        <v>358</v>
      </c>
      <c r="E169" s="104">
        <v>11.993</v>
      </c>
      <c r="F169" s="104">
        <v>12.773999999999999</v>
      </c>
      <c r="G169" s="72">
        <f t="shared" si="10"/>
        <v>0.67150379999999898</v>
      </c>
      <c r="H169" s="103">
        <f t="shared" si="9"/>
        <v>0.16134193949758019</v>
      </c>
      <c r="I169" s="88">
        <f t="shared" si="12"/>
        <v>0.83284573949757923</v>
      </c>
      <c r="J169" s="25"/>
      <c r="K169" s="38"/>
      <c r="L169" s="297"/>
      <c r="M169" s="294"/>
    </row>
    <row r="170" spans="1:16" x14ac:dyDescent="0.25">
      <c r="A170" s="44">
        <v>154</v>
      </c>
      <c r="B170" s="56" t="s">
        <v>197</v>
      </c>
      <c r="C170" s="51">
        <v>108.7</v>
      </c>
      <c r="D170" s="65" t="s">
        <v>358</v>
      </c>
      <c r="E170" s="104">
        <v>27.547999999999998</v>
      </c>
      <c r="F170" s="104">
        <v>29.943000000000001</v>
      </c>
      <c r="G170" s="72">
        <f t="shared" si="10"/>
        <v>2.0592210000000026</v>
      </c>
      <c r="H170" s="103">
        <f t="shared" si="9"/>
        <v>0.26653296084174727</v>
      </c>
      <c r="I170" s="88">
        <f t="shared" si="12"/>
        <v>2.3257539608417499</v>
      </c>
      <c r="J170" s="25"/>
      <c r="K170" s="38"/>
      <c r="L170" s="297"/>
      <c r="M170" s="294"/>
    </row>
    <row r="171" spans="1:16" x14ac:dyDescent="0.25">
      <c r="A171" s="44">
        <v>155</v>
      </c>
      <c r="B171" s="56" t="s">
        <v>198</v>
      </c>
      <c r="C171" s="51">
        <v>43.5</v>
      </c>
      <c r="D171" s="65" t="s">
        <v>358</v>
      </c>
      <c r="E171" s="104">
        <v>12.510999999999999</v>
      </c>
      <c r="F171" s="104">
        <v>13.856</v>
      </c>
      <c r="G171" s="72">
        <f t="shared" si="10"/>
        <v>1.1564310000000007</v>
      </c>
      <c r="H171" s="103">
        <f t="shared" si="9"/>
        <v>0.10666222443988965</v>
      </c>
      <c r="I171" s="88">
        <f t="shared" si="12"/>
        <v>1.2630932244398902</v>
      </c>
      <c r="J171" s="25"/>
      <c r="K171" s="38"/>
      <c r="L171" s="297"/>
      <c r="M171" s="294"/>
    </row>
    <row r="172" spans="1:16" x14ac:dyDescent="0.25">
      <c r="A172" s="44">
        <v>156</v>
      </c>
      <c r="B172" s="56" t="s">
        <v>199</v>
      </c>
      <c r="C172" s="51">
        <v>66.099999999999994</v>
      </c>
      <c r="D172" s="65" t="s">
        <v>358</v>
      </c>
      <c r="E172" s="104">
        <v>4.4829999999999997</v>
      </c>
      <c r="F172" s="104">
        <v>4.4829999999999997</v>
      </c>
      <c r="G172" s="72">
        <f t="shared" si="10"/>
        <v>0</v>
      </c>
      <c r="H172" s="103">
        <f t="shared" si="9"/>
        <v>0.1620775410454415</v>
      </c>
      <c r="I172" s="88">
        <f t="shared" si="12"/>
        <v>0.1620775410454415</v>
      </c>
      <c r="J172" s="25"/>
      <c r="K172" s="38"/>
      <c r="L172" s="297"/>
      <c r="M172" s="294"/>
    </row>
    <row r="173" spans="1:16" x14ac:dyDescent="0.25">
      <c r="A173" s="44">
        <v>157</v>
      </c>
      <c r="B173" s="56" t="s">
        <v>200</v>
      </c>
      <c r="C173" s="51">
        <v>108.8</v>
      </c>
      <c r="D173" s="65" t="s">
        <v>358</v>
      </c>
      <c r="E173" s="104">
        <v>17.408999999999999</v>
      </c>
      <c r="F173" s="104">
        <v>17.408999999999999</v>
      </c>
      <c r="G173" s="72">
        <f t="shared" si="10"/>
        <v>0</v>
      </c>
      <c r="H173" s="103">
        <f t="shared" si="9"/>
        <v>0.26677816135770099</v>
      </c>
      <c r="I173" s="88">
        <f t="shared" si="12"/>
        <v>0.26677816135770099</v>
      </c>
      <c r="J173" s="25"/>
      <c r="K173" s="258">
        <v>157</v>
      </c>
      <c r="L173" s="259" t="s">
        <v>475</v>
      </c>
      <c r="M173" s="260"/>
    </row>
    <row r="174" spans="1:16" x14ac:dyDescent="0.25">
      <c r="A174" s="44">
        <v>158</v>
      </c>
      <c r="B174" s="56" t="s">
        <v>201</v>
      </c>
      <c r="C174" s="51">
        <v>43.1</v>
      </c>
      <c r="D174" s="65" t="s">
        <v>358</v>
      </c>
      <c r="E174" s="104">
        <v>4.9290000000000003</v>
      </c>
      <c r="F174" s="104">
        <v>5.8460000000000001</v>
      </c>
      <c r="G174" s="72">
        <f t="shared" si="10"/>
        <v>0.78843659999999982</v>
      </c>
      <c r="H174" s="103">
        <f t="shared" si="9"/>
        <v>0.10568142237607457</v>
      </c>
      <c r="I174" s="88">
        <f t="shared" si="12"/>
        <v>0.89411802237607441</v>
      </c>
      <c r="J174" s="25"/>
      <c r="K174" s="38"/>
      <c r="L174" s="297"/>
      <c r="M174" s="294"/>
    </row>
    <row r="175" spans="1:16" x14ac:dyDescent="0.25">
      <c r="A175" s="44">
        <v>159</v>
      </c>
      <c r="B175" s="56" t="s">
        <v>202</v>
      </c>
      <c r="C175" s="51">
        <v>66.099999999999994</v>
      </c>
      <c r="D175" s="65" t="s">
        <v>358</v>
      </c>
      <c r="E175" s="104">
        <v>19.706</v>
      </c>
      <c r="F175" s="104">
        <v>21.213999999999999</v>
      </c>
      <c r="G175" s="72">
        <f t="shared" si="10"/>
        <v>1.2965783999999994</v>
      </c>
      <c r="H175" s="103">
        <f t="shared" si="9"/>
        <v>0.1620775410454415</v>
      </c>
      <c r="I175" s="88">
        <f>G175+H175</f>
        <v>1.4586559410454409</v>
      </c>
      <c r="J175" s="25"/>
      <c r="K175" s="38"/>
      <c r="L175" s="297"/>
      <c r="M175" s="294"/>
    </row>
    <row r="176" spans="1:16" x14ac:dyDescent="0.25">
      <c r="A176" s="44">
        <v>160</v>
      </c>
      <c r="B176" s="56" t="s">
        <v>203</v>
      </c>
      <c r="C176" s="51">
        <v>109.1</v>
      </c>
      <c r="D176" s="65" t="s">
        <v>358</v>
      </c>
      <c r="E176" s="104">
        <v>16.417000000000002</v>
      </c>
      <c r="F176" s="104">
        <v>18.324999999999999</v>
      </c>
      <c r="G176" s="72">
        <f t="shared" si="10"/>
        <v>1.640498399999998</v>
      </c>
      <c r="H176" s="103">
        <f t="shared" si="9"/>
        <v>0.26751376290556228</v>
      </c>
      <c r="I176" s="88">
        <f t="shared" si="12"/>
        <v>1.9080121629055604</v>
      </c>
      <c r="J176" s="25"/>
      <c r="K176" s="38"/>
      <c r="L176" s="297"/>
      <c r="M176" s="294"/>
    </row>
    <row r="177" spans="1:13" x14ac:dyDescent="0.25">
      <c r="A177" s="44">
        <v>161</v>
      </c>
      <c r="B177" s="56" t="s">
        <v>204</v>
      </c>
      <c r="C177" s="51">
        <v>43.1</v>
      </c>
      <c r="D177" s="65" t="s">
        <v>358</v>
      </c>
      <c r="E177" s="104">
        <v>12.593</v>
      </c>
      <c r="F177" s="104">
        <v>13.696999999999999</v>
      </c>
      <c r="G177" s="72">
        <f t="shared" si="10"/>
        <v>0.94921919999999937</v>
      </c>
      <c r="H177" s="103">
        <f t="shared" si="9"/>
        <v>0.10568142237607457</v>
      </c>
      <c r="I177" s="88">
        <f t="shared" si="12"/>
        <v>1.054900622376074</v>
      </c>
      <c r="J177" s="25"/>
      <c r="K177" s="38"/>
      <c r="L177" s="297"/>
      <c r="M177" s="294"/>
    </row>
    <row r="178" spans="1:13" x14ac:dyDescent="0.25">
      <c r="A178" s="44">
        <v>162</v>
      </c>
      <c r="B178" s="56" t="s">
        <v>205</v>
      </c>
      <c r="C178" s="51">
        <v>65.8</v>
      </c>
      <c r="D178" s="65" t="s">
        <v>358</v>
      </c>
      <c r="E178" s="104">
        <v>7.0910000000000002</v>
      </c>
      <c r="F178" s="104">
        <v>7.3520000000000003</v>
      </c>
      <c r="G178" s="72">
        <f t="shared" si="10"/>
        <v>0.2244078000000001</v>
      </c>
      <c r="H178" s="103">
        <f t="shared" si="9"/>
        <v>0.16134193949758019</v>
      </c>
      <c r="I178" s="88">
        <f>G178+H178</f>
        <v>0.38574973949758029</v>
      </c>
      <c r="J178" s="25"/>
      <c r="K178" s="38"/>
      <c r="L178" s="297"/>
      <c r="M178" s="294"/>
    </row>
    <row r="179" spans="1:13" x14ac:dyDescent="0.25">
      <c r="A179" s="44">
        <v>163</v>
      </c>
      <c r="B179" s="56" t="s">
        <v>206</v>
      </c>
      <c r="C179" s="51">
        <v>109.9</v>
      </c>
      <c r="D179" s="65" t="s">
        <v>358</v>
      </c>
      <c r="E179" s="104">
        <v>16.786000000000001</v>
      </c>
      <c r="F179" s="104">
        <v>18.893999999999998</v>
      </c>
      <c r="G179" s="72">
        <f t="shared" si="10"/>
        <v>1.8124583999999975</v>
      </c>
      <c r="H179" s="103">
        <f t="shared" si="9"/>
        <v>0.26947536703319247</v>
      </c>
      <c r="I179" s="88">
        <f t="shared" si="12"/>
        <v>2.0819337670331901</v>
      </c>
      <c r="J179" s="25"/>
      <c r="K179" s="38"/>
      <c r="L179" s="297"/>
      <c r="M179" s="294"/>
    </row>
    <row r="180" spans="1:13" x14ac:dyDescent="0.25">
      <c r="A180" s="44">
        <v>164</v>
      </c>
      <c r="B180" s="56" t="s">
        <v>207</v>
      </c>
      <c r="C180" s="51">
        <v>43.8</v>
      </c>
      <c r="D180" s="65" t="s">
        <v>358</v>
      </c>
      <c r="E180" s="104">
        <v>8.282</v>
      </c>
      <c r="F180" s="104">
        <v>9.1489999999999991</v>
      </c>
      <c r="G180" s="72">
        <f t="shared" si="10"/>
        <v>0.74544659999999929</v>
      </c>
      <c r="H180" s="103">
        <f t="shared" si="9"/>
        <v>0.10739782598775095</v>
      </c>
      <c r="I180" s="88">
        <f t="shared" si="12"/>
        <v>0.85284442598775023</v>
      </c>
      <c r="J180" s="25"/>
      <c r="K180" s="38"/>
      <c r="L180" s="297"/>
      <c r="M180" s="294"/>
    </row>
    <row r="181" spans="1:13" x14ac:dyDescent="0.25">
      <c r="A181" s="44">
        <v>165</v>
      </c>
      <c r="B181" s="56" t="s">
        <v>208</v>
      </c>
      <c r="C181" s="51">
        <v>65.900000000000006</v>
      </c>
      <c r="D181" s="65" t="s">
        <v>358</v>
      </c>
      <c r="E181" s="104">
        <v>3.4350000000000001</v>
      </c>
      <c r="F181" s="104">
        <v>4.1459999999999999</v>
      </c>
      <c r="G181" s="72">
        <f t="shared" si="10"/>
        <v>0.61131779999999991</v>
      </c>
      <c r="H181" s="103">
        <f t="shared" si="9"/>
        <v>0.161587140013534</v>
      </c>
      <c r="I181" s="88">
        <f t="shared" si="12"/>
        <v>0.77290494001353394</v>
      </c>
      <c r="J181" s="25"/>
      <c r="K181" s="38"/>
      <c r="L181" s="297"/>
      <c r="M181" s="294"/>
    </row>
    <row r="182" spans="1:13" x14ac:dyDescent="0.25">
      <c r="A182" s="44">
        <v>166</v>
      </c>
      <c r="B182" s="56" t="s">
        <v>209</v>
      </c>
      <c r="C182" s="51">
        <v>109.5</v>
      </c>
      <c r="D182" s="65" t="s">
        <v>358</v>
      </c>
      <c r="E182" s="104">
        <v>33.183</v>
      </c>
      <c r="F182" s="104">
        <v>35.646999999999998</v>
      </c>
      <c r="G182" s="72">
        <f t="shared" si="10"/>
        <v>2.1185471999999987</v>
      </c>
      <c r="H182" s="103">
        <f t="shared" si="9"/>
        <v>0.2684945649693774</v>
      </c>
      <c r="I182" s="88">
        <f t="shared" si="12"/>
        <v>2.3870417649693763</v>
      </c>
      <c r="J182" s="25"/>
      <c r="K182" s="38"/>
      <c r="L182" s="297"/>
      <c r="M182" s="294"/>
    </row>
    <row r="183" spans="1:13" x14ac:dyDescent="0.25">
      <c r="A183" s="44">
        <v>167</v>
      </c>
      <c r="B183" s="56" t="s">
        <v>210</v>
      </c>
      <c r="C183" s="51">
        <v>43.1</v>
      </c>
      <c r="D183" s="65" t="s">
        <v>358</v>
      </c>
      <c r="E183" s="104">
        <v>6.141</v>
      </c>
      <c r="F183" s="104">
        <v>6.141</v>
      </c>
      <c r="G183" s="72">
        <f t="shared" si="10"/>
        <v>0</v>
      </c>
      <c r="H183" s="103">
        <f t="shared" si="9"/>
        <v>0.10568142237607457</v>
      </c>
      <c r="I183" s="88">
        <f t="shared" si="12"/>
        <v>0.10568142237607457</v>
      </c>
      <c r="J183" s="25"/>
      <c r="K183" s="38"/>
      <c r="L183" s="297"/>
      <c r="M183" s="294"/>
    </row>
    <row r="184" spans="1:13" x14ac:dyDescent="0.25">
      <c r="A184" s="44">
        <v>168</v>
      </c>
      <c r="B184" s="56" t="s">
        <v>211</v>
      </c>
      <c r="C184" s="51">
        <v>66</v>
      </c>
      <c r="D184" s="65" t="s">
        <v>358</v>
      </c>
      <c r="E184" s="104">
        <v>14.999000000000001</v>
      </c>
      <c r="F184" s="104">
        <v>16.251000000000001</v>
      </c>
      <c r="G184" s="72">
        <f t="shared" si="10"/>
        <v>1.0764696000000007</v>
      </c>
      <c r="H184" s="103">
        <f t="shared" si="9"/>
        <v>0.16183234052948775</v>
      </c>
      <c r="I184" s="88">
        <f>G184+H184</f>
        <v>1.2383019405294884</v>
      </c>
      <c r="J184" s="25"/>
      <c r="K184" s="38"/>
      <c r="L184" s="297"/>
      <c r="M184" s="294"/>
    </row>
    <row r="185" spans="1:13" x14ac:dyDescent="0.25">
      <c r="A185" s="44">
        <v>169</v>
      </c>
      <c r="B185" s="56" t="s">
        <v>212</v>
      </c>
      <c r="C185" s="51">
        <v>109.6</v>
      </c>
      <c r="D185" s="65" t="s">
        <v>358</v>
      </c>
      <c r="E185" s="104">
        <v>13.38</v>
      </c>
      <c r="F185" s="104">
        <v>13.38</v>
      </c>
      <c r="G185" s="72">
        <f t="shared" si="10"/>
        <v>0</v>
      </c>
      <c r="H185" s="103">
        <f t="shared" si="9"/>
        <v>0.26873976548533113</v>
      </c>
      <c r="I185" s="88">
        <f>G185+H185</f>
        <v>0.26873976548533113</v>
      </c>
      <c r="J185" s="25"/>
      <c r="K185" s="38"/>
      <c r="L185" s="297"/>
      <c r="M185" s="294"/>
    </row>
    <row r="186" spans="1:13" x14ac:dyDescent="0.25">
      <c r="A186" s="44">
        <v>170</v>
      </c>
      <c r="B186" s="56" t="s">
        <v>213</v>
      </c>
      <c r="C186" s="51">
        <v>43</v>
      </c>
      <c r="D186" s="65" t="s">
        <v>358</v>
      </c>
      <c r="E186" s="104">
        <v>13.619</v>
      </c>
      <c r="F186" s="104">
        <v>14.867000000000001</v>
      </c>
      <c r="G186" s="72">
        <f t="shared" si="10"/>
        <v>1.0730304000000011</v>
      </c>
      <c r="H186" s="103">
        <f t="shared" si="9"/>
        <v>0.1054362218601208</v>
      </c>
      <c r="I186" s="88">
        <f t="shared" si="12"/>
        <v>1.1784666218601219</v>
      </c>
      <c r="J186" s="25"/>
      <c r="K186" s="38"/>
      <c r="L186" s="297"/>
      <c r="M186" s="294"/>
    </row>
    <row r="187" spans="1:13" x14ac:dyDescent="0.25">
      <c r="A187" s="44">
        <v>171</v>
      </c>
      <c r="B187" s="56" t="s">
        <v>214</v>
      </c>
      <c r="C187" s="51">
        <v>65.900000000000006</v>
      </c>
      <c r="D187" s="65" t="s">
        <v>358</v>
      </c>
      <c r="E187" s="104">
        <v>14.624000000000001</v>
      </c>
      <c r="F187" s="104">
        <v>15.763</v>
      </c>
      <c r="G187" s="72">
        <f t="shared" si="10"/>
        <v>0.97931219999999941</v>
      </c>
      <c r="H187" s="103">
        <f t="shared" si="9"/>
        <v>0.161587140013534</v>
      </c>
      <c r="I187" s="88">
        <f t="shared" si="12"/>
        <v>1.1408993400135334</v>
      </c>
      <c r="J187" s="25"/>
      <c r="K187" s="38"/>
      <c r="L187" s="297"/>
      <c r="M187" s="294"/>
    </row>
    <row r="188" spans="1:13" x14ac:dyDescent="0.25">
      <c r="A188" s="44">
        <v>172</v>
      </c>
      <c r="B188" s="56" t="s">
        <v>215</v>
      </c>
      <c r="C188" s="51">
        <v>110</v>
      </c>
      <c r="D188" s="65" t="s">
        <v>359</v>
      </c>
      <c r="E188" s="129">
        <v>12618</v>
      </c>
      <c r="F188" s="129">
        <v>15052</v>
      </c>
      <c r="G188" s="72">
        <f>(F188-E188)* 0.00086</f>
        <v>2.0932399999999998</v>
      </c>
      <c r="H188" s="103">
        <f t="shared" si="9"/>
        <v>0.26972056754914625</v>
      </c>
      <c r="I188" s="88">
        <f>G188+H188</f>
        <v>2.3629605675491461</v>
      </c>
      <c r="J188" s="25"/>
      <c r="K188" s="38"/>
      <c r="L188" s="297"/>
      <c r="M188" s="294"/>
    </row>
    <row r="189" spans="1:13" x14ac:dyDescent="0.25">
      <c r="A189" s="44">
        <v>173</v>
      </c>
      <c r="B189" s="56" t="s">
        <v>216</v>
      </c>
      <c r="C189" s="51">
        <v>42.8</v>
      </c>
      <c r="D189" s="65" t="s">
        <v>359</v>
      </c>
      <c r="E189" s="129">
        <v>3709</v>
      </c>
      <c r="F189" s="129">
        <v>3709</v>
      </c>
      <c r="G189" s="72">
        <f>(F189-E189)* 0.00086</f>
        <v>0</v>
      </c>
      <c r="H189" s="103">
        <f t="shared" si="9"/>
        <v>0.10494582082821326</v>
      </c>
      <c r="I189" s="88">
        <f>G189+H189</f>
        <v>0.10494582082821326</v>
      </c>
      <c r="J189" s="25"/>
      <c r="K189" s="38"/>
      <c r="L189" s="297"/>
      <c r="M189" s="294"/>
    </row>
    <row r="190" spans="1:13" x14ac:dyDescent="0.25">
      <c r="A190" s="44">
        <v>174</v>
      </c>
      <c r="B190" s="56" t="s">
        <v>217</v>
      </c>
      <c r="C190" s="51">
        <v>66.099999999999994</v>
      </c>
      <c r="D190" s="65" t="s">
        <v>359</v>
      </c>
      <c r="E190" s="129">
        <v>5951</v>
      </c>
      <c r="F190" s="129">
        <v>6522</v>
      </c>
      <c r="G190" s="72">
        <f t="shared" ref="G190:G207" si="13">(F190-E190)* 0.00086</f>
        <v>0.49106</v>
      </c>
      <c r="H190" s="103">
        <f t="shared" si="9"/>
        <v>0.1620775410454415</v>
      </c>
      <c r="I190" s="88">
        <f t="shared" si="12"/>
        <v>0.65313754104544153</v>
      </c>
      <c r="J190" s="25"/>
      <c r="K190" s="38"/>
      <c r="L190" s="297"/>
      <c r="M190" s="294"/>
    </row>
    <row r="191" spans="1:13" x14ac:dyDescent="0.25">
      <c r="A191" s="44">
        <v>175</v>
      </c>
      <c r="B191" s="56" t="s">
        <v>218</v>
      </c>
      <c r="C191" s="51">
        <v>109.9</v>
      </c>
      <c r="D191" s="65" t="s">
        <v>359</v>
      </c>
      <c r="E191" s="129">
        <v>24151</v>
      </c>
      <c r="F191" s="129">
        <v>26251</v>
      </c>
      <c r="G191" s="72">
        <f t="shared" si="13"/>
        <v>1.806</v>
      </c>
      <c r="H191" s="103">
        <f t="shared" si="9"/>
        <v>0.26947536703319247</v>
      </c>
      <c r="I191" s="88">
        <f t="shared" si="12"/>
        <v>2.0754753670331927</v>
      </c>
      <c r="J191" s="228" t="s">
        <v>459</v>
      </c>
      <c r="K191" s="229"/>
      <c r="L191" s="297"/>
      <c r="M191" s="294"/>
    </row>
    <row r="192" spans="1:13" x14ac:dyDescent="0.25">
      <c r="A192" s="44">
        <v>176</v>
      </c>
      <c r="B192" s="56" t="s">
        <v>219</v>
      </c>
      <c r="C192" s="51">
        <v>43.1</v>
      </c>
      <c r="D192" s="65" t="s">
        <v>359</v>
      </c>
      <c r="E192" s="129">
        <v>3714</v>
      </c>
      <c r="F192" s="129">
        <v>4268</v>
      </c>
      <c r="G192" s="72">
        <f t="shared" si="13"/>
        <v>0.47643999999999997</v>
      </c>
      <c r="H192" s="103">
        <f t="shared" si="9"/>
        <v>0.10568142237607457</v>
      </c>
      <c r="I192" s="88">
        <f t="shared" si="12"/>
        <v>0.58212142237607456</v>
      </c>
      <c r="J192" s="228"/>
      <c r="K192" s="229"/>
      <c r="L192" s="297"/>
      <c r="M192" s="294"/>
    </row>
    <row r="193" spans="1:23" x14ac:dyDescent="0.25">
      <c r="A193" s="44">
        <v>177</v>
      </c>
      <c r="B193" s="56" t="s">
        <v>220</v>
      </c>
      <c r="C193" s="51">
        <v>65.8</v>
      </c>
      <c r="D193" s="65" t="s">
        <v>359</v>
      </c>
      <c r="E193" s="129">
        <v>5120</v>
      </c>
      <c r="F193" s="129">
        <v>5120</v>
      </c>
      <c r="G193" s="72">
        <f t="shared" si="13"/>
        <v>0</v>
      </c>
      <c r="H193" s="103">
        <f t="shared" si="9"/>
        <v>0.16134193949758019</v>
      </c>
      <c r="I193" s="88">
        <f t="shared" si="12"/>
        <v>0.16134193949758019</v>
      </c>
      <c r="J193" s="228"/>
      <c r="K193" s="229"/>
      <c r="L193" s="297"/>
      <c r="M193" s="294"/>
    </row>
    <row r="194" spans="1:23" x14ac:dyDescent="0.25">
      <c r="A194" s="44">
        <v>178</v>
      </c>
      <c r="B194" s="56" t="s">
        <v>221</v>
      </c>
      <c r="C194" s="51">
        <v>108</v>
      </c>
      <c r="D194" s="65" t="s">
        <v>359</v>
      </c>
      <c r="E194" s="130">
        <v>16600</v>
      </c>
      <c r="F194" s="130">
        <v>18986</v>
      </c>
      <c r="G194" s="72">
        <f t="shared" si="13"/>
        <v>2.0519599999999998</v>
      </c>
      <c r="H194" s="103">
        <f t="shared" si="9"/>
        <v>0.26481655723007086</v>
      </c>
      <c r="I194" s="88">
        <f t="shared" si="12"/>
        <v>2.3167765572300705</v>
      </c>
      <c r="J194" s="228"/>
      <c r="K194" s="229"/>
      <c r="L194"/>
      <c r="M194"/>
    </row>
    <row r="195" spans="1:23" x14ac:dyDescent="0.25">
      <c r="A195" s="44">
        <v>179</v>
      </c>
      <c r="B195" s="56" t="s">
        <v>222</v>
      </c>
      <c r="C195" s="51">
        <v>43</v>
      </c>
      <c r="D195" s="65" t="s">
        <v>359</v>
      </c>
      <c r="E195" s="130">
        <v>4342</v>
      </c>
      <c r="F195" s="130">
        <v>4545</v>
      </c>
      <c r="G195" s="72">
        <f t="shared" si="13"/>
        <v>0.17457999999999999</v>
      </c>
      <c r="H195" s="103">
        <f t="shared" si="9"/>
        <v>0.1054362218601208</v>
      </c>
      <c r="I195" s="88">
        <f>G195+H195</f>
        <v>0.28001622186012076</v>
      </c>
      <c r="J195" s="228"/>
      <c r="K195" s="229"/>
      <c r="L195" s="297">
        <v>89511319999</v>
      </c>
      <c r="M195" s="294" t="s">
        <v>401</v>
      </c>
    </row>
    <row r="196" spans="1:23" ht="15" customHeight="1" x14ac:dyDescent="0.25">
      <c r="A196" s="44">
        <v>180</v>
      </c>
      <c r="B196" s="116" t="s">
        <v>223</v>
      </c>
      <c r="C196" s="51">
        <v>66.3</v>
      </c>
      <c r="D196" s="65" t="s">
        <v>359</v>
      </c>
      <c r="E196" s="130">
        <v>10520</v>
      </c>
      <c r="F196" s="130">
        <v>11928</v>
      </c>
      <c r="G196" s="72">
        <f t="shared" si="13"/>
        <v>1.21088</v>
      </c>
      <c r="H196" s="103">
        <f t="shared" si="9"/>
        <v>0.16256794207734904</v>
      </c>
      <c r="I196" s="88">
        <f>G196+H196</f>
        <v>1.3734479420773491</v>
      </c>
      <c r="J196" s="228"/>
      <c r="K196" s="229"/>
      <c r="L196" s="657" t="s">
        <v>437</v>
      </c>
      <c r="M196" s="619"/>
      <c r="N196" s="619"/>
      <c r="O196" s="619"/>
      <c r="P196" s="89" t="s">
        <v>451</v>
      </c>
    </row>
    <row r="197" spans="1:23" x14ac:dyDescent="0.25">
      <c r="A197" s="44">
        <v>181</v>
      </c>
      <c r="B197" s="56" t="s">
        <v>224</v>
      </c>
      <c r="C197" s="51">
        <v>110.9</v>
      </c>
      <c r="D197" s="65" t="s">
        <v>359</v>
      </c>
      <c r="E197" s="129">
        <v>10347</v>
      </c>
      <c r="F197" s="129">
        <v>10347</v>
      </c>
      <c r="G197" s="72">
        <f t="shared" si="13"/>
        <v>0</v>
      </c>
      <c r="H197" s="103">
        <f t="shared" si="9"/>
        <v>0.27192737219273017</v>
      </c>
      <c r="I197" s="88">
        <f t="shared" si="12"/>
        <v>0.27192737219273017</v>
      </c>
      <c r="J197" s="228"/>
      <c r="K197" s="229"/>
      <c r="L197" s="297"/>
      <c r="M197" s="294"/>
    </row>
    <row r="198" spans="1:23" x14ac:dyDescent="0.25">
      <c r="A198" s="44">
        <v>182</v>
      </c>
      <c r="B198" s="56" t="s">
        <v>225</v>
      </c>
      <c r="C198" s="51">
        <v>42.6</v>
      </c>
      <c r="D198" s="65" t="s">
        <v>359</v>
      </c>
      <c r="E198" s="129">
        <v>12447</v>
      </c>
      <c r="F198" s="129">
        <v>13673</v>
      </c>
      <c r="G198" s="72">
        <f t="shared" si="13"/>
        <v>1.05436</v>
      </c>
      <c r="H198" s="103">
        <f t="shared" si="9"/>
        <v>0.10445541979630572</v>
      </c>
      <c r="I198" s="88">
        <f>G198+H198</f>
        <v>1.1588154197963056</v>
      </c>
      <c r="J198" s="228"/>
      <c r="K198" s="229"/>
      <c r="L198" s="297"/>
      <c r="M198" s="294"/>
      <c r="P198" s="172"/>
    </row>
    <row r="199" spans="1:23" x14ac:dyDescent="0.25">
      <c r="A199" s="44">
        <v>183</v>
      </c>
      <c r="B199" s="56" t="s">
        <v>226</v>
      </c>
      <c r="C199" s="51">
        <v>65.3</v>
      </c>
      <c r="D199" s="65" t="s">
        <v>359</v>
      </c>
      <c r="E199" s="129">
        <v>16754</v>
      </c>
      <c r="F199" s="129">
        <v>17694</v>
      </c>
      <c r="G199" s="72">
        <f t="shared" si="13"/>
        <v>0.80840000000000001</v>
      </c>
      <c r="H199" s="103">
        <f t="shared" si="9"/>
        <v>0.16011593691781134</v>
      </c>
      <c r="I199" s="88">
        <f t="shared" si="12"/>
        <v>0.96851593691781135</v>
      </c>
      <c r="J199" s="228"/>
      <c r="K199" s="229"/>
      <c r="L199" s="297"/>
      <c r="M199" s="294"/>
      <c r="P199" s="203" t="s">
        <v>450</v>
      </c>
      <c r="Q199" s="204"/>
      <c r="R199" s="203"/>
    </row>
    <row r="200" spans="1:23" x14ac:dyDescent="0.25">
      <c r="A200" s="44">
        <v>184</v>
      </c>
      <c r="B200" s="56" t="s">
        <v>227</v>
      </c>
      <c r="C200" s="51">
        <v>110</v>
      </c>
      <c r="D200" s="65" t="s">
        <v>359</v>
      </c>
      <c r="E200" s="129">
        <v>25729</v>
      </c>
      <c r="F200" s="129">
        <v>25729</v>
      </c>
      <c r="G200" s="72">
        <f t="shared" si="13"/>
        <v>0</v>
      </c>
      <c r="H200" s="103">
        <f t="shared" si="9"/>
        <v>0.26972056754914625</v>
      </c>
      <c r="I200" s="88">
        <f t="shared" si="12"/>
        <v>0.26972056754914625</v>
      </c>
      <c r="J200" s="25"/>
      <c r="K200" s="38"/>
      <c r="L200" s="297"/>
      <c r="M200" s="294"/>
      <c r="P200" s="172">
        <v>42705</v>
      </c>
      <c r="Q200" s="202">
        <v>1.48952</v>
      </c>
    </row>
    <row r="201" spans="1:23" x14ac:dyDescent="0.25">
      <c r="A201" s="44">
        <v>185</v>
      </c>
      <c r="B201" s="56" t="s">
        <v>228</v>
      </c>
      <c r="C201" s="51">
        <v>42.6</v>
      </c>
      <c r="D201" s="65" t="s">
        <v>359</v>
      </c>
      <c r="E201" s="129">
        <v>8785</v>
      </c>
      <c r="F201" s="129">
        <v>9311</v>
      </c>
      <c r="G201" s="72">
        <f t="shared" si="13"/>
        <v>0.45235999999999998</v>
      </c>
      <c r="H201" s="103">
        <f t="shared" si="9"/>
        <v>0.10445541979630572</v>
      </c>
      <c r="I201" s="88">
        <f>G201+H201</f>
        <v>0.55681541979630567</v>
      </c>
      <c r="J201" s="25"/>
      <c r="K201" s="38"/>
      <c r="L201" s="297"/>
      <c r="M201" s="294"/>
      <c r="P201" s="172">
        <v>42736</v>
      </c>
      <c r="Q201" s="202">
        <v>0.66391999999999995</v>
      </c>
    </row>
    <row r="202" spans="1:23" x14ac:dyDescent="0.25">
      <c r="A202" s="44">
        <v>186</v>
      </c>
      <c r="B202" s="56" t="s">
        <v>229</v>
      </c>
      <c r="C202" s="51">
        <v>65.3</v>
      </c>
      <c r="D202" s="65" t="s">
        <v>359</v>
      </c>
      <c r="E202" s="129">
        <v>19059</v>
      </c>
      <c r="F202" s="129">
        <v>20724</v>
      </c>
      <c r="G202" s="72">
        <f t="shared" si="13"/>
        <v>1.4319</v>
      </c>
      <c r="H202" s="103">
        <f t="shared" si="9"/>
        <v>0.16011593691781134</v>
      </c>
      <c r="I202" s="88">
        <f>G202+H202</f>
        <v>1.5920159369178113</v>
      </c>
      <c r="J202" s="25"/>
      <c r="K202" s="38"/>
      <c r="L202" s="297"/>
      <c r="M202" s="294"/>
      <c r="P202" s="172">
        <v>42767</v>
      </c>
      <c r="Q202" s="173">
        <v>1.50844</v>
      </c>
    </row>
    <row r="203" spans="1:23" ht="15" customHeight="1" x14ac:dyDescent="0.25">
      <c r="A203" s="44">
        <v>187</v>
      </c>
      <c r="B203" s="56" t="s">
        <v>230</v>
      </c>
      <c r="C203" s="51">
        <v>109.9</v>
      </c>
      <c r="D203" s="65" t="s">
        <v>359</v>
      </c>
      <c r="E203" s="130">
        <v>26073</v>
      </c>
      <c r="F203" s="129">
        <v>28363</v>
      </c>
      <c r="G203" s="72">
        <f t="shared" si="13"/>
        <v>1.9694</v>
      </c>
      <c r="H203" s="103">
        <f t="shared" si="9"/>
        <v>0.26947536703319247</v>
      </c>
      <c r="I203" s="88">
        <f>G203+H203</f>
        <v>2.2388753670331925</v>
      </c>
      <c r="J203" s="25"/>
      <c r="K203" s="38"/>
      <c r="L203" s="132">
        <v>187</v>
      </c>
      <c r="M203" s="298" t="s">
        <v>396</v>
      </c>
      <c r="P203" s="172">
        <v>42795</v>
      </c>
      <c r="Q203" s="173">
        <v>0.96921999999999997</v>
      </c>
      <c r="S203" s="245" t="s">
        <v>470</v>
      </c>
      <c r="T203" s="245"/>
      <c r="U203" s="245"/>
      <c r="V203" s="245"/>
      <c r="W203" s="203"/>
    </row>
    <row r="204" spans="1:23" x14ac:dyDescent="0.25">
      <c r="A204" s="44">
        <v>188</v>
      </c>
      <c r="B204" s="56" t="s">
        <v>231</v>
      </c>
      <c r="C204" s="51">
        <v>42.8</v>
      </c>
      <c r="D204" s="65" t="s">
        <v>359</v>
      </c>
      <c r="E204" s="130">
        <v>10043</v>
      </c>
      <c r="F204" s="129">
        <v>10880</v>
      </c>
      <c r="G204" s="72">
        <f t="shared" si="13"/>
        <v>0.71982000000000002</v>
      </c>
      <c r="H204" s="103">
        <f t="shared" si="9"/>
        <v>0.10494582082821326</v>
      </c>
      <c r="I204" s="88">
        <f>G204+H204</f>
        <v>0.82476582082821326</v>
      </c>
      <c r="J204" s="25"/>
      <c r="K204" s="38"/>
      <c r="L204" s="132">
        <v>188</v>
      </c>
      <c r="M204" s="188">
        <v>89087841022</v>
      </c>
      <c r="P204" s="172">
        <v>42826</v>
      </c>
      <c r="Q204" s="173">
        <v>0.39216000000000001</v>
      </c>
    </row>
    <row r="205" spans="1:23" x14ac:dyDescent="0.25">
      <c r="A205" s="44">
        <v>189</v>
      </c>
      <c r="B205" s="56" t="s">
        <v>232</v>
      </c>
      <c r="C205" s="51">
        <v>65.5</v>
      </c>
      <c r="D205" s="65" t="s">
        <v>359</v>
      </c>
      <c r="E205" s="130">
        <v>4409</v>
      </c>
      <c r="F205" s="129">
        <v>4510</v>
      </c>
      <c r="G205" s="72">
        <f t="shared" si="13"/>
        <v>8.6859999999999993E-2</v>
      </c>
      <c r="H205" s="103">
        <f t="shared" si="9"/>
        <v>0.1606063379497189</v>
      </c>
      <c r="I205" s="88">
        <f t="shared" si="12"/>
        <v>0.2474663379497189</v>
      </c>
      <c r="J205" s="215"/>
      <c r="K205" s="38"/>
      <c r="L205" s="132">
        <v>189</v>
      </c>
      <c r="M205" s="294"/>
      <c r="P205" s="172" t="s">
        <v>427</v>
      </c>
      <c r="Q205" s="173">
        <f>SUM(Q199:Q204)/5</f>
        <v>1.0046519999999999</v>
      </c>
    </row>
    <row r="206" spans="1:23" x14ac:dyDescent="0.25">
      <c r="A206" s="45">
        <v>190</v>
      </c>
      <c r="B206" s="139" t="s">
        <v>233</v>
      </c>
      <c r="C206" s="84">
        <v>109.5</v>
      </c>
      <c r="D206" s="85" t="s">
        <v>359</v>
      </c>
      <c r="E206" s="129">
        <v>17927</v>
      </c>
      <c r="F206" s="130">
        <v>20102</v>
      </c>
      <c r="G206" s="86">
        <f t="shared" si="13"/>
        <v>1.8705000000000001</v>
      </c>
      <c r="H206" s="109">
        <f t="shared" si="9"/>
        <v>0.2684945649693774</v>
      </c>
      <c r="I206" s="73">
        <f t="shared" si="12"/>
        <v>2.1389945649693773</v>
      </c>
      <c r="J206" s="215"/>
      <c r="K206" s="38"/>
      <c r="L206" s="297"/>
      <c r="M206" s="294"/>
    </row>
    <row r="207" spans="1:23" ht="15" customHeight="1" x14ac:dyDescent="0.25">
      <c r="A207" s="44">
        <v>191</v>
      </c>
      <c r="B207" s="56" t="s">
        <v>234</v>
      </c>
      <c r="C207" s="51">
        <v>43</v>
      </c>
      <c r="D207" s="65" t="s">
        <v>359</v>
      </c>
      <c r="E207" s="129">
        <v>9800</v>
      </c>
      <c r="F207" s="130">
        <v>10947</v>
      </c>
      <c r="G207" s="72">
        <f t="shared" si="13"/>
        <v>0.98641999999999996</v>
      </c>
      <c r="H207" s="103">
        <f t="shared" si="9"/>
        <v>0.1054362218601208</v>
      </c>
      <c r="I207" s="88">
        <f t="shared" si="12"/>
        <v>1.0918562218601209</v>
      </c>
      <c r="J207" s="215"/>
      <c r="K207" s="38"/>
      <c r="L207" s="131" t="s">
        <v>431</v>
      </c>
      <c r="M207" s="294" t="s">
        <v>430</v>
      </c>
      <c r="N207" s="298"/>
      <c r="O207" s="246"/>
      <c r="P207" s="128"/>
      <c r="Q207" s="247"/>
      <c r="R207" s="126"/>
      <c r="S207" s="126"/>
      <c r="T207" s="126"/>
      <c r="U207" s="126"/>
      <c r="V207" s="126"/>
    </row>
    <row r="208" spans="1:23" ht="15" customHeight="1" x14ac:dyDescent="0.25">
      <c r="A208" s="44">
        <v>192</v>
      </c>
      <c r="B208" s="56" t="s">
        <v>235</v>
      </c>
      <c r="C208" s="51">
        <v>65.3</v>
      </c>
      <c r="D208" s="65" t="s">
        <v>359</v>
      </c>
      <c r="E208" s="129">
        <v>15614</v>
      </c>
      <c r="F208" s="130">
        <v>17478</v>
      </c>
      <c r="G208" s="72">
        <f>(F208-E208)* 0.00086</f>
        <v>1.60304</v>
      </c>
      <c r="H208" s="103">
        <f t="shared" si="9"/>
        <v>0.16011593691781134</v>
      </c>
      <c r="I208" s="88">
        <f t="shared" si="12"/>
        <v>1.7631559369178114</v>
      </c>
      <c r="J208" s="215"/>
      <c r="K208" s="38"/>
      <c r="L208" s="297"/>
      <c r="M208" s="294"/>
      <c r="O208" s="126"/>
      <c r="P208" s="247"/>
      <c r="Q208" s="247"/>
      <c r="R208" s="247"/>
      <c r="S208" s="247"/>
      <c r="T208" s="248"/>
      <c r="U208" s="126"/>
      <c r="V208" s="126"/>
    </row>
    <row r="209" spans="1:22" x14ac:dyDescent="0.25">
      <c r="A209" s="44">
        <v>196</v>
      </c>
      <c r="B209" s="56" t="s">
        <v>236</v>
      </c>
      <c r="C209" s="51">
        <v>52.8</v>
      </c>
      <c r="D209" s="65" t="s">
        <v>358</v>
      </c>
      <c r="E209" s="104">
        <v>8.7309999999999999</v>
      </c>
      <c r="F209" s="104">
        <v>9.5839999999999996</v>
      </c>
      <c r="G209" s="72">
        <f>(F209-E209)*0.8598</f>
        <v>0.73340939999999977</v>
      </c>
      <c r="H209" s="103">
        <f t="shared" si="9"/>
        <v>0.1294658724235902</v>
      </c>
      <c r="I209" s="88">
        <f t="shared" si="12"/>
        <v>0.86287527242358997</v>
      </c>
      <c r="J209" s="215"/>
      <c r="K209" s="38"/>
      <c r="L209" s="297"/>
      <c r="M209" s="294"/>
      <c r="O209" s="126"/>
      <c r="P209" s="247"/>
      <c r="Q209" s="247"/>
      <c r="R209" s="247"/>
      <c r="S209" s="247"/>
      <c r="T209" s="248"/>
      <c r="U209" s="126"/>
      <c r="V209" s="126"/>
    </row>
    <row r="210" spans="1:22" x14ac:dyDescent="0.25">
      <c r="A210" s="44">
        <v>197</v>
      </c>
      <c r="B210" s="56" t="s">
        <v>237</v>
      </c>
      <c r="C210" s="51">
        <v>51.2</v>
      </c>
      <c r="D210" s="65" t="s">
        <v>358</v>
      </c>
      <c r="E210" s="104">
        <v>13</v>
      </c>
      <c r="F210" s="104">
        <v>14.304</v>
      </c>
      <c r="G210" s="72">
        <f t="shared" ref="G210:G273" si="14">(F210-E210)*0.8598</f>
        <v>1.1211792000000003</v>
      </c>
      <c r="H210" s="103">
        <f t="shared" ref="H210:H273" si="15">$G$11/$C$303*C210</f>
        <v>0.1255426641683299</v>
      </c>
      <c r="I210" s="88">
        <f t="shared" si="12"/>
        <v>1.2467218641683302</v>
      </c>
      <c r="J210" s="25"/>
      <c r="K210" s="38"/>
      <c r="L210" s="297"/>
      <c r="M210" s="294"/>
      <c r="O210" s="126"/>
      <c r="P210" s="247"/>
      <c r="Q210" s="247"/>
      <c r="R210" s="247"/>
      <c r="S210" s="247"/>
      <c r="T210" s="248"/>
      <c r="U210" s="126"/>
      <c r="V210" s="126"/>
    </row>
    <row r="211" spans="1:22" x14ac:dyDescent="0.25">
      <c r="A211" s="44">
        <v>198</v>
      </c>
      <c r="B211" s="56" t="s">
        <v>238</v>
      </c>
      <c r="C211" s="51">
        <v>113.6</v>
      </c>
      <c r="D211" s="65" t="s">
        <v>358</v>
      </c>
      <c r="E211" s="104">
        <v>41.348999999999997</v>
      </c>
      <c r="F211" s="104">
        <v>44.912999999999997</v>
      </c>
      <c r="G211" s="72">
        <f t="shared" si="14"/>
        <v>3.0643272000000001</v>
      </c>
      <c r="H211" s="103">
        <f t="shared" si="15"/>
        <v>0.27854778612348191</v>
      </c>
      <c r="I211" s="88">
        <f t="shared" si="12"/>
        <v>3.3428749861234821</v>
      </c>
      <c r="J211" s="25"/>
      <c r="K211" s="38"/>
      <c r="L211" s="297"/>
      <c r="M211" s="294"/>
      <c r="N211" s="293"/>
      <c r="O211" s="249"/>
      <c r="P211" s="250"/>
      <c r="Q211" s="247"/>
      <c r="R211" s="126"/>
      <c r="S211" s="126"/>
      <c r="T211" s="126"/>
      <c r="U211" s="126"/>
      <c r="V211" s="126"/>
    </row>
    <row r="212" spans="1:22" x14ac:dyDescent="0.25">
      <c r="A212" s="45">
        <v>199</v>
      </c>
      <c r="B212" s="83" t="s">
        <v>239</v>
      </c>
      <c r="C212" s="84">
        <v>106.7</v>
      </c>
      <c r="D212" s="85" t="s">
        <v>358</v>
      </c>
      <c r="E212" s="135">
        <v>23.913</v>
      </c>
      <c r="F212" s="135">
        <v>26.395</v>
      </c>
      <c r="G212" s="86">
        <f t="shared" si="14"/>
        <v>2.1340235999999995</v>
      </c>
      <c r="H212" s="109">
        <f t="shared" si="15"/>
        <v>0.26162895052267188</v>
      </c>
      <c r="I212" s="73">
        <f t="shared" si="12"/>
        <v>2.3956525505226711</v>
      </c>
      <c r="J212" s="25"/>
      <c r="K212" s="38"/>
      <c r="L212" s="297"/>
      <c r="M212" s="294"/>
      <c r="P212" s="172"/>
      <c r="Q212" s="173"/>
    </row>
    <row r="213" spans="1:22" x14ac:dyDescent="0.25">
      <c r="A213" s="44">
        <v>200</v>
      </c>
      <c r="B213" s="56" t="s">
        <v>240</v>
      </c>
      <c r="C213" s="51">
        <v>92.7</v>
      </c>
      <c r="D213" s="65" t="s">
        <v>358</v>
      </c>
      <c r="E213" s="104">
        <v>8.7460000000000004</v>
      </c>
      <c r="F213" s="104">
        <v>9.6890000000000001</v>
      </c>
      <c r="G213" s="72">
        <f t="shared" si="14"/>
        <v>0.81079139999999972</v>
      </c>
      <c r="H213" s="103">
        <f t="shared" si="15"/>
        <v>0.22730087828914416</v>
      </c>
      <c r="I213" s="88">
        <f t="shared" si="12"/>
        <v>1.038092278289144</v>
      </c>
      <c r="J213" s="25"/>
      <c r="K213" s="38"/>
      <c r="L213" s="297"/>
      <c r="M213" s="294"/>
      <c r="N213" s="4"/>
      <c r="P213" s="172"/>
      <c r="Q213" s="173"/>
    </row>
    <row r="214" spans="1:22" x14ac:dyDescent="0.25">
      <c r="A214" s="44">
        <v>201</v>
      </c>
      <c r="B214" s="56" t="s">
        <v>241</v>
      </c>
      <c r="C214" s="51">
        <v>81.8</v>
      </c>
      <c r="D214" s="65" t="s">
        <v>358</v>
      </c>
      <c r="E214" s="104">
        <v>22.052</v>
      </c>
      <c r="F214" s="104">
        <v>24.097999999999999</v>
      </c>
      <c r="G214" s="72">
        <f t="shared" si="14"/>
        <v>1.7591507999999996</v>
      </c>
      <c r="H214" s="103">
        <f t="shared" si="15"/>
        <v>0.20057402205018329</v>
      </c>
      <c r="I214" s="88">
        <f t="shared" si="12"/>
        <v>1.9597248220501828</v>
      </c>
      <c r="J214" s="25"/>
      <c r="K214" s="38"/>
      <c r="L214" s="297"/>
      <c r="M214" s="294"/>
      <c r="P214" s="172"/>
    </row>
    <row r="215" spans="1:22" x14ac:dyDescent="0.25">
      <c r="A215" s="44">
        <v>202</v>
      </c>
      <c r="B215" s="56" t="s">
        <v>242</v>
      </c>
      <c r="C215" s="51">
        <v>52.3</v>
      </c>
      <c r="D215" s="65" t="s">
        <v>358</v>
      </c>
      <c r="E215" s="104">
        <v>5.4279999999999999</v>
      </c>
      <c r="F215" s="104">
        <v>6.181</v>
      </c>
      <c r="G215" s="72">
        <f t="shared" si="14"/>
        <v>0.64742940000000015</v>
      </c>
      <c r="H215" s="103">
        <f t="shared" si="15"/>
        <v>0.12823986984382135</v>
      </c>
      <c r="I215" s="88">
        <f t="shared" si="12"/>
        <v>0.77566926984382145</v>
      </c>
      <c r="J215" s="25"/>
      <c r="K215" s="38"/>
      <c r="L215" s="297"/>
      <c r="M215" s="294"/>
      <c r="P215" s="172"/>
    </row>
    <row r="216" spans="1:22" x14ac:dyDescent="0.25">
      <c r="A216" s="44">
        <v>203</v>
      </c>
      <c r="B216" s="56" t="s">
        <v>243</v>
      </c>
      <c r="C216" s="51">
        <v>51.3</v>
      </c>
      <c r="D216" s="65" t="s">
        <v>358</v>
      </c>
      <c r="E216" s="104">
        <v>10.941000000000001</v>
      </c>
      <c r="F216" s="104">
        <v>12.173999999999999</v>
      </c>
      <c r="G216" s="72">
        <f t="shared" si="14"/>
        <v>1.0601333999999989</v>
      </c>
      <c r="H216" s="103">
        <f t="shared" si="15"/>
        <v>0.12578786468428366</v>
      </c>
      <c r="I216" s="88">
        <f t="shared" si="12"/>
        <v>1.1859212646842825</v>
      </c>
      <c r="J216" s="25"/>
      <c r="K216" s="38"/>
      <c r="L216" s="297"/>
      <c r="M216" s="294"/>
      <c r="P216" s="172"/>
    </row>
    <row r="217" spans="1:22" x14ac:dyDescent="0.25">
      <c r="A217" s="44">
        <v>204</v>
      </c>
      <c r="B217" s="56" t="s">
        <v>244</v>
      </c>
      <c r="C217" s="51">
        <v>113.7</v>
      </c>
      <c r="D217" s="65" t="s">
        <v>358</v>
      </c>
      <c r="E217" s="104">
        <v>44.101999999999997</v>
      </c>
      <c r="F217" s="104">
        <v>47.68</v>
      </c>
      <c r="G217" s="72">
        <f t="shared" si="14"/>
        <v>3.0763644000000028</v>
      </c>
      <c r="H217" s="103">
        <f t="shared" si="15"/>
        <v>0.27879298663943569</v>
      </c>
      <c r="I217" s="88">
        <f t="shared" si="12"/>
        <v>3.3551573866394384</v>
      </c>
      <c r="J217" s="25"/>
      <c r="K217" s="38"/>
      <c r="L217" s="297"/>
      <c r="M217" s="294"/>
      <c r="P217" s="172"/>
    </row>
    <row r="218" spans="1:22" x14ac:dyDescent="0.25">
      <c r="A218" s="44">
        <v>205</v>
      </c>
      <c r="B218" s="56" t="s">
        <v>245</v>
      </c>
      <c r="C218" s="51">
        <v>107</v>
      </c>
      <c r="D218" s="65" t="s">
        <v>358</v>
      </c>
      <c r="E218" s="104">
        <v>18.372</v>
      </c>
      <c r="F218" s="104">
        <v>19.326000000000001</v>
      </c>
      <c r="G218" s="72">
        <f t="shared" si="14"/>
        <v>0.82024920000000057</v>
      </c>
      <c r="H218" s="103">
        <f t="shared" si="15"/>
        <v>0.26236455207053316</v>
      </c>
      <c r="I218" s="88">
        <f t="shared" si="12"/>
        <v>1.0826137520705337</v>
      </c>
      <c r="J218" s="25"/>
      <c r="K218" s="38"/>
      <c r="L218" s="297"/>
      <c r="M218" s="294"/>
    </row>
    <row r="219" spans="1:22" x14ac:dyDescent="0.25">
      <c r="A219" s="44">
        <v>206</v>
      </c>
      <c r="B219" s="56" t="s">
        <v>246</v>
      </c>
      <c r="C219" s="51">
        <v>92.7</v>
      </c>
      <c r="D219" s="65" t="s">
        <v>358</v>
      </c>
      <c r="E219" s="104">
        <v>20.474</v>
      </c>
      <c r="F219" s="104">
        <v>21.472999999999999</v>
      </c>
      <c r="G219" s="72">
        <f t="shared" si="14"/>
        <v>0.85894019999999893</v>
      </c>
      <c r="H219" s="103">
        <f t="shared" si="15"/>
        <v>0.22730087828914416</v>
      </c>
      <c r="I219" s="88">
        <f t="shared" si="12"/>
        <v>1.0862410782891432</v>
      </c>
      <c r="J219" s="25"/>
      <c r="K219" s="38"/>
      <c r="L219" s="297"/>
      <c r="M219" s="294"/>
    </row>
    <row r="220" spans="1:22" x14ac:dyDescent="0.25">
      <c r="A220" s="44">
        <v>207</v>
      </c>
      <c r="B220" s="56" t="s">
        <v>247</v>
      </c>
      <c r="C220" s="51">
        <v>81</v>
      </c>
      <c r="D220" s="65" t="s">
        <v>358</v>
      </c>
      <c r="E220" s="104">
        <v>17.989999999999998</v>
      </c>
      <c r="F220" s="104">
        <v>19.978000000000002</v>
      </c>
      <c r="G220" s="72">
        <f t="shared" si="14"/>
        <v>1.7092824000000026</v>
      </c>
      <c r="H220" s="103">
        <f t="shared" si="15"/>
        <v>0.19861241792255313</v>
      </c>
      <c r="I220" s="88">
        <f t="shared" si="12"/>
        <v>1.9078948179225557</v>
      </c>
      <c r="J220" s="25"/>
      <c r="K220" s="38"/>
      <c r="L220" s="297"/>
      <c r="M220" s="294"/>
    </row>
    <row r="221" spans="1:22" x14ac:dyDescent="0.25">
      <c r="A221" s="44">
        <v>208</v>
      </c>
      <c r="B221" s="56" t="s">
        <v>248</v>
      </c>
      <c r="C221" s="51">
        <v>53.2</v>
      </c>
      <c r="D221" s="65" t="s">
        <v>358</v>
      </c>
      <c r="E221" s="104">
        <v>8.76</v>
      </c>
      <c r="F221" s="104">
        <v>9.9339999999999993</v>
      </c>
      <c r="G221" s="72">
        <f t="shared" si="14"/>
        <v>1.0094051999999996</v>
      </c>
      <c r="H221" s="103">
        <f t="shared" si="15"/>
        <v>0.13044667448740527</v>
      </c>
      <c r="I221" s="88">
        <f t="shared" si="12"/>
        <v>1.1398518744874049</v>
      </c>
      <c r="J221" s="25"/>
      <c r="K221" s="38"/>
      <c r="L221" s="297"/>
      <c r="M221" s="294"/>
    </row>
    <row r="222" spans="1:22" x14ac:dyDescent="0.25">
      <c r="A222" s="44">
        <v>209</v>
      </c>
      <c r="B222" s="56" t="s">
        <v>249</v>
      </c>
      <c r="C222" s="51">
        <v>51.1</v>
      </c>
      <c r="D222" s="65" t="s">
        <v>358</v>
      </c>
      <c r="E222" s="104">
        <v>19.326000000000001</v>
      </c>
      <c r="F222" s="104">
        <v>21.084</v>
      </c>
      <c r="G222" s="72">
        <f t="shared" si="14"/>
        <v>1.5115283999999993</v>
      </c>
      <c r="H222" s="103">
        <f t="shared" si="15"/>
        <v>0.12529746365237612</v>
      </c>
      <c r="I222" s="88">
        <f t="shared" si="12"/>
        <v>1.6368258636523754</v>
      </c>
      <c r="J222" s="25"/>
      <c r="K222" s="38"/>
      <c r="L222" s="297"/>
      <c r="M222" s="294"/>
    </row>
    <row r="223" spans="1:22" x14ac:dyDescent="0.25">
      <c r="A223" s="44">
        <v>210</v>
      </c>
      <c r="B223" s="56" t="s">
        <v>250</v>
      </c>
      <c r="C223" s="51">
        <v>113.8</v>
      </c>
      <c r="D223" s="65" t="s">
        <v>358</v>
      </c>
      <c r="E223" s="104">
        <v>31.76</v>
      </c>
      <c r="F223" s="104">
        <v>33.512999999999998</v>
      </c>
      <c r="G223" s="72">
        <f t="shared" si="14"/>
        <v>1.5072293999999971</v>
      </c>
      <c r="H223" s="103">
        <f t="shared" si="15"/>
        <v>0.27903818715538947</v>
      </c>
      <c r="I223" s="88">
        <f t="shared" ref="I223:I280" si="16">G223+H223</f>
        <v>1.7862675871553866</v>
      </c>
      <c r="J223" s="25"/>
      <c r="K223" s="38"/>
      <c r="L223" s="297"/>
      <c r="M223" s="294"/>
    </row>
    <row r="224" spans="1:22" ht="13.5" customHeight="1" x14ac:dyDescent="0.25">
      <c r="A224" s="45">
        <v>211</v>
      </c>
      <c r="B224" s="83" t="s">
        <v>251</v>
      </c>
      <c r="C224" s="84">
        <v>106.9</v>
      </c>
      <c r="D224" s="85" t="s">
        <v>358</v>
      </c>
      <c r="E224" s="135">
        <v>5.76</v>
      </c>
      <c r="F224" s="135">
        <v>5.16</v>
      </c>
      <c r="G224" s="72">
        <v>0</v>
      </c>
      <c r="H224" s="109">
        <f t="shared" si="15"/>
        <v>0.26211935155457938</v>
      </c>
      <c r="I224" s="73">
        <f t="shared" si="16"/>
        <v>0.26211935155457938</v>
      </c>
      <c r="J224" s="25"/>
      <c r="K224" s="38"/>
      <c r="L224" s="677" t="s">
        <v>476</v>
      </c>
      <c r="M224" s="677"/>
      <c r="N224" s="677"/>
      <c r="O224" s="677"/>
      <c r="P224" s="677"/>
      <c r="Q224" s="677"/>
      <c r="R224" s="677"/>
      <c r="S224" s="677"/>
    </row>
    <row r="225" spans="1:14" x14ac:dyDescent="0.25">
      <c r="A225" s="44">
        <v>212</v>
      </c>
      <c r="B225" s="56" t="s">
        <v>252</v>
      </c>
      <c r="C225" s="51">
        <v>93.2</v>
      </c>
      <c r="D225" s="65" t="s">
        <v>358</v>
      </c>
      <c r="E225" s="104">
        <v>18.954000000000001</v>
      </c>
      <c r="F225" s="104">
        <v>20.221</v>
      </c>
      <c r="G225" s="72">
        <f t="shared" si="14"/>
        <v>1.0893665999999995</v>
      </c>
      <c r="H225" s="103">
        <f t="shared" si="15"/>
        <v>0.22852688086891301</v>
      </c>
      <c r="I225" s="88">
        <f t="shared" si="16"/>
        <v>1.3178934808689124</v>
      </c>
      <c r="J225" s="25"/>
      <c r="K225" s="38"/>
      <c r="L225" s="297"/>
      <c r="M225" s="294"/>
    </row>
    <row r="226" spans="1:14" x14ac:dyDescent="0.25">
      <c r="A226" s="44">
        <v>213</v>
      </c>
      <c r="B226" s="56" t="s">
        <v>253</v>
      </c>
      <c r="C226" s="51">
        <v>80.7</v>
      </c>
      <c r="D226" s="65" t="s">
        <v>358</v>
      </c>
      <c r="E226" s="104">
        <v>6.641</v>
      </c>
      <c r="F226" s="104">
        <v>7.0949999999999998</v>
      </c>
      <c r="G226" s="72">
        <f t="shared" si="14"/>
        <v>0.39034919999999979</v>
      </c>
      <c r="H226" s="103">
        <f t="shared" si="15"/>
        <v>0.19787681637469184</v>
      </c>
      <c r="I226" s="88">
        <f t="shared" si="16"/>
        <v>0.58822601637469163</v>
      </c>
      <c r="J226" s="25"/>
      <c r="K226" s="38"/>
      <c r="L226" s="297"/>
      <c r="M226" s="294"/>
    </row>
    <row r="227" spans="1:14" x14ac:dyDescent="0.25">
      <c r="A227" s="44">
        <v>214</v>
      </c>
      <c r="B227" s="56" t="s">
        <v>254</v>
      </c>
      <c r="C227" s="51">
        <v>52.5</v>
      </c>
      <c r="D227" s="65" t="s">
        <v>358</v>
      </c>
      <c r="E227" s="104">
        <v>10.507</v>
      </c>
      <c r="F227" s="104">
        <v>11.619</v>
      </c>
      <c r="G227" s="72">
        <f t="shared" si="14"/>
        <v>0.9560976000000001</v>
      </c>
      <c r="H227" s="103">
        <f t="shared" si="15"/>
        <v>0.12873027087572889</v>
      </c>
      <c r="I227" s="88">
        <f t="shared" si="16"/>
        <v>1.0848278708757291</v>
      </c>
      <c r="J227" s="25"/>
      <c r="K227" s="38"/>
      <c r="L227" s="297"/>
      <c r="M227" s="294"/>
    </row>
    <row r="228" spans="1:14" x14ac:dyDescent="0.25">
      <c r="A228" s="44">
        <v>215</v>
      </c>
      <c r="B228" s="56" t="s">
        <v>255</v>
      </c>
      <c r="C228" s="51">
        <v>51</v>
      </c>
      <c r="D228" s="65" t="s">
        <v>358</v>
      </c>
      <c r="E228" s="104">
        <v>0.47299999999999998</v>
      </c>
      <c r="F228" s="104">
        <v>0.53800000000000003</v>
      </c>
      <c r="G228" s="72">
        <f t="shared" si="14"/>
        <v>5.5887000000000048E-2</v>
      </c>
      <c r="H228" s="103">
        <f t="shared" si="15"/>
        <v>0.12505226313642234</v>
      </c>
      <c r="I228" s="88">
        <f t="shared" si="16"/>
        <v>0.18093926313642239</v>
      </c>
      <c r="K228" s="38"/>
      <c r="L228" s="297"/>
      <c r="M228" s="294"/>
    </row>
    <row r="229" spans="1:14" x14ac:dyDescent="0.25">
      <c r="A229" s="44">
        <v>216</v>
      </c>
      <c r="B229" s="56" t="s">
        <v>256</v>
      </c>
      <c r="C229" s="51">
        <v>113.9</v>
      </c>
      <c r="D229" s="65" t="s">
        <v>358</v>
      </c>
      <c r="E229" s="104">
        <v>46.167000000000002</v>
      </c>
      <c r="F229" s="104">
        <v>50.222000000000001</v>
      </c>
      <c r="G229" s="72">
        <f t="shared" si="14"/>
        <v>3.4864889999999997</v>
      </c>
      <c r="H229" s="103">
        <f t="shared" si="15"/>
        <v>0.27928338767134325</v>
      </c>
      <c r="I229" s="88">
        <f t="shared" si="16"/>
        <v>3.7657723876713431</v>
      </c>
      <c r="J229" s="25"/>
      <c r="K229" s="38"/>
      <c r="L229" s="297"/>
      <c r="M229" s="294"/>
    </row>
    <row r="230" spans="1:14" x14ac:dyDescent="0.25">
      <c r="A230" s="44">
        <v>217</v>
      </c>
      <c r="B230" s="56" t="s">
        <v>257</v>
      </c>
      <c r="C230" s="51">
        <v>106.5</v>
      </c>
      <c r="D230" s="65" t="s">
        <v>358</v>
      </c>
      <c r="E230" s="104">
        <v>14.782</v>
      </c>
      <c r="F230" s="104">
        <v>14.782</v>
      </c>
      <c r="G230" s="72">
        <f t="shared" si="14"/>
        <v>0</v>
      </c>
      <c r="H230" s="103">
        <f t="shared" si="15"/>
        <v>0.26113854949076432</v>
      </c>
      <c r="I230" s="88">
        <f t="shared" si="16"/>
        <v>0.26113854949076432</v>
      </c>
      <c r="J230" s="25"/>
      <c r="K230" s="38"/>
      <c r="L230" s="297"/>
      <c r="M230" s="294"/>
    </row>
    <row r="231" spans="1:14" x14ac:dyDescent="0.25">
      <c r="A231" s="44">
        <v>218</v>
      </c>
      <c r="B231" s="56" t="s">
        <v>258</v>
      </c>
      <c r="C231" s="51">
        <v>92.6</v>
      </c>
      <c r="D231" s="65" t="s">
        <v>358</v>
      </c>
      <c r="E231" s="104">
        <v>16.334</v>
      </c>
      <c r="F231" s="104">
        <v>18.262</v>
      </c>
      <c r="G231" s="72">
        <f t="shared" si="14"/>
        <v>1.6576944000000007</v>
      </c>
      <c r="H231" s="103">
        <f t="shared" si="15"/>
        <v>0.22705567777319036</v>
      </c>
      <c r="I231" s="88">
        <f t="shared" si="16"/>
        <v>1.8847500777731909</v>
      </c>
      <c r="J231" s="25"/>
      <c r="K231" s="38"/>
      <c r="L231" s="297"/>
      <c r="M231" s="294"/>
    </row>
    <row r="232" spans="1:14" x14ac:dyDescent="0.25">
      <c r="A232" s="44">
        <v>219</v>
      </c>
      <c r="B232" s="56" t="s">
        <v>259</v>
      </c>
      <c r="C232" s="51">
        <v>81.400000000000006</v>
      </c>
      <c r="D232" s="65" t="s">
        <v>358</v>
      </c>
      <c r="E232" s="104">
        <v>14.875999999999999</v>
      </c>
      <c r="F232" s="104">
        <v>16.571999999999999</v>
      </c>
      <c r="G232" s="72">
        <f t="shared" si="14"/>
        <v>1.4582207999999999</v>
      </c>
      <c r="H232" s="103">
        <f t="shared" si="15"/>
        <v>0.19959321998636823</v>
      </c>
      <c r="I232" s="88">
        <f t="shared" si="16"/>
        <v>1.657814019986368</v>
      </c>
      <c r="J232" s="25"/>
      <c r="K232" s="38"/>
      <c r="L232" s="297"/>
      <c r="M232" s="294"/>
    </row>
    <row r="233" spans="1:14" x14ac:dyDescent="0.25">
      <c r="A233" s="44">
        <v>220</v>
      </c>
      <c r="B233" s="56" t="s">
        <v>260</v>
      </c>
      <c r="C233" s="51">
        <v>52.9</v>
      </c>
      <c r="D233" s="65" t="s">
        <v>358</v>
      </c>
      <c r="E233" s="104">
        <v>10.125</v>
      </c>
      <c r="F233" s="104">
        <v>10.778</v>
      </c>
      <c r="G233" s="72">
        <f t="shared" si="14"/>
        <v>0.56144940000000043</v>
      </c>
      <c r="H233" s="103">
        <f t="shared" si="15"/>
        <v>0.12971107293954395</v>
      </c>
      <c r="I233" s="88">
        <f t="shared" si="16"/>
        <v>0.69116047293954441</v>
      </c>
      <c r="J233" s="25"/>
      <c r="K233" s="38"/>
      <c r="L233" s="297"/>
      <c r="M233" s="294"/>
    </row>
    <row r="234" spans="1:14" x14ac:dyDescent="0.25">
      <c r="A234" s="45">
        <v>221</v>
      </c>
      <c r="B234" s="83" t="s">
        <v>261</v>
      </c>
      <c r="C234" s="84">
        <v>51.4</v>
      </c>
      <c r="D234" s="85" t="s">
        <v>358</v>
      </c>
      <c r="E234" s="135">
        <v>15.506</v>
      </c>
      <c r="F234" s="135">
        <v>16.916</v>
      </c>
      <c r="G234" s="86">
        <f t="shared" si="14"/>
        <v>1.2123180000000002</v>
      </c>
      <c r="H234" s="109">
        <f t="shared" si="15"/>
        <v>0.12603306520023741</v>
      </c>
      <c r="I234" s="73">
        <f t="shared" si="16"/>
        <v>1.3383510652002377</v>
      </c>
      <c r="J234" s="25"/>
      <c r="K234" s="38"/>
      <c r="L234" s="297"/>
      <c r="M234" s="294"/>
    </row>
    <row r="235" spans="1:14" x14ac:dyDescent="0.25">
      <c r="A235" s="45">
        <v>222</v>
      </c>
      <c r="B235" s="83" t="s">
        <v>262</v>
      </c>
      <c r="C235" s="84">
        <v>115</v>
      </c>
      <c r="D235" s="85" t="s">
        <v>358</v>
      </c>
      <c r="E235" s="135">
        <v>8.0039999999999996</v>
      </c>
      <c r="F235" s="135">
        <v>8.0370000000000008</v>
      </c>
      <c r="G235" s="86">
        <f t="shared" si="14"/>
        <v>2.8373400000001076E-2</v>
      </c>
      <c r="H235" s="109">
        <f t="shared" si="15"/>
        <v>0.28198059334683473</v>
      </c>
      <c r="I235" s="73">
        <f t="shared" si="16"/>
        <v>0.31035399334683578</v>
      </c>
      <c r="J235" s="215"/>
      <c r="K235" s="38"/>
      <c r="L235" s="297"/>
      <c r="M235" s="294"/>
    </row>
    <row r="236" spans="1:14" x14ac:dyDescent="0.25">
      <c r="A236" s="45">
        <v>223</v>
      </c>
      <c r="B236" s="83" t="s">
        <v>263</v>
      </c>
      <c r="C236" s="84">
        <v>106.7</v>
      </c>
      <c r="D236" s="85" t="s">
        <v>358</v>
      </c>
      <c r="E236" s="135">
        <v>18.245000000000001</v>
      </c>
      <c r="F236" s="135">
        <v>19.207000000000001</v>
      </c>
      <c r="G236" s="86">
        <f t="shared" si="14"/>
        <v>0.82712759999999974</v>
      </c>
      <c r="H236" s="109">
        <f t="shared" si="15"/>
        <v>0.26162895052267188</v>
      </c>
      <c r="I236" s="73">
        <f t="shared" si="16"/>
        <v>1.0887565505226715</v>
      </c>
      <c r="J236" s="215"/>
      <c r="K236" s="227"/>
      <c r="L236" s="297"/>
      <c r="M236" s="294"/>
    </row>
    <row r="237" spans="1:14" x14ac:dyDescent="0.25">
      <c r="A237" s="45">
        <v>224</v>
      </c>
      <c r="B237" s="83" t="s">
        <v>264</v>
      </c>
      <c r="C237" s="84">
        <v>92.4</v>
      </c>
      <c r="D237" s="85" t="s">
        <v>358</v>
      </c>
      <c r="E237" s="135">
        <v>9.9030000000000005</v>
      </c>
      <c r="F237" s="135">
        <v>12.439</v>
      </c>
      <c r="G237" s="86">
        <f t="shared" si="14"/>
        <v>2.1804527999999999</v>
      </c>
      <c r="H237" s="109">
        <f t="shared" si="15"/>
        <v>0.22656527674128285</v>
      </c>
      <c r="I237" s="73">
        <f t="shared" si="16"/>
        <v>2.4070180767412825</v>
      </c>
      <c r="J237" s="215"/>
      <c r="K237" s="227"/>
      <c r="L237" s="297"/>
      <c r="M237" s="225" t="s">
        <v>463</v>
      </c>
      <c r="N237" s="226"/>
    </row>
    <row r="238" spans="1:14" x14ac:dyDescent="0.25">
      <c r="A238" s="45">
        <v>225</v>
      </c>
      <c r="B238" s="83" t="s">
        <v>265</v>
      </c>
      <c r="C238" s="84">
        <v>81.2</v>
      </c>
      <c r="D238" s="85" t="s">
        <v>358</v>
      </c>
      <c r="E238" s="135">
        <v>14.343</v>
      </c>
      <c r="F238" s="135">
        <v>15.496</v>
      </c>
      <c r="G238" s="86">
        <f t="shared" si="14"/>
        <v>0.99134940000000038</v>
      </c>
      <c r="H238" s="109">
        <f t="shared" si="15"/>
        <v>0.19910281895446069</v>
      </c>
      <c r="I238" s="73">
        <f t="shared" si="16"/>
        <v>1.1904522189544611</v>
      </c>
      <c r="J238" s="215"/>
      <c r="K238" s="227"/>
      <c r="L238" s="297"/>
      <c r="M238" s="294"/>
    </row>
    <row r="239" spans="1:14" x14ac:dyDescent="0.25">
      <c r="A239" s="45">
        <v>226</v>
      </c>
      <c r="B239" s="83" t="s">
        <v>266</v>
      </c>
      <c r="C239" s="84">
        <v>52.7</v>
      </c>
      <c r="D239" s="85" t="s">
        <v>358</v>
      </c>
      <c r="E239" s="135">
        <v>6.2640000000000002</v>
      </c>
      <c r="F239" s="135">
        <v>6.8520000000000003</v>
      </c>
      <c r="G239" s="86">
        <f t="shared" si="14"/>
        <v>0.50556240000000008</v>
      </c>
      <c r="H239" s="109">
        <f t="shared" si="15"/>
        <v>0.12922067190763645</v>
      </c>
      <c r="I239" s="73">
        <f t="shared" si="16"/>
        <v>0.6347830719076365</v>
      </c>
      <c r="J239" s="215"/>
      <c r="K239" s="38"/>
      <c r="L239" s="297"/>
      <c r="M239" s="294"/>
    </row>
    <row r="240" spans="1:14" x14ac:dyDescent="0.25">
      <c r="A240" s="45">
        <v>227</v>
      </c>
      <c r="B240" s="83" t="s">
        <v>267</v>
      </c>
      <c r="C240" s="84">
        <v>51.5</v>
      </c>
      <c r="D240" s="85" t="s">
        <v>358</v>
      </c>
      <c r="E240" s="135">
        <v>9.6690000000000005</v>
      </c>
      <c r="F240" s="135">
        <v>9.6690000000000005</v>
      </c>
      <c r="G240" s="86">
        <f t="shared" si="14"/>
        <v>0</v>
      </c>
      <c r="H240" s="109">
        <f t="shared" si="15"/>
        <v>0.12627826571619119</v>
      </c>
      <c r="I240" s="73">
        <f t="shared" si="16"/>
        <v>0.12627826571619119</v>
      </c>
      <c r="J240" s="215"/>
      <c r="K240" s="38"/>
      <c r="L240" s="297"/>
      <c r="M240" s="294"/>
    </row>
    <row r="241" spans="1:14" x14ac:dyDescent="0.25">
      <c r="A241" s="45">
        <v>228</v>
      </c>
      <c r="B241" s="83" t="s">
        <v>268</v>
      </c>
      <c r="C241" s="84">
        <v>113.5</v>
      </c>
      <c r="D241" s="85" t="s">
        <v>358</v>
      </c>
      <c r="E241" s="135">
        <v>41.796999999999997</v>
      </c>
      <c r="F241" s="135">
        <v>43.905999999999999</v>
      </c>
      <c r="G241" s="86">
        <f t="shared" si="14"/>
        <v>1.8133182000000014</v>
      </c>
      <c r="H241" s="109">
        <f t="shared" si="15"/>
        <v>0.27830258560752819</v>
      </c>
      <c r="I241" s="73">
        <f t="shared" si="16"/>
        <v>2.0916207856075295</v>
      </c>
      <c r="J241" s="215"/>
      <c r="K241" s="38"/>
      <c r="L241" s="297"/>
      <c r="M241" s="294"/>
    </row>
    <row r="242" spans="1:14" x14ac:dyDescent="0.25">
      <c r="A242" s="45">
        <v>229</v>
      </c>
      <c r="B242" s="83" t="s">
        <v>269</v>
      </c>
      <c r="C242" s="84">
        <v>107.4</v>
      </c>
      <c r="D242" s="85" t="s">
        <v>358</v>
      </c>
      <c r="E242" s="135">
        <v>20.466999999999999</v>
      </c>
      <c r="F242" s="135">
        <v>22.044</v>
      </c>
      <c r="G242" s="86">
        <f t="shared" si="14"/>
        <v>1.3559046000000015</v>
      </c>
      <c r="H242" s="109">
        <f t="shared" si="15"/>
        <v>0.26334535413434823</v>
      </c>
      <c r="I242" s="73">
        <f t="shared" si="16"/>
        <v>1.6192499541343497</v>
      </c>
      <c r="J242" s="215"/>
      <c r="K242" s="38"/>
      <c r="L242" s="297"/>
      <c r="M242" s="294"/>
    </row>
    <row r="243" spans="1:14" x14ac:dyDescent="0.25">
      <c r="A243" s="45">
        <v>230</v>
      </c>
      <c r="B243" s="83" t="s">
        <v>270</v>
      </c>
      <c r="C243" s="84">
        <v>93</v>
      </c>
      <c r="D243" s="85" t="s">
        <v>358</v>
      </c>
      <c r="E243" s="135">
        <v>17.555</v>
      </c>
      <c r="F243" s="135">
        <v>18.045000000000002</v>
      </c>
      <c r="G243" s="86">
        <f t="shared" si="14"/>
        <v>0.42130200000000173</v>
      </c>
      <c r="H243" s="109">
        <f t="shared" si="15"/>
        <v>0.22803647983700545</v>
      </c>
      <c r="I243" s="73">
        <f t="shared" si="16"/>
        <v>0.64933847983700721</v>
      </c>
      <c r="J243" s="25"/>
      <c r="K243" s="38"/>
      <c r="L243" s="297"/>
      <c r="M243" s="294"/>
    </row>
    <row r="244" spans="1:14" x14ac:dyDescent="0.25">
      <c r="A244" s="45">
        <v>231</v>
      </c>
      <c r="B244" s="83" t="s">
        <v>271</v>
      </c>
      <c r="C244" s="84">
        <v>80.900000000000006</v>
      </c>
      <c r="D244" s="85" t="s">
        <v>358</v>
      </c>
      <c r="E244" s="135">
        <v>24.747</v>
      </c>
      <c r="F244" s="135">
        <v>26.402999999999999</v>
      </c>
      <c r="G244" s="86">
        <f t="shared" si="14"/>
        <v>1.423828799999999</v>
      </c>
      <c r="H244" s="109">
        <f t="shared" si="15"/>
        <v>0.19836721740659938</v>
      </c>
      <c r="I244" s="73">
        <f t="shared" si="16"/>
        <v>1.6221960174065984</v>
      </c>
      <c r="J244" s="25"/>
      <c r="K244" s="38"/>
      <c r="L244" s="297"/>
      <c r="M244" s="294"/>
    </row>
    <row r="245" spans="1:14" x14ac:dyDescent="0.25">
      <c r="A245" s="45">
        <v>232</v>
      </c>
      <c r="B245" s="83" t="s">
        <v>272</v>
      </c>
      <c r="C245" s="84">
        <v>52.5</v>
      </c>
      <c r="D245" s="85" t="s">
        <v>358</v>
      </c>
      <c r="E245" s="135">
        <v>16.581</v>
      </c>
      <c r="F245" s="135">
        <v>18.004000000000001</v>
      </c>
      <c r="G245" s="86">
        <f t="shared" si="14"/>
        <v>1.2234954000000016</v>
      </c>
      <c r="H245" s="109">
        <f t="shared" si="15"/>
        <v>0.12873027087572889</v>
      </c>
      <c r="I245" s="73">
        <f t="shared" si="16"/>
        <v>1.3522256708757305</v>
      </c>
      <c r="J245" s="25"/>
      <c r="K245" s="38"/>
      <c r="L245" s="297"/>
      <c r="M245" s="294"/>
    </row>
    <row r="246" spans="1:14" x14ac:dyDescent="0.25">
      <c r="A246" s="44">
        <v>233</v>
      </c>
      <c r="B246" s="56" t="s">
        <v>273</v>
      </c>
      <c r="C246" s="51">
        <v>50.7</v>
      </c>
      <c r="D246" s="65" t="s">
        <v>358</v>
      </c>
      <c r="E246" s="104">
        <v>13.635</v>
      </c>
      <c r="F246" s="104">
        <v>14.826000000000001</v>
      </c>
      <c r="G246" s="72">
        <f t="shared" si="14"/>
        <v>1.0240218000000005</v>
      </c>
      <c r="H246" s="103">
        <f t="shared" si="15"/>
        <v>0.12431666158856104</v>
      </c>
      <c r="I246" s="88">
        <f t="shared" si="16"/>
        <v>1.1483384615885617</v>
      </c>
      <c r="J246" s="25"/>
      <c r="K246" s="38"/>
      <c r="L246" s="297"/>
      <c r="M246" s="294"/>
    </row>
    <row r="247" spans="1:14" x14ac:dyDescent="0.25">
      <c r="A247" s="44">
        <v>234</v>
      </c>
      <c r="B247" s="56" t="s">
        <v>274</v>
      </c>
      <c r="C247" s="51">
        <v>113.8</v>
      </c>
      <c r="D247" s="65" t="s">
        <v>358</v>
      </c>
      <c r="E247" s="104">
        <v>22.87</v>
      </c>
      <c r="F247" s="104">
        <v>25.952999999999999</v>
      </c>
      <c r="G247" s="72">
        <f t="shared" si="14"/>
        <v>2.6507633999999984</v>
      </c>
      <c r="H247" s="103">
        <f t="shared" si="15"/>
        <v>0.27903818715538947</v>
      </c>
      <c r="I247" s="88">
        <f t="shared" si="16"/>
        <v>2.9298015871553877</v>
      </c>
      <c r="J247" s="25"/>
      <c r="K247" s="38"/>
      <c r="L247" s="297"/>
      <c r="M247" s="294"/>
    </row>
    <row r="248" spans="1:14" x14ac:dyDescent="0.25">
      <c r="A248" s="44">
        <v>235</v>
      </c>
      <c r="B248" s="56" t="s">
        <v>275</v>
      </c>
      <c r="C248" s="51">
        <v>106.4</v>
      </c>
      <c r="D248" s="65" t="s">
        <v>358</v>
      </c>
      <c r="E248" s="104">
        <v>16.215</v>
      </c>
      <c r="F248" s="104">
        <v>17.954000000000001</v>
      </c>
      <c r="G248" s="72">
        <f t="shared" si="14"/>
        <v>1.4951922000000006</v>
      </c>
      <c r="H248" s="103">
        <f t="shared" si="15"/>
        <v>0.26089334897481053</v>
      </c>
      <c r="I248" s="88">
        <f t="shared" si="16"/>
        <v>1.7560855489748111</v>
      </c>
      <c r="J248" s="25"/>
      <c r="K248" s="38"/>
      <c r="L248" s="297"/>
      <c r="M248" s="294"/>
    </row>
    <row r="249" spans="1:14" x14ac:dyDescent="0.25">
      <c r="A249" s="44">
        <v>236</v>
      </c>
      <c r="B249" s="56" t="s">
        <v>276</v>
      </c>
      <c r="C249" s="140">
        <v>93.5</v>
      </c>
      <c r="D249" s="65" t="s">
        <v>358</v>
      </c>
      <c r="E249" s="104">
        <v>17.187000000000001</v>
      </c>
      <c r="F249" s="104">
        <v>18.838999999999999</v>
      </c>
      <c r="G249" s="72">
        <f t="shared" si="14"/>
        <v>1.4203895999999978</v>
      </c>
      <c r="H249" s="103">
        <f t="shared" si="15"/>
        <v>0.2292624824167743</v>
      </c>
      <c r="I249" s="88">
        <f t="shared" si="16"/>
        <v>1.6496520824167722</v>
      </c>
      <c r="J249" s="25"/>
      <c r="K249" s="38"/>
      <c r="L249" s="297"/>
      <c r="M249" s="294"/>
    </row>
    <row r="250" spans="1:14" x14ac:dyDescent="0.25">
      <c r="A250" s="44">
        <v>237</v>
      </c>
      <c r="B250" s="56" t="s">
        <v>277</v>
      </c>
      <c r="C250" s="51">
        <v>80.3</v>
      </c>
      <c r="D250" s="65" t="s">
        <v>358</v>
      </c>
      <c r="E250" s="104">
        <v>6.3220000000000001</v>
      </c>
      <c r="F250" s="104">
        <v>7.2770000000000001</v>
      </c>
      <c r="G250" s="72">
        <f t="shared" si="14"/>
        <v>0.82110900000000009</v>
      </c>
      <c r="H250" s="103">
        <f t="shared" si="15"/>
        <v>0.19689601431087675</v>
      </c>
      <c r="I250" s="88">
        <f t="shared" si="16"/>
        <v>1.0180050143108768</v>
      </c>
      <c r="J250" s="25"/>
      <c r="K250" s="38"/>
      <c r="L250" s="297"/>
      <c r="M250" s="294"/>
    </row>
    <row r="251" spans="1:14" x14ac:dyDescent="0.25">
      <c r="A251" s="44">
        <v>238</v>
      </c>
      <c r="B251" s="56" t="s">
        <v>278</v>
      </c>
      <c r="C251" s="51">
        <v>52.4</v>
      </c>
      <c r="D251" s="65" t="s">
        <v>358</v>
      </c>
      <c r="E251" s="104">
        <v>7.3940000000000001</v>
      </c>
      <c r="F251" s="104">
        <v>8.6639999999999997</v>
      </c>
      <c r="G251" s="72">
        <f t="shared" si="14"/>
        <v>1.0919459999999996</v>
      </c>
      <c r="H251" s="103">
        <f t="shared" si="15"/>
        <v>0.12848507035977511</v>
      </c>
      <c r="I251" s="88">
        <f t="shared" si="16"/>
        <v>1.2204310703597747</v>
      </c>
      <c r="J251" s="25"/>
      <c r="K251" s="38"/>
      <c r="L251" s="297"/>
      <c r="M251" s="294"/>
    </row>
    <row r="252" spans="1:14" x14ac:dyDescent="0.25">
      <c r="A252" s="44">
        <v>239</v>
      </c>
      <c r="B252" s="56" t="s">
        <v>279</v>
      </c>
      <c r="C252" s="51">
        <v>50.9</v>
      </c>
      <c r="D252" s="65" t="s">
        <v>358</v>
      </c>
      <c r="E252" s="104">
        <v>14.494</v>
      </c>
      <c r="F252" s="104">
        <v>16.065999999999999</v>
      </c>
      <c r="G252" s="72">
        <f t="shared" si="14"/>
        <v>1.3516055999999994</v>
      </c>
      <c r="H252" s="103">
        <f t="shared" si="15"/>
        <v>0.12480706262046858</v>
      </c>
      <c r="I252" s="88">
        <f t="shared" si="16"/>
        <v>1.4764126626204679</v>
      </c>
      <c r="J252" s="25"/>
      <c r="K252" s="38"/>
      <c r="L252" s="297"/>
      <c r="M252" s="294"/>
    </row>
    <row r="253" spans="1:14" x14ac:dyDescent="0.25">
      <c r="A253" s="44">
        <v>240</v>
      </c>
      <c r="B253" s="56" t="s">
        <v>280</v>
      </c>
      <c r="C253" s="51">
        <v>114.5</v>
      </c>
      <c r="D253" s="65" t="s">
        <v>358</v>
      </c>
      <c r="E253" s="104">
        <v>38.6</v>
      </c>
      <c r="F253" s="104">
        <v>41.283000000000001</v>
      </c>
      <c r="G253" s="72">
        <f t="shared" si="14"/>
        <v>2.3068434</v>
      </c>
      <c r="H253" s="103">
        <f t="shared" si="15"/>
        <v>0.28075459076706588</v>
      </c>
      <c r="I253" s="88">
        <f t="shared" si="16"/>
        <v>2.5875979907670659</v>
      </c>
      <c r="J253" s="215"/>
      <c r="K253" s="38"/>
      <c r="L253" s="297"/>
      <c r="M253" s="294"/>
    </row>
    <row r="254" spans="1:14" x14ac:dyDescent="0.25">
      <c r="A254" s="44">
        <v>241</v>
      </c>
      <c r="B254" s="56" t="s">
        <v>281</v>
      </c>
      <c r="C254" s="51">
        <v>106.5</v>
      </c>
      <c r="D254" s="65" t="s">
        <v>358</v>
      </c>
      <c r="E254" s="135">
        <v>11.132</v>
      </c>
      <c r="F254" s="135">
        <v>12.471</v>
      </c>
      <c r="G254" s="72">
        <f>(F254-E254)*0.8598</f>
        <v>1.1512722000000004</v>
      </c>
      <c r="H254" s="103">
        <f t="shared" si="15"/>
        <v>0.26113854949076432</v>
      </c>
      <c r="I254" s="88">
        <f t="shared" si="16"/>
        <v>1.4124107494907647</v>
      </c>
      <c r="J254" s="215"/>
      <c r="K254" s="38"/>
      <c r="L254" s="297"/>
      <c r="M254" s="230" t="s">
        <v>464</v>
      </c>
      <c r="N254" s="231">
        <v>129</v>
      </c>
    </row>
    <row r="255" spans="1:14" x14ac:dyDescent="0.25">
      <c r="A255" s="44">
        <v>242</v>
      </c>
      <c r="B255" s="56" t="s">
        <v>282</v>
      </c>
      <c r="C255" s="51">
        <v>93.5</v>
      </c>
      <c r="D255" s="65" t="s">
        <v>358</v>
      </c>
      <c r="E255" s="135">
        <v>21.100999999999999</v>
      </c>
      <c r="F255" s="135">
        <v>23.042000000000002</v>
      </c>
      <c r="G255" s="72">
        <f>(F255-E255)*0.8598</f>
        <v>1.6688718000000022</v>
      </c>
      <c r="H255" s="103">
        <f t="shared" si="15"/>
        <v>0.2292624824167743</v>
      </c>
      <c r="I255" s="88">
        <f t="shared" si="16"/>
        <v>1.8981342824167766</v>
      </c>
      <c r="J255" s="215"/>
      <c r="K255" s="38"/>
      <c r="L255" s="297"/>
      <c r="M255" s="294"/>
    </row>
    <row r="256" spans="1:14" x14ac:dyDescent="0.25">
      <c r="A256" s="44">
        <v>243</v>
      </c>
      <c r="B256" s="56" t="s">
        <v>283</v>
      </c>
      <c r="C256" s="51">
        <v>80.5</v>
      </c>
      <c r="D256" s="65" t="s">
        <v>358</v>
      </c>
      <c r="E256" s="135">
        <v>7.532</v>
      </c>
      <c r="F256" s="135">
        <v>7.6950000000000003</v>
      </c>
      <c r="G256" s="72">
        <f t="shared" si="14"/>
        <v>0.14014740000000023</v>
      </c>
      <c r="H256" s="103">
        <f t="shared" si="15"/>
        <v>0.19738641534278428</v>
      </c>
      <c r="I256" s="88">
        <f t="shared" si="16"/>
        <v>0.33753381534278448</v>
      </c>
      <c r="J256" s="215"/>
      <c r="K256" s="38"/>
      <c r="L256" s="297"/>
      <c r="M256" s="294"/>
    </row>
    <row r="257" spans="1:13" x14ac:dyDescent="0.25">
      <c r="A257" s="44">
        <v>244</v>
      </c>
      <c r="B257" s="56" t="s">
        <v>284</v>
      </c>
      <c r="C257" s="51">
        <v>52.7</v>
      </c>
      <c r="D257" s="65" t="s">
        <v>358</v>
      </c>
      <c r="E257" s="135">
        <v>8.6199999999999992</v>
      </c>
      <c r="F257" s="135">
        <v>9.0869999999999997</v>
      </c>
      <c r="G257" s="72">
        <f t="shared" si="14"/>
        <v>0.40152660000000046</v>
      </c>
      <c r="H257" s="103">
        <f t="shared" si="15"/>
        <v>0.12922067190763645</v>
      </c>
      <c r="I257" s="88">
        <f t="shared" si="16"/>
        <v>0.53074727190763693</v>
      </c>
      <c r="J257" s="215"/>
      <c r="K257" s="38"/>
      <c r="L257" s="297"/>
      <c r="M257" s="294"/>
    </row>
    <row r="258" spans="1:13" x14ac:dyDescent="0.25">
      <c r="A258" s="44">
        <v>245</v>
      </c>
      <c r="B258" s="56" t="s">
        <v>285</v>
      </c>
      <c r="C258" s="51">
        <v>50.3</v>
      </c>
      <c r="D258" s="65" t="s">
        <v>358</v>
      </c>
      <c r="E258" s="135">
        <v>8.4640000000000004</v>
      </c>
      <c r="F258" s="135">
        <v>8.4640000000000004</v>
      </c>
      <c r="G258" s="72">
        <f t="shared" si="14"/>
        <v>0</v>
      </c>
      <c r="H258" s="103">
        <f t="shared" si="15"/>
        <v>0.12333585952474596</v>
      </c>
      <c r="I258" s="88">
        <f t="shared" si="16"/>
        <v>0.12333585952474596</v>
      </c>
      <c r="J258" s="215"/>
      <c r="K258" s="38"/>
      <c r="L258" s="297"/>
      <c r="M258" s="294"/>
    </row>
    <row r="259" spans="1:13" x14ac:dyDescent="0.25">
      <c r="A259" s="44">
        <v>246</v>
      </c>
      <c r="B259" s="56" t="s">
        <v>286</v>
      </c>
      <c r="C259" s="51">
        <v>113.9</v>
      </c>
      <c r="D259" s="65" t="s">
        <v>358</v>
      </c>
      <c r="E259" s="135">
        <v>28.079000000000001</v>
      </c>
      <c r="F259" s="135">
        <v>30.54</v>
      </c>
      <c r="G259" s="72">
        <f t="shared" si="14"/>
        <v>2.1159677999999986</v>
      </c>
      <c r="H259" s="103">
        <f t="shared" si="15"/>
        <v>0.27928338767134325</v>
      </c>
      <c r="I259" s="88">
        <f t="shared" si="16"/>
        <v>2.395251187671342</v>
      </c>
      <c r="J259" s="215"/>
      <c r="K259" s="38"/>
      <c r="L259" s="297"/>
      <c r="M259" s="294"/>
    </row>
    <row r="260" spans="1:13" x14ac:dyDescent="0.25">
      <c r="A260" s="44">
        <v>247</v>
      </c>
      <c r="B260" s="56" t="s">
        <v>287</v>
      </c>
      <c r="C260" s="51">
        <v>106.3</v>
      </c>
      <c r="D260" s="65" t="s">
        <v>358</v>
      </c>
      <c r="E260" s="104">
        <v>18.327000000000002</v>
      </c>
      <c r="F260" s="104">
        <v>19.774999999999999</v>
      </c>
      <c r="G260" s="72">
        <f t="shared" si="14"/>
        <v>1.2449903999999974</v>
      </c>
      <c r="H260" s="103">
        <f t="shared" si="15"/>
        <v>0.26064814845885675</v>
      </c>
      <c r="I260" s="88">
        <f t="shared" si="16"/>
        <v>1.5056385484588541</v>
      </c>
      <c r="J260" s="25"/>
      <c r="K260" s="40"/>
      <c r="L260" s="297"/>
      <c r="M260" s="294"/>
    </row>
    <row r="261" spans="1:13" x14ac:dyDescent="0.25">
      <c r="A261" s="44">
        <v>248</v>
      </c>
      <c r="B261" s="56" t="s">
        <v>288</v>
      </c>
      <c r="C261" s="51">
        <v>92.5</v>
      </c>
      <c r="D261" s="65" t="s">
        <v>358</v>
      </c>
      <c r="E261" s="104">
        <v>20.084</v>
      </c>
      <c r="F261" s="104">
        <v>21.117999999999999</v>
      </c>
      <c r="G261" s="72">
        <f t="shared" si="14"/>
        <v>0.88903319999999908</v>
      </c>
      <c r="H261" s="103">
        <f t="shared" si="15"/>
        <v>0.2268104772572366</v>
      </c>
      <c r="I261" s="88">
        <f t="shared" si="16"/>
        <v>1.1158436772572358</v>
      </c>
      <c r="J261" s="25"/>
      <c r="K261" s="38"/>
      <c r="L261" s="297"/>
      <c r="M261" s="294"/>
    </row>
    <row r="262" spans="1:13" x14ac:dyDescent="0.25">
      <c r="A262" s="44">
        <v>249</v>
      </c>
      <c r="B262" s="56" t="s">
        <v>289</v>
      </c>
      <c r="C262" s="51">
        <v>85.1</v>
      </c>
      <c r="D262" s="65" t="s">
        <v>358</v>
      </c>
      <c r="E262" s="104">
        <v>12.372</v>
      </c>
      <c r="F262" s="104">
        <v>13.398999999999999</v>
      </c>
      <c r="G262" s="72">
        <f t="shared" si="14"/>
        <v>0.88301459999999932</v>
      </c>
      <c r="H262" s="103">
        <f t="shared" si="15"/>
        <v>0.20866563907665767</v>
      </c>
      <c r="I262" s="88">
        <f t="shared" si="16"/>
        <v>1.0916802390766569</v>
      </c>
      <c r="J262" s="25"/>
      <c r="K262" s="38"/>
      <c r="L262" s="297"/>
      <c r="M262" s="294"/>
    </row>
    <row r="263" spans="1:13" x14ac:dyDescent="0.25">
      <c r="A263" s="44">
        <v>250</v>
      </c>
      <c r="B263" s="56" t="s">
        <v>290</v>
      </c>
      <c r="C263" s="51">
        <v>52.4</v>
      </c>
      <c r="D263" s="65" t="s">
        <v>358</v>
      </c>
      <c r="E263" s="104">
        <v>15.195</v>
      </c>
      <c r="F263" s="104">
        <v>17.321000000000002</v>
      </c>
      <c r="G263" s="72">
        <f t="shared" si="14"/>
        <v>1.8279348000000011</v>
      </c>
      <c r="H263" s="103">
        <f t="shared" si="15"/>
        <v>0.12848507035977511</v>
      </c>
      <c r="I263" s="88">
        <f t="shared" si="16"/>
        <v>1.9564198703597762</v>
      </c>
      <c r="J263" s="25"/>
      <c r="K263" s="38"/>
      <c r="L263" s="297"/>
      <c r="M263" s="294"/>
    </row>
    <row r="264" spans="1:13" x14ac:dyDescent="0.25">
      <c r="A264" s="44">
        <v>251</v>
      </c>
      <c r="B264" s="56" t="s">
        <v>291</v>
      </c>
      <c r="C264" s="51">
        <v>50.9</v>
      </c>
      <c r="D264" s="65" t="s">
        <v>358</v>
      </c>
      <c r="E264" s="104">
        <v>17.131</v>
      </c>
      <c r="F264" s="104">
        <v>18.763999999999999</v>
      </c>
      <c r="G264" s="72">
        <f t="shared" si="14"/>
        <v>1.4040533999999993</v>
      </c>
      <c r="H264" s="103">
        <f t="shared" si="15"/>
        <v>0.12480706262046858</v>
      </c>
      <c r="I264" s="88">
        <f t="shared" si="16"/>
        <v>1.5288604626204678</v>
      </c>
      <c r="J264" s="25"/>
      <c r="K264" s="38"/>
      <c r="L264" s="297"/>
      <c r="M264" s="294"/>
    </row>
    <row r="265" spans="1:13" x14ac:dyDescent="0.25">
      <c r="A265" s="44">
        <v>252</v>
      </c>
      <c r="B265" s="56" t="s">
        <v>292</v>
      </c>
      <c r="C265" s="51">
        <v>113.9</v>
      </c>
      <c r="D265" s="65" t="s">
        <v>358</v>
      </c>
      <c r="E265" s="104">
        <v>28.408000000000001</v>
      </c>
      <c r="F265" s="104">
        <v>30.456</v>
      </c>
      <c r="G265" s="72">
        <f t="shared" si="14"/>
        <v>1.7608703999999986</v>
      </c>
      <c r="H265" s="103">
        <f t="shared" si="15"/>
        <v>0.27928338767134325</v>
      </c>
      <c r="I265" s="88">
        <f t="shared" si="16"/>
        <v>2.040153787671342</v>
      </c>
      <c r="J265" s="25"/>
      <c r="K265" s="38"/>
      <c r="L265" s="297"/>
      <c r="M265" s="294"/>
    </row>
    <row r="266" spans="1:13" x14ac:dyDescent="0.25">
      <c r="A266" s="44">
        <v>253</v>
      </c>
      <c r="B266" s="56" t="s">
        <v>293</v>
      </c>
      <c r="C266" s="51">
        <v>106.8</v>
      </c>
      <c r="D266" s="65" t="s">
        <v>358</v>
      </c>
      <c r="E266" s="104">
        <v>6.1840000000000002</v>
      </c>
      <c r="F266" s="104">
        <v>6.1840000000000002</v>
      </c>
      <c r="G266" s="72">
        <f t="shared" si="14"/>
        <v>0</v>
      </c>
      <c r="H266" s="103">
        <f t="shared" si="15"/>
        <v>0.2618741510386256</v>
      </c>
      <c r="I266" s="88">
        <f t="shared" si="16"/>
        <v>0.2618741510386256</v>
      </c>
      <c r="J266" s="25"/>
      <c r="K266" s="38"/>
      <c r="L266" s="297"/>
      <c r="M266" s="294"/>
    </row>
    <row r="267" spans="1:13" x14ac:dyDescent="0.25">
      <c r="A267" s="44">
        <v>254</v>
      </c>
      <c r="B267" s="56" t="s">
        <v>294</v>
      </c>
      <c r="C267" s="51">
        <v>92.5</v>
      </c>
      <c r="D267" s="65" t="s">
        <v>358</v>
      </c>
      <c r="E267" s="104">
        <v>11.696</v>
      </c>
      <c r="F267" s="104">
        <v>11.741</v>
      </c>
      <c r="G267" s="72">
        <f t="shared" si="14"/>
        <v>3.8690999999999941E-2</v>
      </c>
      <c r="H267" s="103">
        <f t="shared" si="15"/>
        <v>0.2268104772572366</v>
      </c>
      <c r="I267" s="88">
        <f t="shared" si="16"/>
        <v>0.26550147725723655</v>
      </c>
      <c r="J267" s="25"/>
      <c r="K267" s="38"/>
      <c r="L267" s="297"/>
      <c r="M267" s="294"/>
    </row>
    <row r="268" spans="1:13" x14ac:dyDescent="0.25">
      <c r="A268" s="44">
        <v>255</v>
      </c>
      <c r="B268" s="56" t="s">
        <v>295</v>
      </c>
      <c r="C268" s="51">
        <v>81</v>
      </c>
      <c r="D268" s="65" t="s">
        <v>358</v>
      </c>
      <c r="E268" s="104">
        <v>13.055999999999999</v>
      </c>
      <c r="F268" s="104">
        <v>13.888999999999999</v>
      </c>
      <c r="G268" s="72">
        <f t="shared" si="14"/>
        <v>0.71621340000000011</v>
      </c>
      <c r="H268" s="103">
        <f t="shared" si="15"/>
        <v>0.19861241792255313</v>
      </c>
      <c r="I268" s="88">
        <f t="shared" si="16"/>
        <v>0.91482581792255324</v>
      </c>
      <c r="J268" s="25"/>
      <c r="K268" s="38"/>
      <c r="L268" s="297"/>
      <c r="M268" s="294"/>
    </row>
    <row r="269" spans="1:13" x14ac:dyDescent="0.25">
      <c r="A269" s="44">
        <v>256</v>
      </c>
      <c r="B269" s="56" t="s">
        <v>296</v>
      </c>
      <c r="C269" s="51">
        <v>52.2</v>
      </c>
      <c r="D269" s="65" t="s">
        <v>358</v>
      </c>
      <c r="E269" s="104">
        <v>9.1170000000000009</v>
      </c>
      <c r="F269" s="104">
        <v>9.8000000000000007</v>
      </c>
      <c r="G269" s="72">
        <f t="shared" si="14"/>
        <v>0.58724339999999986</v>
      </c>
      <c r="H269" s="103">
        <f t="shared" si="15"/>
        <v>0.1279946693278676</v>
      </c>
      <c r="I269" s="88">
        <f t="shared" si="16"/>
        <v>0.71523806932786749</v>
      </c>
      <c r="J269" s="25"/>
      <c r="K269" s="38"/>
      <c r="L269" s="297"/>
      <c r="M269" s="294"/>
    </row>
    <row r="270" spans="1:13" x14ac:dyDescent="0.25">
      <c r="A270" s="44">
        <v>257</v>
      </c>
      <c r="B270" s="56" t="s">
        <v>297</v>
      </c>
      <c r="C270" s="51">
        <v>50.7</v>
      </c>
      <c r="D270" s="65" t="s">
        <v>358</v>
      </c>
      <c r="E270" s="104">
        <v>9.8049999999999997</v>
      </c>
      <c r="F270" s="104">
        <v>10.891</v>
      </c>
      <c r="G270" s="72">
        <f t="shared" si="14"/>
        <v>0.93374280000000032</v>
      </c>
      <c r="H270" s="103">
        <f t="shared" si="15"/>
        <v>0.12431666158856104</v>
      </c>
      <c r="I270" s="88">
        <f t="shared" si="16"/>
        <v>1.0580594615885615</v>
      </c>
      <c r="J270" s="25"/>
      <c r="K270" s="38"/>
      <c r="L270" s="297"/>
      <c r="M270" s="294"/>
    </row>
    <row r="271" spans="1:13" x14ac:dyDescent="0.25">
      <c r="A271" s="44">
        <v>258</v>
      </c>
      <c r="B271" s="56" t="s">
        <v>298</v>
      </c>
      <c r="C271" s="51">
        <v>113.9</v>
      </c>
      <c r="D271" s="65" t="s">
        <v>358</v>
      </c>
      <c r="E271" s="104">
        <v>26.097999999999999</v>
      </c>
      <c r="F271" s="104">
        <v>27.812000000000001</v>
      </c>
      <c r="G271" s="72">
        <f t="shared" si="14"/>
        <v>1.4736972000000019</v>
      </c>
      <c r="H271" s="103">
        <f t="shared" si="15"/>
        <v>0.27928338767134325</v>
      </c>
      <c r="I271" s="88">
        <f t="shared" si="16"/>
        <v>1.7529805876713451</v>
      </c>
      <c r="J271" s="25"/>
      <c r="K271" s="38"/>
      <c r="L271" s="297"/>
      <c r="M271" s="294"/>
    </row>
    <row r="272" spans="1:13" x14ac:dyDescent="0.25">
      <c r="A272" s="44">
        <v>259</v>
      </c>
      <c r="B272" s="56" t="s">
        <v>299</v>
      </c>
      <c r="C272" s="51">
        <v>106.9</v>
      </c>
      <c r="D272" s="65" t="s">
        <v>358</v>
      </c>
      <c r="E272" s="104">
        <v>10.906000000000001</v>
      </c>
      <c r="F272" s="104">
        <v>10.967000000000001</v>
      </c>
      <c r="G272" s="72">
        <f t="shared" si="14"/>
        <v>5.2447799999999954E-2</v>
      </c>
      <c r="H272" s="103">
        <f t="shared" si="15"/>
        <v>0.26211935155457938</v>
      </c>
      <c r="I272" s="88">
        <f t="shared" si="16"/>
        <v>0.31456715155457932</v>
      </c>
      <c r="J272" s="25"/>
      <c r="K272" s="38"/>
      <c r="L272" s="297"/>
      <c r="M272" s="294"/>
    </row>
    <row r="273" spans="1:16" x14ac:dyDescent="0.25">
      <c r="A273" s="44">
        <v>260</v>
      </c>
      <c r="B273" s="56" t="s">
        <v>300</v>
      </c>
      <c r="C273" s="51">
        <v>92.5</v>
      </c>
      <c r="D273" s="65" t="s">
        <v>358</v>
      </c>
      <c r="E273" s="104">
        <v>7.5190000000000001</v>
      </c>
      <c r="F273" s="104">
        <v>8.4280000000000008</v>
      </c>
      <c r="G273" s="72">
        <f t="shared" si="14"/>
        <v>0.78155820000000065</v>
      </c>
      <c r="H273" s="103">
        <f t="shared" si="15"/>
        <v>0.2268104772572366</v>
      </c>
      <c r="I273" s="88">
        <f t="shared" si="16"/>
        <v>1.0083686772572373</v>
      </c>
      <c r="J273" s="25"/>
      <c r="K273" s="38"/>
      <c r="L273" s="297"/>
      <c r="M273" s="294"/>
    </row>
    <row r="274" spans="1:16" x14ac:dyDescent="0.25">
      <c r="A274" s="44">
        <v>261</v>
      </c>
      <c r="B274" s="56" t="s">
        <v>301</v>
      </c>
      <c r="C274" s="51">
        <v>80.900000000000006</v>
      </c>
      <c r="D274" s="65" t="s">
        <v>358</v>
      </c>
      <c r="E274" s="104">
        <v>21.207000000000001</v>
      </c>
      <c r="F274" s="104">
        <v>23.332000000000001</v>
      </c>
      <c r="G274" s="72">
        <f t="shared" ref="G274:G301" si="17">(F274-E274)*0.8598</f>
        <v>1.827075</v>
      </c>
      <c r="H274" s="103">
        <f t="shared" ref="H274:H301" si="18">$G$11/$C$303*C274</f>
        <v>0.19836721740659938</v>
      </c>
      <c r="I274" s="88">
        <f t="shared" si="16"/>
        <v>2.0254422174065994</v>
      </c>
      <c r="J274" s="25"/>
      <c r="K274" s="38"/>
      <c r="L274" s="297"/>
      <c r="M274" s="294"/>
    </row>
    <row r="275" spans="1:16" s="126" customFormat="1" x14ac:dyDescent="0.25">
      <c r="A275" s="44">
        <v>262</v>
      </c>
      <c r="B275" s="56" t="s">
        <v>302</v>
      </c>
      <c r="C275" s="51">
        <v>52.1</v>
      </c>
      <c r="D275" s="65" t="s">
        <v>358</v>
      </c>
      <c r="E275" s="104">
        <v>2.7509999999999999</v>
      </c>
      <c r="F275" s="104">
        <v>3.0539999999999998</v>
      </c>
      <c r="G275" s="72">
        <f t="shared" si="17"/>
        <v>0.26051939999999996</v>
      </c>
      <c r="H275" s="103">
        <f t="shared" si="18"/>
        <v>0.12774946881191382</v>
      </c>
      <c r="I275" s="88">
        <f t="shared" si="16"/>
        <v>0.3882688688119138</v>
      </c>
      <c r="J275" s="25"/>
      <c r="K275" s="40"/>
      <c r="L275" s="197"/>
      <c r="M275" s="212"/>
      <c r="P275" s="128"/>
    </row>
    <row r="276" spans="1:16" x14ac:dyDescent="0.25">
      <c r="A276" s="44">
        <v>263</v>
      </c>
      <c r="B276" s="56" t="s">
        <v>303</v>
      </c>
      <c r="C276" s="51">
        <v>50.6</v>
      </c>
      <c r="D276" s="65" t="s">
        <v>358</v>
      </c>
      <c r="E276" s="104">
        <v>2.5779999999999998</v>
      </c>
      <c r="F276" s="104">
        <v>3.2290000000000001</v>
      </c>
      <c r="G276" s="72">
        <f t="shared" si="17"/>
        <v>0.55972980000000017</v>
      </c>
      <c r="H276" s="103">
        <f t="shared" si="18"/>
        <v>0.12407146107260728</v>
      </c>
      <c r="I276" s="88">
        <f t="shared" si="16"/>
        <v>0.68380126107260741</v>
      </c>
      <c r="J276" s="25"/>
      <c r="K276" s="38"/>
      <c r="L276" s="297"/>
      <c r="M276" s="294"/>
    </row>
    <row r="277" spans="1:16" x14ac:dyDescent="0.25">
      <c r="A277" s="44">
        <v>264</v>
      </c>
      <c r="B277" s="56" t="s">
        <v>304</v>
      </c>
      <c r="C277" s="51">
        <v>114.3</v>
      </c>
      <c r="D277" s="65" t="s">
        <v>358</v>
      </c>
      <c r="E277" s="104">
        <v>22.690999999999999</v>
      </c>
      <c r="F277" s="104">
        <v>25.619</v>
      </c>
      <c r="G277" s="72">
        <f t="shared" si="17"/>
        <v>2.5174944000000008</v>
      </c>
      <c r="H277" s="103">
        <f t="shared" si="18"/>
        <v>0.28026418973515832</v>
      </c>
      <c r="I277" s="88">
        <f t="shared" si="16"/>
        <v>2.7977585897351593</v>
      </c>
      <c r="J277" s="25"/>
      <c r="K277" s="38"/>
      <c r="L277" s="297"/>
      <c r="M277" s="294"/>
    </row>
    <row r="278" spans="1:16" x14ac:dyDescent="0.25">
      <c r="A278" s="44">
        <v>265</v>
      </c>
      <c r="B278" s="56" t="s">
        <v>305</v>
      </c>
      <c r="C278" s="51">
        <v>107</v>
      </c>
      <c r="D278" s="65" t="s">
        <v>358</v>
      </c>
      <c r="E278" s="104">
        <v>18.832000000000001</v>
      </c>
      <c r="F278" s="104">
        <v>20.693999999999999</v>
      </c>
      <c r="G278" s="72">
        <f t="shared" si="17"/>
        <v>1.6009475999999985</v>
      </c>
      <c r="H278" s="103">
        <f t="shared" si="18"/>
        <v>0.26236455207053316</v>
      </c>
      <c r="I278" s="88">
        <f t="shared" si="16"/>
        <v>1.8633121520705316</v>
      </c>
      <c r="J278" s="25"/>
      <c r="K278" s="38"/>
      <c r="L278" s="297"/>
      <c r="M278" s="294"/>
    </row>
    <row r="279" spans="1:16" x14ac:dyDescent="0.25">
      <c r="A279" s="44">
        <v>266</v>
      </c>
      <c r="B279" s="56" t="s">
        <v>306</v>
      </c>
      <c r="C279" s="51">
        <v>92.8</v>
      </c>
      <c r="D279" s="65" t="s">
        <v>358</v>
      </c>
      <c r="E279" s="104">
        <v>15.154999999999999</v>
      </c>
      <c r="F279" s="104">
        <v>17.524999999999999</v>
      </c>
      <c r="G279" s="72">
        <f t="shared" si="17"/>
        <v>2.0377259999999993</v>
      </c>
      <c r="H279" s="103">
        <f t="shared" si="18"/>
        <v>0.22754607880509792</v>
      </c>
      <c r="I279" s="88">
        <f t="shared" si="16"/>
        <v>2.2652720788050971</v>
      </c>
      <c r="J279" s="25"/>
      <c r="K279" s="38"/>
      <c r="L279" s="297"/>
      <c r="M279" s="294"/>
    </row>
    <row r="280" spans="1:16" x14ac:dyDescent="0.25">
      <c r="A280" s="44">
        <v>267</v>
      </c>
      <c r="B280" s="56" t="s">
        <v>307</v>
      </c>
      <c r="C280" s="51">
        <v>80.3</v>
      </c>
      <c r="D280" s="65" t="s">
        <v>358</v>
      </c>
      <c r="E280" s="104">
        <v>12.775</v>
      </c>
      <c r="F280" s="104">
        <v>13.737</v>
      </c>
      <c r="G280" s="72">
        <f>(F280-E280)*0.8598</f>
        <v>0.82712759999999974</v>
      </c>
      <c r="H280" s="103">
        <f t="shared" si="18"/>
        <v>0.19689601431087675</v>
      </c>
      <c r="I280" s="88">
        <f t="shared" si="16"/>
        <v>1.0240236143108765</v>
      </c>
      <c r="J280" s="25"/>
      <c r="K280" s="38"/>
      <c r="L280" s="297"/>
      <c r="M280" s="294"/>
    </row>
    <row r="281" spans="1:16" x14ac:dyDescent="0.25">
      <c r="A281" s="44">
        <v>268</v>
      </c>
      <c r="B281" s="56" t="s">
        <v>308</v>
      </c>
      <c r="C281" s="51">
        <v>52</v>
      </c>
      <c r="D281" s="65" t="s">
        <v>358</v>
      </c>
      <c r="E281" s="104">
        <v>3.4569999999999999</v>
      </c>
      <c r="F281" s="104">
        <v>4.077</v>
      </c>
      <c r="G281" s="72">
        <f>(F281-E281)*0.8598</f>
        <v>0.53307600000000011</v>
      </c>
      <c r="H281" s="103">
        <f t="shared" si="18"/>
        <v>0.12750426829596004</v>
      </c>
      <c r="I281" s="88">
        <f>G281+H281</f>
        <v>0.66058026829596017</v>
      </c>
      <c r="K281" s="25"/>
      <c r="L281" s="297"/>
      <c r="M281" s="294"/>
    </row>
    <row r="282" spans="1:16" x14ac:dyDescent="0.25">
      <c r="A282" s="44">
        <v>269</v>
      </c>
      <c r="B282" s="56" t="s">
        <v>309</v>
      </c>
      <c r="C282" s="51">
        <v>50.4</v>
      </c>
      <c r="D282" s="65" t="s">
        <v>358</v>
      </c>
      <c r="E282" s="104">
        <v>7.5679999999999996</v>
      </c>
      <c r="F282" s="104">
        <v>8.3859999999999992</v>
      </c>
      <c r="G282" s="72">
        <f t="shared" si="17"/>
        <v>0.70331639999999973</v>
      </c>
      <c r="H282" s="103">
        <f t="shared" si="18"/>
        <v>0.12358106004069973</v>
      </c>
      <c r="I282" s="88">
        <f t="shared" ref="I282:I301" si="19">G282+H282</f>
        <v>0.82689746004069942</v>
      </c>
      <c r="J282" s="25"/>
      <c r="K282" s="38"/>
      <c r="L282" s="297"/>
      <c r="M282" s="294"/>
    </row>
    <row r="283" spans="1:16" x14ac:dyDescent="0.25">
      <c r="A283" s="44">
        <v>270</v>
      </c>
      <c r="B283" s="56" t="s">
        <v>310</v>
      </c>
      <c r="C283" s="51">
        <v>113.4</v>
      </c>
      <c r="D283" s="65" t="s">
        <v>358</v>
      </c>
      <c r="E283" s="104">
        <v>18.919</v>
      </c>
      <c r="F283" s="104">
        <v>21.911999999999999</v>
      </c>
      <c r="G283" s="72">
        <f t="shared" si="17"/>
        <v>2.5733813999999988</v>
      </c>
      <c r="H283" s="103">
        <f t="shared" si="18"/>
        <v>0.2780573850915744</v>
      </c>
      <c r="I283" s="88">
        <f t="shared" si="19"/>
        <v>2.851438785091573</v>
      </c>
      <c r="J283" s="25"/>
      <c r="K283" s="38"/>
      <c r="L283" s="297"/>
      <c r="M283" s="294"/>
    </row>
    <row r="284" spans="1:16" x14ac:dyDescent="0.25">
      <c r="A284" s="44">
        <v>271</v>
      </c>
      <c r="B284" s="56" t="s">
        <v>311</v>
      </c>
      <c r="C284" s="51">
        <v>106.2</v>
      </c>
      <c r="D284" s="65" t="s">
        <v>358</v>
      </c>
      <c r="E284" s="104">
        <v>11.882999999999999</v>
      </c>
      <c r="F284" s="104">
        <v>12.273</v>
      </c>
      <c r="G284" s="72">
        <f t="shared" si="17"/>
        <v>0.33532200000000051</v>
      </c>
      <c r="H284" s="103">
        <f t="shared" si="18"/>
        <v>0.26040294794290303</v>
      </c>
      <c r="I284" s="88">
        <f t="shared" si="19"/>
        <v>0.59572494794290354</v>
      </c>
      <c r="J284" s="25"/>
      <c r="K284" s="38"/>
      <c r="L284" s="297"/>
      <c r="M284" s="294"/>
      <c r="N284" s="297"/>
    </row>
    <row r="285" spans="1:16" x14ac:dyDescent="0.25">
      <c r="A285" s="44">
        <v>272</v>
      </c>
      <c r="B285" s="56" t="s">
        <v>312</v>
      </c>
      <c r="C285" s="51">
        <v>92.7</v>
      </c>
      <c r="D285" s="65" t="s">
        <v>358</v>
      </c>
      <c r="E285" s="104">
        <v>11.603</v>
      </c>
      <c r="F285" s="104">
        <v>12.454000000000001</v>
      </c>
      <c r="G285" s="72">
        <f t="shared" si="17"/>
        <v>0.73168980000000072</v>
      </c>
      <c r="H285" s="103">
        <f t="shared" si="18"/>
        <v>0.22730087828914416</v>
      </c>
      <c r="I285" s="88">
        <f t="shared" si="19"/>
        <v>0.95899067828914486</v>
      </c>
      <c r="J285" s="25"/>
      <c r="K285" s="38"/>
      <c r="L285" s="297"/>
      <c r="M285" s="294"/>
    </row>
    <row r="286" spans="1:16" x14ac:dyDescent="0.25">
      <c r="A286" s="44">
        <v>273</v>
      </c>
      <c r="B286" s="56" t="s">
        <v>313</v>
      </c>
      <c r="C286" s="51">
        <v>81.5</v>
      </c>
      <c r="D286" s="65" t="s">
        <v>358</v>
      </c>
      <c r="E286" s="104">
        <v>18.462</v>
      </c>
      <c r="F286" s="104">
        <v>20.995999999999999</v>
      </c>
      <c r="G286" s="72">
        <f t="shared" si="17"/>
        <v>2.178733199999999</v>
      </c>
      <c r="H286" s="103">
        <f t="shared" si="18"/>
        <v>0.19983842050232198</v>
      </c>
      <c r="I286" s="88">
        <f t="shared" si="19"/>
        <v>2.3785716205023211</v>
      </c>
      <c r="J286" s="25"/>
      <c r="K286" s="38"/>
      <c r="L286" s="297"/>
      <c r="M286" s="294"/>
    </row>
    <row r="287" spans="1:16" x14ac:dyDescent="0.25">
      <c r="A287" s="44">
        <v>274</v>
      </c>
      <c r="B287" s="56" t="s">
        <v>314</v>
      </c>
      <c r="C287" s="51">
        <v>52</v>
      </c>
      <c r="D287" s="65" t="s">
        <v>358</v>
      </c>
      <c r="E287" s="104">
        <v>16.452000000000002</v>
      </c>
      <c r="F287" s="104">
        <v>18.161000000000001</v>
      </c>
      <c r="G287" s="72">
        <f t="shared" si="17"/>
        <v>1.4693981999999997</v>
      </c>
      <c r="H287" s="103">
        <f t="shared" si="18"/>
        <v>0.12750426829596004</v>
      </c>
      <c r="I287" s="88">
        <f t="shared" si="19"/>
        <v>1.5969024682959596</v>
      </c>
      <c r="J287" s="25"/>
      <c r="K287" s="38"/>
      <c r="L287" s="297"/>
      <c r="M287" s="294"/>
    </row>
    <row r="288" spans="1:16" x14ac:dyDescent="0.25">
      <c r="A288" s="44">
        <v>275</v>
      </c>
      <c r="B288" s="56" t="s">
        <v>315</v>
      </c>
      <c r="C288" s="51">
        <v>50.1</v>
      </c>
      <c r="D288" s="65" t="s">
        <v>358</v>
      </c>
      <c r="E288" s="104">
        <v>13.802</v>
      </c>
      <c r="F288" s="104">
        <v>15.872</v>
      </c>
      <c r="G288" s="72">
        <f t="shared" si="17"/>
        <v>1.7797860000000003</v>
      </c>
      <c r="H288" s="103">
        <f t="shared" si="18"/>
        <v>0.12284545849283843</v>
      </c>
      <c r="I288" s="88">
        <f t="shared" si="19"/>
        <v>1.9026314584928388</v>
      </c>
      <c r="J288" s="25"/>
      <c r="K288" s="38"/>
      <c r="L288" s="297"/>
      <c r="M288" s="294"/>
    </row>
    <row r="289" spans="1:13" x14ac:dyDescent="0.25">
      <c r="A289" s="44">
        <v>276</v>
      </c>
      <c r="B289" s="56" t="s">
        <v>316</v>
      </c>
      <c r="C289" s="51">
        <v>113.9</v>
      </c>
      <c r="D289" s="65" t="s">
        <v>358</v>
      </c>
      <c r="E289" s="104">
        <v>29.459</v>
      </c>
      <c r="F289" s="104">
        <v>31.626999999999999</v>
      </c>
      <c r="G289" s="72">
        <f t="shared" si="17"/>
        <v>1.8640463999999994</v>
      </c>
      <c r="H289" s="103">
        <f t="shared" si="18"/>
        <v>0.27928338767134325</v>
      </c>
      <c r="I289" s="88">
        <f t="shared" si="19"/>
        <v>2.1433297876713429</v>
      </c>
      <c r="J289" s="25"/>
      <c r="K289" s="38"/>
      <c r="L289" s="297"/>
      <c r="M289" s="294"/>
    </row>
    <row r="290" spans="1:13" x14ac:dyDescent="0.25">
      <c r="A290" s="44">
        <v>277</v>
      </c>
      <c r="B290" s="56" t="s">
        <v>317</v>
      </c>
      <c r="C290" s="51">
        <v>107.4</v>
      </c>
      <c r="D290" s="65" t="s">
        <v>358</v>
      </c>
      <c r="E290" s="104">
        <v>30.696999999999999</v>
      </c>
      <c r="F290" s="104">
        <v>32.652000000000001</v>
      </c>
      <c r="G290" s="72">
        <f t="shared" si="17"/>
        <v>1.6809090000000015</v>
      </c>
      <c r="H290" s="103">
        <f t="shared" si="18"/>
        <v>0.26334535413434823</v>
      </c>
      <c r="I290" s="88">
        <f t="shared" si="19"/>
        <v>1.9442543541343498</v>
      </c>
      <c r="J290" s="25"/>
      <c r="K290" s="216"/>
      <c r="L290" s="297"/>
      <c r="M290" s="294"/>
    </row>
    <row r="291" spans="1:13" x14ac:dyDescent="0.25">
      <c r="A291" s="44">
        <v>278</v>
      </c>
      <c r="B291" s="56" t="s">
        <v>318</v>
      </c>
      <c r="C291" s="51">
        <v>92.6</v>
      </c>
      <c r="D291" s="65" t="s">
        <v>358</v>
      </c>
      <c r="E291" s="104">
        <v>7.8929999999999998</v>
      </c>
      <c r="F291" s="104">
        <v>8.56</v>
      </c>
      <c r="G291" s="72">
        <f t="shared" si="17"/>
        <v>0.57348660000000062</v>
      </c>
      <c r="H291" s="103">
        <f t="shared" si="18"/>
        <v>0.22705567777319036</v>
      </c>
      <c r="I291" s="88">
        <f t="shared" si="19"/>
        <v>0.80054227777319098</v>
      </c>
      <c r="J291" s="25"/>
      <c r="K291" s="38"/>
      <c r="L291" s="297"/>
      <c r="M291" s="294"/>
    </row>
    <row r="292" spans="1:13" x14ac:dyDescent="0.25">
      <c r="A292" s="44">
        <v>279</v>
      </c>
      <c r="B292" s="56" t="s">
        <v>319</v>
      </c>
      <c r="C292" s="51">
        <v>80.5</v>
      </c>
      <c r="D292" s="65" t="s">
        <v>358</v>
      </c>
      <c r="E292" s="104">
        <v>12.981999999999999</v>
      </c>
      <c r="F292" s="104">
        <v>14.016</v>
      </c>
      <c r="G292" s="72">
        <f t="shared" si="17"/>
        <v>0.88903320000000063</v>
      </c>
      <c r="H292" s="103">
        <f t="shared" si="18"/>
        <v>0.19738641534278428</v>
      </c>
      <c r="I292" s="88">
        <f t="shared" si="19"/>
        <v>1.086419615342785</v>
      </c>
      <c r="J292" s="25"/>
      <c r="K292" s="38"/>
      <c r="L292" s="297"/>
      <c r="M292" s="294"/>
    </row>
    <row r="293" spans="1:13" x14ac:dyDescent="0.25">
      <c r="A293" s="44">
        <v>280</v>
      </c>
      <c r="B293" s="56" t="s">
        <v>320</v>
      </c>
      <c r="C293" s="51">
        <v>52</v>
      </c>
      <c r="D293" s="65" t="s">
        <v>358</v>
      </c>
      <c r="E293" s="104">
        <v>9.2710000000000008</v>
      </c>
      <c r="F293" s="104">
        <v>10.349</v>
      </c>
      <c r="G293" s="72">
        <f t="shared" si="17"/>
        <v>0.92686439999999948</v>
      </c>
      <c r="H293" s="103">
        <f t="shared" si="18"/>
        <v>0.12750426829596004</v>
      </c>
      <c r="I293" s="88">
        <f t="shared" si="19"/>
        <v>1.0543686682959594</v>
      </c>
      <c r="J293" s="25"/>
      <c r="K293" s="38"/>
      <c r="L293" s="297"/>
      <c r="M293" s="294"/>
    </row>
    <row r="294" spans="1:13" x14ac:dyDescent="0.25">
      <c r="A294" s="44">
        <v>281</v>
      </c>
      <c r="B294" s="56" t="s">
        <v>321</v>
      </c>
      <c r="C294" s="51">
        <v>50.4</v>
      </c>
      <c r="D294" s="65" t="s">
        <v>358</v>
      </c>
      <c r="E294" s="104">
        <v>14.356</v>
      </c>
      <c r="F294" s="104">
        <v>15.507999999999999</v>
      </c>
      <c r="G294" s="72">
        <f t="shared" si="17"/>
        <v>0.99048959999999941</v>
      </c>
      <c r="H294" s="103">
        <f t="shared" si="18"/>
        <v>0.12358106004069973</v>
      </c>
      <c r="I294" s="88">
        <f t="shared" si="19"/>
        <v>1.1140706600406991</v>
      </c>
      <c r="J294" s="25"/>
      <c r="K294" s="38"/>
      <c r="L294" s="297"/>
      <c r="M294" s="294"/>
    </row>
    <row r="295" spans="1:13" x14ac:dyDescent="0.25">
      <c r="A295" s="44">
        <v>282</v>
      </c>
      <c r="B295" s="56" t="s">
        <v>322</v>
      </c>
      <c r="C295" s="51">
        <v>113.7</v>
      </c>
      <c r="D295" s="65" t="s">
        <v>358</v>
      </c>
      <c r="E295" s="104">
        <v>34.11</v>
      </c>
      <c r="F295" s="104">
        <v>36.381999999999998</v>
      </c>
      <c r="G295" s="72">
        <f t="shared" si="17"/>
        <v>1.9534655999999988</v>
      </c>
      <c r="H295" s="103">
        <f>$G$11/$C$303*C295</f>
        <v>0.27879298663943569</v>
      </c>
      <c r="I295" s="88">
        <f t="shared" si="19"/>
        <v>2.2322585866394347</v>
      </c>
      <c r="J295" s="25"/>
      <c r="K295" s="38"/>
      <c r="L295" s="297"/>
      <c r="M295" s="294"/>
    </row>
    <row r="296" spans="1:13" x14ac:dyDescent="0.25">
      <c r="A296" s="44">
        <v>283</v>
      </c>
      <c r="B296" s="56" t="s">
        <v>323</v>
      </c>
      <c r="C296" s="51">
        <v>106.2</v>
      </c>
      <c r="D296" s="65" t="s">
        <v>358</v>
      </c>
      <c r="E296" s="104">
        <v>9.8309999999999995</v>
      </c>
      <c r="F296" s="104">
        <v>10.781000000000001</v>
      </c>
      <c r="G296" s="72">
        <f t="shared" si="17"/>
        <v>0.81681000000000092</v>
      </c>
      <c r="H296" s="103">
        <f t="shared" si="18"/>
        <v>0.26040294794290303</v>
      </c>
      <c r="I296" s="88">
        <f t="shared" si="19"/>
        <v>1.077212947942904</v>
      </c>
      <c r="J296" s="25"/>
      <c r="K296" s="38"/>
      <c r="L296" s="297"/>
      <c r="M296" s="294"/>
    </row>
    <row r="297" spans="1:13" x14ac:dyDescent="0.25">
      <c r="A297" s="44">
        <v>284</v>
      </c>
      <c r="B297" s="56" t="s">
        <v>324</v>
      </c>
      <c r="C297" s="51">
        <v>92</v>
      </c>
      <c r="D297" s="65" t="s">
        <v>358</v>
      </c>
      <c r="E297" s="104">
        <v>7.226</v>
      </c>
      <c r="F297" s="104">
        <v>7.226</v>
      </c>
      <c r="G297" s="72">
        <f t="shared" si="17"/>
        <v>0</v>
      </c>
      <c r="H297" s="103">
        <f t="shared" si="18"/>
        <v>0.22558447467746776</v>
      </c>
      <c r="I297" s="88">
        <f t="shared" si="19"/>
        <v>0.22558447467746776</v>
      </c>
      <c r="J297" s="25"/>
      <c r="K297" s="38"/>
      <c r="L297" s="297"/>
      <c r="M297" s="294"/>
    </row>
    <row r="298" spans="1:13" x14ac:dyDescent="0.25">
      <c r="A298" s="44">
        <v>285</v>
      </c>
      <c r="B298" s="56" t="s">
        <v>325</v>
      </c>
      <c r="C298" s="51">
        <v>79.7</v>
      </c>
      <c r="D298" s="65" t="s">
        <v>358</v>
      </c>
      <c r="E298" s="104">
        <v>14.57</v>
      </c>
      <c r="F298" s="104">
        <v>16.321999999999999</v>
      </c>
      <c r="G298" s="72">
        <f t="shared" si="17"/>
        <v>1.5063695999999991</v>
      </c>
      <c r="H298" s="103">
        <f>$G$11/$C$303*C298</f>
        <v>0.19542481121515415</v>
      </c>
      <c r="I298" s="88">
        <f t="shared" si="19"/>
        <v>1.7017944112151533</v>
      </c>
      <c r="J298" s="25"/>
      <c r="K298" s="38"/>
      <c r="L298" s="297"/>
      <c r="M298" s="294"/>
    </row>
    <row r="299" spans="1:13" x14ac:dyDescent="0.25">
      <c r="A299" s="44">
        <v>286</v>
      </c>
      <c r="B299" s="56" t="s">
        <v>326</v>
      </c>
      <c r="C299" s="51">
        <v>51.4</v>
      </c>
      <c r="D299" s="65" t="s">
        <v>358</v>
      </c>
      <c r="E299" s="104">
        <v>7.4720000000000004</v>
      </c>
      <c r="F299" s="104">
        <v>8.18</v>
      </c>
      <c r="G299" s="72">
        <f t="shared" si="17"/>
        <v>0.60873839999999935</v>
      </c>
      <c r="H299" s="103">
        <f t="shared" si="18"/>
        <v>0.12603306520023741</v>
      </c>
      <c r="I299" s="88">
        <f>G299+H299</f>
        <v>0.73477146520023673</v>
      </c>
      <c r="J299" s="25"/>
      <c r="K299" s="38"/>
      <c r="L299" s="297"/>
      <c r="M299" s="294"/>
    </row>
    <row r="300" spans="1:13" x14ac:dyDescent="0.25">
      <c r="A300" s="44">
        <v>287</v>
      </c>
      <c r="B300" s="56" t="s">
        <v>327</v>
      </c>
      <c r="C300" s="51">
        <v>50.3</v>
      </c>
      <c r="D300" s="65" t="s">
        <v>358</v>
      </c>
      <c r="E300" s="104">
        <v>9.2029999999999994</v>
      </c>
      <c r="F300" s="104">
        <v>9.7249999999999996</v>
      </c>
      <c r="G300" s="72">
        <f t="shared" si="17"/>
        <v>0.4488156000000002</v>
      </c>
      <c r="H300" s="103">
        <f t="shared" si="18"/>
        <v>0.12333585952474596</v>
      </c>
      <c r="I300" s="88">
        <f t="shared" si="19"/>
        <v>0.57215145952474611</v>
      </c>
      <c r="J300" s="25"/>
      <c r="K300" s="38"/>
      <c r="L300" s="297"/>
      <c r="M300" s="294"/>
    </row>
    <row r="301" spans="1:13" x14ac:dyDescent="0.25">
      <c r="A301" s="44">
        <v>288</v>
      </c>
      <c r="B301" s="56" t="s">
        <v>328</v>
      </c>
      <c r="C301" s="51">
        <v>114.8</v>
      </c>
      <c r="D301" s="65" t="s">
        <v>358</v>
      </c>
      <c r="E301" s="104">
        <v>32.268000000000001</v>
      </c>
      <c r="F301" s="104">
        <v>35.750999999999998</v>
      </c>
      <c r="G301" s="72">
        <f t="shared" si="17"/>
        <v>2.9946833999999973</v>
      </c>
      <c r="H301" s="103">
        <f t="shared" si="18"/>
        <v>0.28149019231492717</v>
      </c>
      <c r="I301" s="88">
        <f t="shared" si="19"/>
        <v>3.2761735923149247</v>
      </c>
      <c r="J301" s="25"/>
      <c r="K301" s="38"/>
      <c r="L301" s="297"/>
      <c r="M301" s="294"/>
    </row>
    <row r="302" spans="1:13" x14ac:dyDescent="0.25">
      <c r="A302" s="44" t="s">
        <v>376</v>
      </c>
      <c r="B302" s="136" t="s">
        <v>360</v>
      </c>
      <c r="C302" s="137">
        <v>296.85000000000002</v>
      </c>
      <c r="D302" s="65" t="s">
        <v>358</v>
      </c>
      <c r="E302" s="135">
        <v>49.722000000000001</v>
      </c>
      <c r="F302" s="135">
        <v>54.72</v>
      </c>
      <c r="G302" s="72">
        <f>(F302-E302)*0.8598</f>
        <v>4.2972803999999982</v>
      </c>
      <c r="H302" s="103">
        <f>$G$11/$C$303*C302</f>
        <v>0.72787773160876423</v>
      </c>
      <c r="I302" s="88">
        <f>G302+H302</f>
        <v>5.0251581316087623</v>
      </c>
      <c r="J302" s="25" t="s">
        <v>445</v>
      </c>
      <c r="K302" s="38"/>
      <c r="L302" s="297"/>
      <c r="M302" s="294"/>
    </row>
    <row r="303" spans="1:13" x14ac:dyDescent="0.25">
      <c r="A303" s="646" t="s">
        <v>3</v>
      </c>
      <c r="B303" s="647"/>
      <c r="C303" s="112">
        <f>SUM(C17:C302)</f>
        <v>20466.950000000008</v>
      </c>
      <c r="D303" s="54"/>
      <c r="E303" s="130"/>
      <c r="F303" s="130"/>
      <c r="G303" s="73">
        <f>SUM(G17:G302)</f>
        <v>295.64193299999999</v>
      </c>
      <c r="H303" s="73">
        <f>SUM(H17:H302)</f>
        <v>50.185066999999982</v>
      </c>
      <c r="I303" s="73">
        <f>SUM(I17:I302)</f>
        <v>345.82699999999994</v>
      </c>
      <c r="J303" s="25"/>
      <c r="K303" s="38"/>
      <c r="M303" s="38"/>
    </row>
    <row r="304" spans="1:13" x14ac:dyDescent="0.25">
      <c r="D304" s="50"/>
      <c r="E304" s="20"/>
      <c r="G304" s="70"/>
      <c r="H304" s="27"/>
      <c r="I304" s="27"/>
      <c r="J304" s="27"/>
      <c r="K304" s="38"/>
      <c r="M304" s="38"/>
    </row>
    <row r="305" spans="1:18" ht="36" x14ac:dyDescent="0.25">
      <c r="A305" s="269" t="s">
        <v>21</v>
      </c>
      <c r="B305" s="269" t="s">
        <v>1</v>
      </c>
      <c r="C305" s="269" t="s">
        <v>2</v>
      </c>
      <c r="D305" s="269" t="s">
        <v>357</v>
      </c>
      <c r="E305" s="270" t="str">
        <f>E16</f>
        <v>Показания  на 23.12.18</v>
      </c>
      <c r="F305" s="270" t="str">
        <f>F16</f>
        <v>Показания  на 24.01.19</v>
      </c>
      <c r="G305" s="271" t="s">
        <v>25</v>
      </c>
      <c r="H305" s="272" t="s">
        <v>9</v>
      </c>
      <c r="I305" s="273" t="s">
        <v>26</v>
      </c>
      <c r="J305" s="274"/>
      <c r="K305" s="275"/>
      <c r="L305" s="276"/>
      <c r="M305" s="275"/>
      <c r="N305" s="277"/>
      <c r="O305" s="277"/>
      <c r="P305" s="278"/>
      <c r="Q305" s="277"/>
      <c r="R305" s="277"/>
    </row>
    <row r="306" spans="1:18" x14ac:dyDescent="0.25">
      <c r="A306" s="299" t="s">
        <v>29</v>
      </c>
      <c r="B306" s="280" t="s">
        <v>338</v>
      </c>
      <c r="C306" s="281">
        <v>58</v>
      </c>
      <c r="D306" s="282" t="s">
        <v>358</v>
      </c>
      <c r="E306" s="283">
        <v>13.568</v>
      </c>
      <c r="F306" s="284">
        <f>13.301+0.267</f>
        <v>13.568</v>
      </c>
      <c r="G306" s="283">
        <f>(F306-E306)*0.8598</f>
        <v>0</v>
      </c>
      <c r="H306" s="285"/>
      <c r="I306" s="283"/>
      <c r="J306" s="286" t="s">
        <v>382</v>
      </c>
      <c r="K306" s="275"/>
      <c r="L306" s="276"/>
      <c r="M306" s="275"/>
      <c r="N306" s="277"/>
      <c r="O306" s="287"/>
      <c r="P306" s="288"/>
      <c r="Q306" s="277"/>
      <c r="R306" s="277"/>
    </row>
    <row r="307" spans="1:18" x14ac:dyDescent="0.25">
      <c r="A307" s="299" t="s">
        <v>33</v>
      </c>
      <c r="B307" s="280" t="s">
        <v>342</v>
      </c>
      <c r="C307" s="281">
        <v>105.9</v>
      </c>
      <c r="D307" s="282" t="s">
        <v>358</v>
      </c>
      <c r="E307" s="283">
        <v>25.283999999999999</v>
      </c>
      <c r="F307" s="284">
        <f>24.796+0.488</f>
        <v>25.283999999999999</v>
      </c>
      <c r="G307" s="283">
        <f>(F307-E307)*0.8598</f>
        <v>0</v>
      </c>
      <c r="H307" s="285"/>
      <c r="I307" s="283"/>
      <c r="J307" s="286" t="s">
        <v>381</v>
      </c>
      <c r="K307" s="275"/>
      <c r="L307" s="276"/>
      <c r="M307" s="275"/>
      <c r="N307" s="277"/>
      <c r="O307" s="287"/>
      <c r="P307" s="288"/>
      <c r="Q307" s="277"/>
      <c r="R307" s="277"/>
    </row>
    <row r="308" spans="1:18" x14ac:dyDescent="0.25">
      <c r="A308" s="299" t="s">
        <v>35</v>
      </c>
      <c r="B308" s="280" t="s">
        <v>344</v>
      </c>
      <c r="C308" s="281">
        <v>56.3</v>
      </c>
      <c r="D308" s="282" t="s">
        <v>358</v>
      </c>
      <c r="E308" s="283">
        <v>16.478999999999999</v>
      </c>
      <c r="F308" s="284">
        <v>16.478999999999999</v>
      </c>
      <c r="G308" s="283">
        <f>(F308-E308)*0.8598</f>
        <v>0</v>
      </c>
      <c r="H308" s="285"/>
      <c r="I308" s="283"/>
      <c r="J308" s="286" t="s">
        <v>435</v>
      </c>
      <c r="K308" s="275"/>
      <c r="L308" s="276"/>
      <c r="M308" s="275"/>
      <c r="N308" s="277"/>
      <c r="O308" s="287"/>
      <c r="P308" s="288"/>
      <c r="Q308" s="277"/>
      <c r="R308" s="277"/>
    </row>
    <row r="309" spans="1:18" x14ac:dyDescent="0.25">
      <c r="A309" s="679" t="s">
        <v>22</v>
      </c>
      <c r="B309" s="679"/>
      <c r="C309" s="289">
        <f>SUM(C306:C308)</f>
        <v>220.2</v>
      </c>
      <c r="D309" s="290"/>
      <c r="E309" s="291">
        <f>SUM(E306:E308)</f>
        <v>55.330999999999996</v>
      </c>
      <c r="F309" s="291">
        <f>SUM(F306:F308)</f>
        <v>55.330999999999996</v>
      </c>
      <c r="G309" s="292">
        <f>SUM(G306:G308)</f>
        <v>0</v>
      </c>
      <c r="H309" s="291">
        <f>SUM(H306:H308)</f>
        <v>0</v>
      </c>
      <c r="I309" s="291">
        <f>SUM(I306:I308)</f>
        <v>0</v>
      </c>
      <c r="J309" s="274"/>
      <c r="K309" s="275"/>
      <c r="L309" s="276"/>
      <c r="M309" s="275"/>
      <c r="N309" s="277"/>
      <c r="O309" s="287"/>
      <c r="P309" s="288"/>
      <c r="Q309" s="277"/>
      <c r="R309" s="277"/>
    </row>
    <row r="310" spans="1:18" x14ac:dyDescent="0.25">
      <c r="A310" s="10"/>
      <c r="B310" s="10"/>
      <c r="C310" s="11"/>
      <c r="D310" s="12"/>
      <c r="E310" s="11"/>
      <c r="F310" s="31"/>
      <c r="G310" s="75"/>
      <c r="H310" s="32"/>
      <c r="I310" s="25"/>
      <c r="J310" s="40"/>
      <c r="O310" s="94"/>
    </row>
    <row r="311" spans="1:18" x14ac:dyDescent="0.25">
      <c r="A311" s="10"/>
      <c r="B311" s="10"/>
      <c r="C311" s="11"/>
      <c r="D311" s="12"/>
      <c r="E311" s="11"/>
      <c r="F311" s="33"/>
      <c r="G311" s="75"/>
      <c r="H311" s="32"/>
      <c r="I311" s="25"/>
      <c r="J311" s="40"/>
      <c r="O311" s="94"/>
    </row>
    <row r="312" spans="1:18" x14ac:dyDescent="0.25">
      <c r="A312" s="46" t="s">
        <v>24</v>
      </c>
      <c r="B312" s="13"/>
      <c r="C312" s="55"/>
      <c r="D312" s="13"/>
      <c r="E312" s="13"/>
      <c r="F312" s="34"/>
      <c r="G312" s="76"/>
      <c r="H312" s="27"/>
      <c r="I312" s="25"/>
      <c r="J312" s="40"/>
    </row>
    <row r="313" spans="1:18" x14ac:dyDescent="0.25">
      <c r="G313" s="76"/>
      <c r="H313" s="27"/>
      <c r="I313" s="25"/>
      <c r="J313" s="40"/>
    </row>
    <row r="314" spans="1:18" x14ac:dyDescent="0.25">
      <c r="F314" s="102">
        <v>42732</v>
      </c>
      <c r="G314" s="102">
        <v>42759</v>
      </c>
      <c r="H314" s="102">
        <v>42792</v>
      </c>
      <c r="I314" s="102">
        <v>42821</v>
      </c>
      <c r="J314" s="102" t="s">
        <v>380</v>
      </c>
      <c r="K314" s="146">
        <v>43034</v>
      </c>
      <c r="M314" s="38"/>
    </row>
    <row r="315" spans="1:18" x14ac:dyDescent="0.25">
      <c r="A315" s="659" t="s">
        <v>349</v>
      </c>
      <c r="B315" s="660"/>
      <c r="C315" s="63" t="s">
        <v>350</v>
      </c>
      <c r="D315" s="59"/>
      <c r="E315" s="59" t="s">
        <v>358</v>
      </c>
      <c r="F315" s="100">
        <v>15.368</v>
      </c>
      <c r="G315" s="100">
        <v>30.472000000000001</v>
      </c>
      <c r="H315" s="101" t="s">
        <v>374</v>
      </c>
      <c r="I315" s="101" t="s">
        <v>377</v>
      </c>
      <c r="J315" s="101"/>
      <c r="K315" s="101"/>
      <c r="L315" s="60"/>
      <c r="M315" s="96"/>
    </row>
    <row r="316" spans="1:18" x14ac:dyDescent="0.25">
      <c r="A316" s="659" t="s">
        <v>351</v>
      </c>
      <c r="B316" s="660"/>
      <c r="C316" s="63" t="s">
        <v>352</v>
      </c>
      <c r="D316" s="59"/>
      <c r="E316" s="59" t="s">
        <v>358</v>
      </c>
      <c r="F316" s="101" t="s">
        <v>366</v>
      </c>
      <c r="G316" s="101" t="s">
        <v>369</v>
      </c>
      <c r="H316" s="101" t="s">
        <v>375</v>
      </c>
      <c r="I316" s="101" t="s">
        <v>378</v>
      </c>
      <c r="J316" s="101"/>
      <c r="K316" s="101" t="s">
        <v>385</v>
      </c>
      <c r="L316" s="60"/>
      <c r="M316" s="96"/>
      <c r="P316"/>
    </row>
    <row r="317" spans="1:18" x14ac:dyDescent="0.25">
      <c r="A317" s="61" t="s">
        <v>353</v>
      </c>
      <c r="B317" s="62"/>
      <c r="C317" s="63" t="s">
        <v>354</v>
      </c>
      <c r="D317" s="59"/>
      <c r="E317" s="59" t="s">
        <v>358</v>
      </c>
      <c r="F317" s="100">
        <v>18.023</v>
      </c>
      <c r="G317" s="100">
        <v>28.045999999999999</v>
      </c>
      <c r="H317" s="101"/>
      <c r="I317" s="101"/>
      <c r="J317" s="101"/>
      <c r="K317" s="101" t="s">
        <v>383</v>
      </c>
      <c r="L317" s="60"/>
      <c r="M317" s="96"/>
      <c r="P317" s="60"/>
    </row>
    <row r="318" spans="1:18" x14ac:dyDescent="0.25">
      <c r="A318" s="61" t="s">
        <v>355</v>
      </c>
      <c r="B318" s="62"/>
      <c r="C318" s="63" t="s">
        <v>356</v>
      </c>
      <c r="D318" s="59"/>
      <c r="E318" s="59" t="s">
        <v>358</v>
      </c>
      <c r="F318" s="100">
        <v>1.4710000000000001</v>
      </c>
      <c r="G318" s="100">
        <v>2.278</v>
      </c>
      <c r="H318" s="101"/>
      <c r="I318" s="101"/>
      <c r="J318" s="101"/>
      <c r="K318" s="101" t="s">
        <v>384</v>
      </c>
      <c r="L318" s="60"/>
      <c r="M318" s="96"/>
      <c r="N318" s="60"/>
      <c r="O318" s="60"/>
      <c r="P318" s="60"/>
    </row>
    <row r="319" spans="1:18" x14ac:dyDescent="0.25">
      <c r="N319" s="60"/>
      <c r="O319" s="60"/>
      <c r="P319" s="60"/>
    </row>
    <row r="320" spans="1:18" x14ac:dyDescent="0.25">
      <c r="N320" s="60"/>
      <c r="O320" s="60"/>
      <c r="P320" s="60"/>
    </row>
    <row r="321" spans="14:15" x14ac:dyDescent="0.25">
      <c r="N321" s="60"/>
      <c r="O321" s="60"/>
    </row>
  </sheetData>
  <mergeCells count="30">
    <mergeCell ref="A1:J1"/>
    <mergeCell ref="A3:J3"/>
    <mergeCell ref="A5:G5"/>
    <mergeCell ref="I5:J9"/>
    <mergeCell ref="A6:D6"/>
    <mergeCell ref="E6:F6"/>
    <mergeCell ref="A7:D7"/>
    <mergeCell ref="E7:F7"/>
    <mergeCell ref="A8:D8"/>
    <mergeCell ref="E8:F8"/>
    <mergeCell ref="M61:U61"/>
    <mergeCell ref="A9:D9"/>
    <mergeCell ref="E9:F9"/>
    <mergeCell ref="A10:D11"/>
    <mergeCell ref="E10:F10"/>
    <mergeCell ref="E11:F11"/>
    <mergeCell ref="A12:D12"/>
    <mergeCell ref="E12:F12"/>
    <mergeCell ref="A13:D13"/>
    <mergeCell ref="E13:F13"/>
    <mergeCell ref="A14:D14"/>
    <mergeCell ref="E14:F14"/>
    <mergeCell ref="O17:P17"/>
    <mergeCell ref="A316:B316"/>
    <mergeCell ref="M107:N107"/>
    <mergeCell ref="L196:O196"/>
    <mergeCell ref="L224:S224"/>
    <mergeCell ref="A303:B303"/>
    <mergeCell ref="A309:B309"/>
    <mergeCell ref="A315:B315"/>
  </mergeCells>
  <pageMargins left="0.23622047244094491" right="0.23622047244094491" top="0" bottom="0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Показ.сч.</vt:lpstr>
      <vt:lpstr>Янв18</vt:lpstr>
      <vt:lpstr>Фев18</vt:lpstr>
      <vt:lpstr>Март18</vt:lpstr>
      <vt:lpstr>Апрель18</vt:lpstr>
      <vt:lpstr>Октяб18</vt:lpstr>
      <vt:lpstr>Ноябрь18</vt:lpstr>
      <vt:lpstr>Декабрь18</vt:lpstr>
      <vt:lpstr>ЯНВАРЬ19</vt:lpstr>
      <vt:lpstr>ФЕВРАЛЬ19</vt:lpstr>
      <vt:lpstr>МАРТ19</vt:lpstr>
      <vt:lpstr>АПРЕЛЬ19</vt:lpstr>
      <vt:lpstr>ОКТЯБРЬ19</vt:lpstr>
      <vt:lpstr>НОЯБРЬ19</vt:lpstr>
      <vt:lpstr>ДЕКАБРЬ19</vt:lpstr>
      <vt:lpstr>январь20</vt:lpstr>
      <vt:lpstr>февраль20</vt:lpstr>
      <vt:lpstr>март20</vt:lpstr>
      <vt:lpstr>апрель20</vt:lpstr>
      <vt:lpstr>на 30апр20</vt:lpstr>
      <vt:lpstr>октябрь20</vt:lpstr>
      <vt:lpstr>ноябрь20</vt:lpstr>
      <vt:lpstr>декабрь20</vt:lpstr>
      <vt:lpstr>Январь21</vt:lpstr>
      <vt:lpstr>Февраль21</vt:lpstr>
      <vt:lpstr>Март21</vt:lpstr>
      <vt:lpstr>Апрель21</vt:lpstr>
      <vt:lpstr>ОКТЯБРЬ21</vt:lpstr>
      <vt:lpstr>НОЯБРЬ21</vt:lpstr>
      <vt:lpstr>ДЕКАБРЬ21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2022-01-10T12:42:14Z</dcterms:modified>
</cp:coreProperties>
</file>