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40" activeTab="7"/>
  </bookViews>
  <sheets>
    <sheet name="Январь22" sheetId="28" r:id="rId1"/>
    <sheet name="Февраль22" sheetId="29" r:id="rId2"/>
    <sheet name="Март22" sheetId="30" r:id="rId3"/>
    <sheet name="Апрель22" sheetId="31" r:id="rId4"/>
    <sheet name="Сентябрь22" sheetId="32" r:id="rId5"/>
    <sheet name="Октябрь22" sheetId="33" r:id="rId6"/>
    <sheet name="Ноябрь22" sheetId="34" r:id="rId7"/>
    <sheet name="Декабрь22" sheetId="35" r:id="rId8"/>
  </sheets>
  <calcPr calcId="145621"/>
</workbook>
</file>

<file path=xl/calcChain.xml><?xml version="1.0" encoding="utf-8"?>
<calcChain xmlns="http://schemas.openxmlformats.org/spreadsheetml/2006/main">
  <c r="B99" i="35" l="1"/>
  <c r="M95" i="35"/>
  <c r="N95" i="35" s="1"/>
  <c r="M93" i="35"/>
  <c r="N93" i="35" s="1"/>
  <c r="B91" i="35"/>
  <c r="D28" i="35"/>
  <c r="D27" i="35"/>
  <c r="D26" i="35"/>
  <c r="D25" i="35"/>
  <c r="D24" i="35"/>
  <c r="D23" i="35"/>
  <c r="D22" i="35"/>
  <c r="D21" i="35"/>
  <c r="D20" i="35"/>
  <c r="F16" i="35"/>
  <c r="F14" i="35"/>
  <c r="D97" i="35" l="1"/>
  <c r="D96" i="35"/>
  <c r="D93" i="35"/>
  <c r="D92" i="35"/>
  <c r="D90" i="35"/>
  <c r="D89" i="35"/>
  <c r="D88" i="35"/>
  <c r="D87" i="35"/>
  <c r="D86" i="35"/>
  <c r="D85" i="35"/>
  <c r="D84" i="35"/>
  <c r="D83" i="35"/>
  <c r="D82" i="35"/>
  <c r="D81" i="35"/>
  <c r="D80" i="35"/>
  <c r="D79" i="35"/>
  <c r="D78" i="35"/>
  <c r="D77" i="35"/>
  <c r="D76" i="35"/>
  <c r="D75" i="35"/>
  <c r="D74" i="35"/>
  <c r="D73" i="35"/>
  <c r="D72" i="35"/>
  <c r="D71" i="35"/>
  <c r="D70" i="35"/>
  <c r="D69" i="35"/>
  <c r="D68" i="35"/>
  <c r="D67" i="35"/>
  <c r="D66" i="35"/>
  <c r="D65" i="35"/>
  <c r="D64" i="35"/>
  <c r="D98" i="35"/>
  <c r="D95" i="35"/>
  <c r="D94" i="35"/>
  <c r="D53" i="35"/>
  <c r="D54" i="35"/>
  <c r="D55" i="35"/>
  <c r="D56" i="35"/>
  <c r="C95" i="35"/>
  <c r="D29" i="35"/>
  <c r="D30" i="35"/>
  <c r="D31" i="35"/>
  <c r="D32" i="35"/>
  <c r="D33" i="35"/>
  <c r="D34" i="35"/>
  <c r="D35" i="35"/>
  <c r="D36" i="35"/>
  <c r="D37" i="35"/>
  <c r="D38" i="35"/>
  <c r="D39" i="35"/>
  <c r="D40" i="35"/>
  <c r="D41" i="35"/>
  <c r="D42" i="35"/>
  <c r="D43" i="35"/>
  <c r="D44" i="35"/>
  <c r="D45" i="35"/>
  <c r="D46" i="35"/>
  <c r="D47" i="35"/>
  <c r="D48" i="35"/>
  <c r="D49" i="35"/>
  <c r="D50" i="35"/>
  <c r="D51" i="35"/>
  <c r="D52" i="35"/>
  <c r="D57" i="35"/>
  <c r="D58" i="35"/>
  <c r="D59" i="35"/>
  <c r="D60" i="35"/>
  <c r="D61" i="35"/>
  <c r="D62" i="35"/>
  <c r="D63" i="35"/>
  <c r="C93" i="35"/>
  <c r="F9" i="35" l="1"/>
  <c r="F10" i="35" s="1"/>
  <c r="E59" i="35" s="1"/>
  <c r="E57" i="35"/>
  <c r="E47" i="35"/>
  <c r="E43" i="35"/>
  <c r="E39" i="35"/>
  <c r="E35" i="35"/>
  <c r="E31" i="35"/>
  <c r="E55" i="35"/>
  <c r="E94" i="35"/>
  <c r="E65" i="35"/>
  <c r="E69" i="35"/>
  <c r="E73" i="35"/>
  <c r="E77" i="35"/>
  <c r="E79" i="35"/>
  <c r="E81" i="35"/>
  <c r="E83" i="35"/>
  <c r="E85" i="35"/>
  <c r="E87" i="35"/>
  <c r="E89" i="35"/>
  <c r="E92" i="35"/>
  <c r="F92" i="35" s="1"/>
  <c r="E96" i="35"/>
  <c r="D99" i="35"/>
  <c r="E75" i="35" l="1"/>
  <c r="E71" i="35"/>
  <c r="E67" i="35"/>
  <c r="E98" i="35"/>
  <c r="F98" i="35" s="1"/>
  <c r="E53" i="35"/>
  <c r="F53" i="35" s="1"/>
  <c r="E29" i="35"/>
  <c r="E33" i="35"/>
  <c r="E37" i="35"/>
  <c r="E41" i="35"/>
  <c r="E45" i="35"/>
  <c r="E49" i="35"/>
  <c r="E61" i="35"/>
  <c r="E97" i="35"/>
  <c r="E90" i="35"/>
  <c r="E86" i="35"/>
  <c r="E82" i="35"/>
  <c r="E78" i="35"/>
  <c r="E74" i="35"/>
  <c r="E70" i="35"/>
  <c r="E66" i="35"/>
  <c r="E95" i="35"/>
  <c r="F95" i="35" s="1"/>
  <c r="E56" i="35"/>
  <c r="E30" i="35"/>
  <c r="E34" i="35"/>
  <c r="E38" i="35"/>
  <c r="E42" i="35"/>
  <c r="E46" i="35"/>
  <c r="E50" i="35"/>
  <c r="E58" i="35"/>
  <c r="E62" i="35"/>
  <c r="E22" i="35"/>
  <c r="E23" i="35"/>
  <c r="E27" i="35"/>
  <c r="E26" i="35"/>
  <c r="E21" i="35"/>
  <c r="E25" i="35"/>
  <c r="E24" i="35"/>
  <c r="E28" i="35"/>
  <c r="E20" i="35"/>
  <c r="E93" i="35"/>
  <c r="F93" i="35" s="1"/>
  <c r="E88" i="35"/>
  <c r="E84" i="35"/>
  <c r="E80" i="35"/>
  <c r="E76" i="35"/>
  <c r="E72" i="35"/>
  <c r="E68" i="35"/>
  <c r="E64" i="35"/>
  <c r="E54" i="35"/>
  <c r="E32" i="35"/>
  <c r="E36" i="35"/>
  <c r="E40" i="35"/>
  <c r="E44" i="35"/>
  <c r="E48" i="35"/>
  <c r="E52" i="35"/>
  <c r="E60" i="35"/>
  <c r="E51" i="35"/>
  <c r="E63" i="35"/>
  <c r="E99" i="35" l="1"/>
  <c r="F11" i="35" s="1"/>
  <c r="F12" i="35" s="1"/>
  <c r="C94" i="35" l="1"/>
  <c r="F94" i="35" s="1"/>
  <c r="C97" i="35"/>
  <c r="F97" i="35" s="1"/>
  <c r="C96" i="35"/>
  <c r="F96" i="35" s="1"/>
  <c r="C90" i="35"/>
  <c r="F90" i="35" s="1"/>
  <c r="C89" i="35"/>
  <c r="F89" i="35" s="1"/>
  <c r="C88" i="35"/>
  <c r="F88" i="35" s="1"/>
  <c r="C87" i="35"/>
  <c r="F87" i="35" s="1"/>
  <c r="C86" i="35"/>
  <c r="F86" i="35" s="1"/>
  <c r="C85" i="35"/>
  <c r="F85" i="35" s="1"/>
  <c r="C84" i="35"/>
  <c r="F84" i="35" s="1"/>
  <c r="C83" i="35"/>
  <c r="F83" i="35" s="1"/>
  <c r="C82" i="35"/>
  <c r="F82" i="35" s="1"/>
  <c r="C81" i="35"/>
  <c r="F81" i="35" s="1"/>
  <c r="C80" i="35"/>
  <c r="F80" i="35" s="1"/>
  <c r="C79" i="35"/>
  <c r="F79" i="35" s="1"/>
  <c r="C78" i="35"/>
  <c r="F78" i="35" s="1"/>
  <c r="C77" i="35"/>
  <c r="F77" i="35" s="1"/>
  <c r="C76" i="35"/>
  <c r="F76" i="35" s="1"/>
  <c r="C75" i="35"/>
  <c r="F75" i="35" s="1"/>
  <c r="C74" i="35"/>
  <c r="F74" i="35" s="1"/>
  <c r="C73" i="35"/>
  <c r="F73" i="35" s="1"/>
  <c r="C72" i="35"/>
  <c r="F72" i="35" s="1"/>
  <c r="C71" i="35"/>
  <c r="F71" i="35" s="1"/>
  <c r="C70" i="35"/>
  <c r="F70" i="35" s="1"/>
  <c r="C69" i="35"/>
  <c r="F69" i="35" s="1"/>
  <c r="C68" i="35"/>
  <c r="F68" i="35" s="1"/>
  <c r="C67" i="35"/>
  <c r="F67" i="35" s="1"/>
  <c r="C66" i="35"/>
  <c r="F66" i="35" s="1"/>
  <c r="C65" i="35"/>
  <c r="F65" i="35" s="1"/>
  <c r="C64" i="35"/>
  <c r="F64" i="35" s="1"/>
  <c r="C63" i="35"/>
  <c r="F63" i="35" s="1"/>
  <c r="C62" i="35"/>
  <c r="F62" i="35" s="1"/>
  <c r="C61" i="35"/>
  <c r="F61" i="35" s="1"/>
  <c r="C60" i="35"/>
  <c r="F60" i="35" s="1"/>
  <c r="C59" i="35"/>
  <c r="F59" i="35" s="1"/>
  <c r="C58" i="35"/>
  <c r="F58" i="35" s="1"/>
  <c r="C57" i="35"/>
  <c r="F57" i="35" s="1"/>
  <c r="C56" i="35"/>
  <c r="F56" i="35" s="1"/>
  <c r="C55" i="35"/>
  <c r="F55" i="35" s="1"/>
  <c r="C54" i="35"/>
  <c r="F54" i="35" s="1"/>
  <c r="C52" i="35"/>
  <c r="F52" i="35" s="1"/>
  <c r="C51" i="35"/>
  <c r="F51" i="35" s="1"/>
  <c r="C50" i="35"/>
  <c r="F50" i="35" s="1"/>
  <c r="C49" i="35"/>
  <c r="F49" i="35" s="1"/>
  <c r="C48" i="35"/>
  <c r="F48" i="35" s="1"/>
  <c r="C47" i="35"/>
  <c r="F47" i="35" s="1"/>
  <c r="C46" i="35"/>
  <c r="F46" i="35" s="1"/>
  <c r="C45" i="35"/>
  <c r="F45" i="35" s="1"/>
  <c r="C44" i="35"/>
  <c r="F44" i="35" s="1"/>
  <c r="C43" i="35"/>
  <c r="F43" i="35" s="1"/>
  <c r="C42" i="35"/>
  <c r="F42" i="35" s="1"/>
  <c r="C41" i="35"/>
  <c r="F41" i="35" s="1"/>
  <c r="C40" i="35"/>
  <c r="F40" i="35" s="1"/>
  <c r="C39" i="35"/>
  <c r="F39" i="35" s="1"/>
  <c r="C38" i="35"/>
  <c r="F38" i="35" s="1"/>
  <c r="C37" i="35"/>
  <c r="F37" i="35" s="1"/>
  <c r="C36" i="35"/>
  <c r="F36" i="35" s="1"/>
  <c r="C35" i="35"/>
  <c r="F35" i="35" s="1"/>
  <c r="C34" i="35"/>
  <c r="F34" i="35" s="1"/>
  <c r="C33" i="35"/>
  <c r="F33" i="35" s="1"/>
  <c r="C32" i="35"/>
  <c r="F32" i="35" s="1"/>
  <c r="C31" i="35"/>
  <c r="F31" i="35" s="1"/>
  <c r="C30" i="35"/>
  <c r="F30" i="35" s="1"/>
  <c r="C29" i="35"/>
  <c r="F29" i="35" s="1"/>
  <c r="C28" i="35"/>
  <c r="F28" i="35" s="1"/>
  <c r="C27" i="35"/>
  <c r="F27" i="35" s="1"/>
  <c r="C26" i="35"/>
  <c r="F26" i="35" s="1"/>
  <c r="C25" i="35"/>
  <c r="F25" i="35" s="1"/>
  <c r="C24" i="35"/>
  <c r="F24" i="35" s="1"/>
  <c r="C23" i="35"/>
  <c r="F23" i="35" s="1"/>
  <c r="C22" i="35"/>
  <c r="F22" i="35" s="1"/>
  <c r="C21" i="35"/>
  <c r="F21" i="35" s="1"/>
  <c r="C20" i="35"/>
  <c r="F20" i="35" l="1"/>
  <c r="F99" i="35" s="1"/>
  <c r="C99" i="35"/>
  <c r="B99" i="34" l="1"/>
  <c r="M95" i="34"/>
  <c r="N95" i="34" s="1"/>
  <c r="M93" i="34"/>
  <c r="N93" i="34" s="1"/>
  <c r="B91" i="34"/>
  <c r="F16" i="34"/>
  <c r="F14" i="34"/>
  <c r="D54" i="34" s="1"/>
  <c r="B99" i="33"/>
  <c r="N95" i="33"/>
  <c r="M95" i="33"/>
  <c r="M93" i="33"/>
  <c r="N93" i="33" s="1"/>
  <c r="B91" i="33"/>
  <c r="F16" i="33"/>
  <c r="F14" i="33"/>
  <c r="B99" i="32"/>
  <c r="N95" i="32"/>
  <c r="M95" i="32"/>
  <c r="M93" i="32"/>
  <c r="N93" i="32" s="1"/>
  <c r="C93" i="32"/>
  <c r="B91" i="32"/>
  <c r="F16" i="32"/>
  <c r="F14" i="32"/>
  <c r="D98" i="32" s="1"/>
  <c r="D63" i="32" l="1"/>
  <c r="D64" i="32"/>
  <c r="D65" i="32"/>
  <c r="D66" i="32"/>
  <c r="D71" i="32"/>
  <c r="D73" i="32"/>
  <c r="C95" i="32"/>
  <c r="D97" i="33"/>
  <c r="D96" i="33"/>
  <c r="D93" i="33"/>
  <c r="D92" i="33"/>
  <c r="D90" i="33"/>
  <c r="D89" i="33"/>
  <c r="D88" i="33"/>
  <c r="D87" i="33"/>
  <c r="D86" i="33"/>
  <c r="D85" i="33"/>
  <c r="D84" i="33"/>
  <c r="D83" i="33"/>
  <c r="D82" i="33"/>
  <c r="D81" i="33"/>
  <c r="D80" i="33"/>
  <c r="D79" i="33"/>
  <c r="D78" i="33"/>
  <c r="D77" i="33"/>
  <c r="D76" i="33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20" i="32"/>
  <c r="D21" i="32"/>
  <c r="D22" i="32"/>
  <c r="D23" i="32"/>
  <c r="D24" i="32"/>
  <c r="D25" i="32"/>
  <c r="D26" i="32"/>
  <c r="D27" i="32"/>
  <c r="D28" i="32"/>
  <c r="D29" i="32"/>
  <c r="D30" i="32"/>
  <c r="D31" i="32"/>
  <c r="D32" i="32"/>
  <c r="D33" i="32"/>
  <c r="D34" i="32"/>
  <c r="D35" i="32"/>
  <c r="D36" i="32"/>
  <c r="D37" i="32"/>
  <c r="D38" i="32"/>
  <c r="D39" i="32"/>
  <c r="D40" i="32"/>
  <c r="D41" i="32"/>
  <c r="D42" i="32"/>
  <c r="D43" i="32"/>
  <c r="D44" i="32"/>
  <c r="D45" i="32"/>
  <c r="D46" i="32"/>
  <c r="D47" i="32"/>
  <c r="D48" i="32"/>
  <c r="D49" i="32"/>
  <c r="D50" i="32"/>
  <c r="D51" i="32"/>
  <c r="D52" i="32"/>
  <c r="D94" i="32"/>
  <c r="D95" i="32"/>
  <c r="C93" i="33"/>
  <c r="D94" i="33"/>
  <c r="D98" i="33"/>
  <c r="D97" i="32"/>
  <c r="D96" i="32"/>
  <c r="D93" i="32"/>
  <c r="D92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53" i="32"/>
  <c r="D54" i="32"/>
  <c r="D55" i="32"/>
  <c r="D56" i="32"/>
  <c r="D57" i="32"/>
  <c r="D58" i="32"/>
  <c r="D59" i="32"/>
  <c r="D60" i="32"/>
  <c r="D61" i="32"/>
  <c r="D62" i="32"/>
  <c r="D67" i="32"/>
  <c r="D68" i="32"/>
  <c r="D69" i="32"/>
  <c r="D70" i="32"/>
  <c r="D72" i="32"/>
  <c r="D95" i="33"/>
  <c r="D97" i="34"/>
  <c r="D96" i="34"/>
  <c r="D93" i="34"/>
  <c r="D92" i="34"/>
  <c r="D90" i="34"/>
  <c r="D89" i="34"/>
  <c r="D88" i="34"/>
  <c r="D87" i="34"/>
  <c r="D86" i="34"/>
  <c r="D85" i="34"/>
  <c r="D84" i="34"/>
  <c r="D83" i="34"/>
  <c r="D82" i="34"/>
  <c r="D81" i="34"/>
  <c r="D80" i="34"/>
  <c r="D79" i="34"/>
  <c r="D78" i="34"/>
  <c r="D77" i="34"/>
  <c r="D76" i="34"/>
  <c r="D75" i="34"/>
  <c r="D74" i="34"/>
  <c r="D73" i="34"/>
  <c r="D72" i="34"/>
  <c r="D71" i="34"/>
  <c r="D70" i="34"/>
  <c r="D69" i="34"/>
  <c r="D68" i="34"/>
  <c r="D67" i="34"/>
  <c r="D98" i="34"/>
  <c r="D95" i="34"/>
  <c r="D94" i="34"/>
  <c r="D66" i="34"/>
  <c r="D65" i="34"/>
  <c r="D64" i="34"/>
  <c r="D63" i="34"/>
  <c r="D62" i="34"/>
  <c r="D61" i="34"/>
  <c r="D60" i="34"/>
  <c r="D59" i="34"/>
  <c r="D58" i="34"/>
  <c r="D57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55" i="34"/>
  <c r="D53" i="34"/>
  <c r="D56" i="34"/>
  <c r="C95" i="33"/>
  <c r="C95" i="34"/>
  <c r="C93" i="34"/>
  <c r="B99" i="31"/>
  <c r="M95" i="31"/>
  <c r="N95" i="31" s="1"/>
  <c r="N93" i="31"/>
  <c r="M93" i="31"/>
  <c r="B91" i="31"/>
  <c r="F16" i="31"/>
  <c r="F14" i="31"/>
  <c r="B99" i="30"/>
  <c r="N95" i="30"/>
  <c r="M95" i="30"/>
  <c r="M93" i="30"/>
  <c r="N93" i="30" s="1"/>
  <c r="B91" i="30"/>
  <c r="D27" i="30"/>
  <c r="D26" i="30"/>
  <c r="D25" i="30"/>
  <c r="D24" i="30"/>
  <c r="D23" i="30"/>
  <c r="D22" i="30"/>
  <c r="D21" i="30"/>
  <c r="D20" i="30"/>
  <c r="F16" i="30"/>
  <c r="F14" i="30"/>
  <c r="D97" i="30" s="1"/>
  <c r="E53" i="34" l="1"/>
  <c r="F53" i="34" s="1"/>
  <c r="D99" i="34"/>
  <c r="E20" i="34"/>
  <c r="E24" i="34"/>
  <c r="E28" i="34"/>
  <c r="E32" i="34"/>
  <c r="E36" i="34"/>
  <c r="E40" i="34"/>
  <c r="E44" i="34"/>
  <c r="E48" i="34"/>
  <c r="E52" i="34"/>
  <c r="E60" i="34"/>
  <c r="E64" i="34"/>
  <c r="E95" i="34"/>
  <c r="E69" i="34"/>
  <c r="E73" i="34"/>
  <c r="E77" i="34"/>
  <c r="E81" i="34"/>
  <c r="E85" i="34"/>
  <c r="E89" i="34"/>
  <c r="E96" i="34"/>
  <c r="E70" i="32"/>
  <c r="E62" i="32"/>
  <c r="E58" i="32"/>
  <c r="E54" i="32"/>
  <c r="E76" i="32"/>
  <c r="E80" i="32"/>
  <c r="E84" i="32"/>
  <c r="E88" i="32"/>
  <c r="E93" i="32"/>
  <c r="F93" i="32" s="1"/>
  <c r="E51" i="32"/>
  <c r="E47" i="32"/>
  <c r="E43" i="32"/>
  <c r="E39" i="32"/>
  <c r="E35" i="32"/>
  <c r="E31" i="32"/>
  <c r="E27" i="32"/>
  <c r="E23" i="32"/>
  <c r="D99" i="33"/>
  <c r="F9" i="34"/>
  <c r="F10" i="34" s="1"/>
  <c r="F95" i="34"/>
  <c r="E56" i="34"/>
  <c r="E55" i="34"/>
  <c r="E21" i="34"/>
  <c r="E23" i="34"/>
  <c r="E25" i="34"/>
  <c r="E27" i="34"/>
  <c r="E29" i="34"/>
  <c r="E31" i="34"/>
  <c r="E33" i="34"/>
  <c r="E35" i="34"/>
  <c r="E37" i="34"/>
  <c r="E39" i="34"/>
  <c r="E41" i="34"/>
  <c r="E43" i="34"/>
  <c r="E45" i="34"/>
  <c r="E47" i="34"/>
  <c r="E49" i="34"/>
  <c r="E51" i="34"/>
  <c r="E57" i="34"/>
  <c r="E59" i="34"/>
  <c r="E61" i="34"/>
  <c r="E63" i="34"/>
  <c r="E65" i="34"/>
  <c r="E94" i="34"/>
  <c r="E98" i="34"/>
  <c r="F98" i="34" s="1"/>
  <c r="E68" i="34"/>
  <c r="E70" i="34"/>
  <c r="E72" i="34"/>
  <c r="E74" i="34"/>
  <c r="E76" i="34"/>
  <c r="E78" i="34"/>
  <c r="E80" i="34"/>
  <c r="E82" i="34"/>
  <c r="E84" i="34"/>
  <c r="E86" i="34"/>
  <c r="E88" i="34"/>
  <c r="E90" i="34"/>
  <c r="E93" i="34"/>
  <c r="F93" i="34" s="1"/>
  <c r="E97" i="34"/>
  <c r="E69" i="32"/>
  <c r="E61" i="32"/>
  <c r="E57" i="32"/>
  <c r="E53" i="32"/>
  <c r="F53" i="32" s="1"/>
  <c r="E77" i="32"/>
  <c r="E81" i="32"/>
  <c r="E85" i="32"/>
  <c r="E89" i="32"/>
  <c r="E96" i="32"/>
  <c r="F9" i="33"/>
  <c r="F10" i="33" s="1"/>
  <c r="E52" i="32"/>
  <c r="E48" i="32"/>
  <c r="E44" i="32"/>
  <c r="E40" i="32"/>
  <c r="E36" i="32"/>
  <c r="E32" i="32"/>
  <c r="E28" i="32"/>
  <c r="E24" i="32"/>
  <c r="D99" i="32"/>
  <c r="E21" i="33"/>
  <c r="E25" i="33"/>
  <c r="E29" i="33"/>
  <c r="E33" i="33"/>
  <c r="E37" i="33"/>
  <c r="E41" i="33"/>
  <c r="E45" i="33"/>
  <c r="E49" i="33"/>
  <c r="E53" i="33"/>
  <c r="F53" i="33" s="1"/>
  <c r="E57" i="33"/>
  <c r="E61" i="33"/>
  <c r="E65" i="33"/>
  <c r="E69" i="33"/>
  <c r="E73" i="33"/>
  <c r="E77" i="33"/>
  <c r="E81" i="33"/>
  <c r="E85" i="33"/>
  <c r="E89" i="33"/>
  <c r="E96" i="33"/>
  <c r="F9" i="32"/>
  <c r="F10" i="32" s="1"/>
  <c r="E73" i="32"/>
  <c r="E66" i="32"/>
  <c r="E64" i="32"/>
  <c r="E71" i="32"/>
  <c r="E65" i="32"/>
  <c r="E63" i="32"/>
  <c r="C93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94" i="30"/>
  <c r="D95" i="30"/>
  <c r="D98" i="30"/>
  <c r="D97" i="31"/>
  <c r="D96" i="31"/>
  <c r="D93" i="31"/>
  <c r="D92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98" i="31"/>
  <c r="D95" i="31"/>
  <c r="D94" i="31"/>
  <c r="D56" i="31"/>
  <c r="D55" i="31"/>
  <c r="D54" i="31"/>
  <c r="D53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53" i="30"/>
  <c r="D54" i="30"/>
  <c r="D55" i="30"/>
  <c r="D99" i="30" s="1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2" i="30"/>
  <c r="D93" i="30"/>
  <c r="C95" i="30"/>
  <c r="D96" i="30"/>
  <c r="C95" i="31"/>
  <c r="C93" i="31"/>
  <c r="B99" i="29"/>
  <c r="N95" i="29"/>
  <c r="M95" i="29"/>
  <c r="M93" i="29"/>
  <c r="N93" i="29" s="1"/>
  <c r="B91" i="29"/>
  <c r="F16" i="29"/>
  <c r="F14" i="29"/>
  <c r="D52" i="29" s="1"/>
  <c r="E97" i="33" l="1"/>
  <c r="E90" i="33"/>
  <c r="E86" i="33"/>
  <c r="E82" i="33"/>
  <c r="E78" i="33"/>
  <c r="E74" i="33"/>
  <c r="E70" i="33"/>
  <c r="E66" i="33"/>
  <c r="E62" i="33"/>
  <c r="E58" i="33"/>
  <c r="E54" i="33"/>
  <c r="E50" i="33"/>
  <c r="E46" i="33"/>
  <c r="E42" i="33"/>
  <c r="E38" i="33"/>
  <c r="E34" i="33"/>
  <c r="E30" i="33"/>
  <c r="E26" i="33"/>
  <c r="E22" i="33"/>
  <c r="E94" i="33"/>
  <c r="E98" i="32"/>
  <c r="F98" i="32" s="1"/>
  <c r="E92" i="33"/>
  <c r="F92" i="33" s="1"/>
  <c r="E87" i="33"/>
  <c r="E83" i="33"/>
  <c r="E79" i="33"/>
  <c r="E75" i="33"/>
  <c r="E71" i="33"/>
  <c r="E67" i="33"/>
  <c r="E63" i="33"/>
  <c r="E59" i="33"/>
  <c r="E55" i="33"/>
  <c r="E51" i="33"/>
  <c r="E47" i="33"/>
  <c r="E43" i="33"/>
  <c r="E39" i="33"/>
  <c r="E35" i="33"/>
  <c r="E31" i="33"/>
  <c r="E27" i="33"/>
  <c r="E23" i="33"/>
  <c r="E20" i="32"/>
  <c r="E22" i="32"/>
  <c r="E26" i="32"/>
  <c r="E30" i="32"/>
  <c r="E34" i="32"/>
  <c r="E38" i="32"/>
  <c r="E42" i="32"/>
  <c r="E46" i="32"/>
  <c r="E50" i="32"/>
  <c r="E94" i="32"/>
  <c r="E98" i="33"/>
  <c r="F98" i="33" s="1"/>
  <c r="E92" i="32"/>
  <c r="F92" i="32" s="1"/>
  <c r="E87" i="32"/>
  <c r="E83" i="32"/>
  <c r="E79" i="32"/>
  <c r="E75" i="32"/>
  <c r="E55" i="32"/>
  <c r="E59" i="32"/>
  <c r="E67" i="32"/>
  <c r="E72" i="32"/>
  <c r="E54" i="34"/>
  <c r="E93" i="33"/>
  <c r="F93" i="33" s="1"/>
  <c r="E88" i="33"/>
  <c r="E84" i="33"/>
  <c r="E80" i="33"/>
  <c r="E76" i="33"/>
  <c r="E72" i="33"/>
  <c r="E68" i="33"/>
  <c r="E64" i="33"/>
  <c r="E60" i="33"/>
  <c r="E56" i="33"/>
  <c r="E52" i="33"/>
  <c r="E48" i="33"/>
  <c r="E44" i="33"/>
  <c r="E40" i="33"/>
  <c r="E36" i="33"/>
  <c r="E32" i="33"/>
  <c r="E28" i="33"/>
  <c r="E24" i="33"/>
  <c r="E20" i="33"/>
  <c r="E99" i="33" s="1"/>
  <c r="F11" i="33" s="1"/>
  <c r="F12" i="33" s="1"/>
  <c r="E21" i="32"/>
  <c r="E25" i="32"/>
  <c r="E29" i="32"/>
  <c r="E33" i="32"/>
  <c r="E37" i="32"/>
  <c r="E41" i="32"/>
  <c r="E45" i="32"/>
  <c r="E49" i="32"/>
  <c r="E95" i="32"/>
  <c r="F95" i="32" s="1"/>
  <c r="E97" i="32"/>
  <c r="E90" i="32"/>
  <c r="E86" i="32"/>
  <c r="E82" i="32"/>
  <c r="E78" i="32"/>
  <c r="E74" i="32"/>
  <c r="E56" i="32"/>
  <c r="E60" i="32"/>
  <c r="E68" i="32"/>
  <c r="E95" i="33"/>
  <c r="F95" i="33" s="1"/>
  <c r="E92" i="34"/>
  <c r="F92" i="34" s="1"/>
  <c r="E87" i="34"/>
  <c r="E83" i="34"/>
  <c r="E79" i="34"/>
  <c r="E75" i="34"/>
  <c r="E71" i="34"/>
  <c r="E67" i="34"/>
  <c r="E66" i="34"/>
  <c r="E62" i="34"/>
  <c r="E58" i="34"/>
  <c r="E50" i="34"/>
  <c r="E46" i="34"/>
  <c r="E42" i="34"/>
  <c r="E38" i="34"/>
  <c r="E34" i="34"/>
  <c r="E30" i="34"/>
  <c r="E26" i="34"/>
  <c r="E22" i="34"/>
  <c r="E99" i="34" s="1"/>
  <c r="F11" i="34" s="1"/>
  <c r="F12" i="34" s="1"/>
  <c r="F9" i="31"/>
  <c r="F10" i="31" s="1"/>
  <c r="E25" i="31" s="1"/>
  <c r="E89" i="30"/>
  <c r="E81" i="30"/>
  <c r="E75" i="30"/>
  <c r="E69" i="30"/>
  <c r="E61" i="30"/>
  <c r="E23" i="31"/>
  <c r="E27" i="31"/>
  <c r="E33" i="31"/>
  <c r="E39" i="31"/>
  <c r="E43" i="31"/>
  <c r="E51" i="31"/>
  <c r="E61" i="31"/>
  <c r="E67" i="31"/>
  <c r="E95" i="31"/>
  <c r="E74" i="31"/>
  <c r="E80" i="31"/>
  <c r="F95" i="31"/>
  <c r="E93" i="30"/>
  <c r="E88" i="30"/>
  <c r="E84" i="30"/>
  <c r="E80" i="30"/>
  <c r="E76" i="30"/>
  <c r="E72" i="30"/>
  <c r="E68" i="30"/>
  <c r="E64" i="30"/>
  <c r="E60" i="30"/>
  <c r="E56" i="30"/>
  <c r="D99" i="31"/>
  <c r="E22" i="31"/>
  <c r="E26" i="31"/>
  <c r="E30" i="31"/>
  <c r="E34" i="31"/>
  <c r="E38" i="31"/>
  <c r="E42" i="31"/>
  <c r="E46" i="31"/>
  <c r="E50" i="31"/>
  <c r="E58" i="31"/>
  <c r="E62" i="31"/>
  <c r="E66" i="31"/>
  <c r="E53" i="31"/>
  <c r="F53" i="31" s="1"/>
  <c r="E94" i="31"/>
  <c r="E71" i="31"/>
  <c r="E75" i="31"/>
  <c r="E79" i="31"/>
  <c r="E83" i="31"/>
  <c r="E87" i="31"/>
  <c r="E92" i="31"/>
  <c r="F92" i="31" s="1"/>
  <c r="E98" i="30"/>
  <c r="F98" i="30" s="1"/>
  <c r="E51" i="30"/>
  <c r="E47" i="30"/>
  <c r="E43" i="30"/>
  <c r="E39" i="30"/>
  <c r="E35" i="30"/>
  <c r="E31" i="30"/>
  <c r="F93" i="30"/>
  <c r="F9" i="30"/>
  <c r="F10" i="30" s="1"/>
  <c r="E87" i="30"/>
  <c r="E83" i="30"/>
  <c r="E77" i="30"/>
  <c r="E73" i="30"/>
  <c r="E67" i="30"/>
  <c r="E63" i="30"/>
  <c r="E59" i="30"/>
  <c r="E55" i="30"/>
  <c r="E53" i="30"/>
  <c r="F53" i="30" s="1"/>
  <c r="E21" i="31"/>
  <c r="E29" i="31"/>
  <c r="E37" i="31"/>
  <c r="E45" i="31"/>
  <c r="E49" i="31"/>
  <c r="E59" i="31"/>
  <c r="E65" i="31"/>
  <c r="E69" i="31"/>
  <c r="E56" i="31"/>
  <c r="E72" i="31"/>
  <c r="E78" i="31"/>
  <c r="E82" i="31"/>
  <c r="E86" i="31"/>
  <c r="E88" i="31"/>
  <c r="E90" i="31"/>
  <c r="E93" i="31"/>
  <c r="F93" i="31" s="1"/>
  <c r="E97" i="31"/>
  <c r="E95" i="30"/>
  <c r="F95" i="30" s="1"/>
  <c r="E52" i="30"/>
  <c r="E50" i="30"/>
  <c r="E48" i="30"/>
  <c r="E46" i="30"/>
  <c r="E44" i="30"/>
  <c r="E42" i="30"/>
  <c r="E40" i="30"/>
  <c r="E38" i="30"/>
  <c r="E36" i="30"/>
  <c r="E34" i="30"/>
  <c r="E32" i="30"/>
  <c r="E30" i="30"/>
  <c r="E28" i="30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C93" i="29"/>
  <c r="D97" i="29"/>
  <c r="D96" i="29"/>
  <c r="D93" i="29"/>
  <c r="D92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98" i="29"/>
  <c r="D95" i="29"/>
  <c r="D94" i="29"/>
  <c r="D53" i="29"/>
  <c r="D54" i="29"/>
  <c r="D55" i="29"/>
  <c r="D56" i="29"/>
  <c r="D57" i="29"/>
  <c r="D58" i="29"/>
  <c r="D59" i="29"/>
  <c r="D60" i="29"/>
  <c r="D61" i="29"/>
  <c r="C95" i="29"/>
  <c r="C94" i="33" l="1"/>
  <c r="F94" i="33" s="1"/>
  <c r="C52" i="33"/>
  <c r="F52" i="33" s="1"/>
  <c r="C51" i="33"/>
  <c r="F51" i="33" s="1"/>
  <c r="C50" i="33"/>
  <c r="F50" i="33" s="1"/>
  <c r="C49" i="33"/>
  <c r="F49" i="33" s="1"/>
  <c r="C48" i="33"/>
  <c r="F48" i="33" s="1"/>
  <c r="C47" i="33"/>
  <c r="F47" i="33" s="1"/>
  <c r="C46" i="33"/>
  <c r="F46" i="33" s="1"/>
  <c r="C45" i="33"/>
  <c r="F45" i="33" s="1"/>
  <c r="C44" i="33"/>
  <c r="F44" i="33" s="1"/>
  <c r="C43" i="33"/>
  <c r="F43" i="33" s="1"/>
  <c r="C42" i="33"/>
  <c r="F42" i="33" s="1"/>
  <c r="C41" i="33"/>
  <c r="F41" i="33" s="1"/>
  <c r="C40" i="33"/>
  <c r="F40" i="33" s="1"/>
  <c r="C39" i="33"/>
  <c r="F39" i="33" s="1"/>
  <c r="C38" i="33"/>
  <c r="F38" i="33" s="1"/>
  <c r="C37" i="33"/>
  <c r="F37" i="33" s="1"/>
  <c r="C36" i="33"/>
  <c r="F36" i="33" s="1"/>
  <c r="C97" i="33"/>
  <c r="F97" i="33" s="1"/>
  <c r="C87" i="33"/>
  <c r="F87" i="33" s="1"/>
  <c r="C83" i="33"/>
  <c r="F83" i="33" s="1"/>
  <c r="C79" i="33"/>
  <c r="F79" i="33" s="1"/>
  <c r="C73" i="33"/>
  <c r="F73" i="33" s="1"/>
  <c r="C67" i="33"/>
  <c r="F67" i="33" s="1"/>
  <c r="C61" i="33"/>
  <c r="F61" i="33" s="1"/>
  <c r="C55" i="33"/>
  <c r="F55" i="33" s="1"/>
  <c r="C32" i="33"/>
  <c r="F32" i="33" s="1"/>
  <c r="C29" i="33"/>
  <c r="F29" i="33" s="1"/>
  <c r="C27" i="33"/>
  <c r="F27" i="33" s="1"/>
  <c r="C24" i="33"/>
  <c r="F24" i="33" s="1"/>
  <c r="C21" i="33"/>
  <c r="F21" i="33" s="1"/>
  <c r="C96" i="33"/>
  <c r="F96" i="33" s="1"/>
  <c r="C90" i="33"/>
  <c r="F90" i="33" s="1"/>
  <c r="C88" i="33"/>
  <c r="F88" i="33" s="1"/>
  <c r="C86" i="33"/>
  <c r="F86" i="33" s="1"/>
  <c r="C84" i="33"/>
  <c r="F84" i="33" s="1"/>
  <c r="C82" i="33"/>
  <c r="F82" i="33" s="1"/>
  <c r="C80" i="33"/>
  <c r="F80" i="33" s="1"/>
  <c r="C78" i="33"/>
  <c r="F78" i="33" s="1"/>
  <c r="C76" i="33"/>
  <c r="F76" i="33" s="1"/>
  <c r="C74" i="33"/>
  <c r="F74" i="33" s="1"/>
  <c r="C72" i="33"/>
  <c r="F72" i="33" s="1"/>
  <c r="C70" i="33"/>
  <c r="F70" i="33" s="1"/>
  <c r="C68" i="33"/>
  <c r="F68" i="33" s="1"/>
  <c r="C66" i="33"/>
  <c r="F66" i="33" s="1"/>
  <c r="C64" i="33"/>
  <c r="F64" i="33" s="1"/>
  <c r="C62" i="33"/>
  <c r="F62" i="33" s="1"/>
  <c r="C60" i="33"/>
  <c r="F60" i="33" s="1"/>
  <c r="C58" i="33"/>
  <c r="F58" i="33" s="1"/>
  <c r="C56" i="33"/>
  <c r="F56" i="33" s="1"/>
  <c r="C54" i="33"/>
  <c r="F54" i="33" s="1"/>
  <c r="C89" i="33"/>
  <c r="F89" i="33" s="1"/>
  <c r="C85" i="33"/>
  <c r="F85" i="33" s="1"/>
  <c r="C81" i="33"/>
  <c r="F81" i="33" s="1"/>
  <c r="C77" i="33"/>
  <c r="F77" i="33" s="1"/>
  <c r="C75" i="33"/>
  <c r="F75" i="33" s="1"/>
  <c r="C71" i="33"/>
  <c r="F71" i="33" s="1"/>
  <c r="C69" i="33"/>
  <c r="F69" i="33" s="1"/>
  <c r="C65" i="33"/>
  <c r="F65" i="33" s="1"/>
  <c r="C63" i="33"/>
  <c r="F63" i="33" s="1"/>
  <c r="C59" i="33"/>
  <c r="F59" i="33" s="1"/>
  <c r="C57" i="33"/>
  <c r="F57" i="33" s="1"/>
  <c r="C35" i="33"/>
  <c r="F35" i="33" s="1"/>
  <c r="C34" i="33"/>
  <c r="F34" i="33" s="1"/>
  <c r="C33" i="33"/>
  <c r="F33" i="33" s="1"/>
  <c r="C31" i="33"/>
  <c r="F31" i="33" s="1"/>
  <c r="C30" i="33"/>
  <c r="F30" i="33" s="1"/>
  <c r="C28" i="33"/>
  <c r="F28" i="33" s="1"/>
  <c r="C26" i="33"/>
  <c r="F26" i="33" s="1"/>
  <c r="C25" i="33"/>
  <c r="F25" i="33" s="1"/>
  <c r="C23" i="33"/>
  <c r="F23" i="33" s="1"/>
  <c r="C22" i="33"/>
  <c r="F22" i="33" s="1"/>
  <c r="C20" i="33"/>
  <c r="C94" i="34"/>
  <c r="F94" i="34" s="1"/>
  <c r="C97" i="34"/>
  <c r="F97" i="34" s="1"/>
  <c r="C96" i="34"/>
  <c r="F96" i="34" s="1"/>
  <c r="C90" i="34"/>
  <c r="F90" i="34" s="1"/>
  <c r="C89" i="34"/>
  <c r="F89" i="34" s="1"/>
  <c r="C88" i="34"/>
  <c r="F88" i="34" s="1"/>
  <c r="C87" i="34"/>
  <c r="F87" i="34" s="1"/>
  <c r="C86" i="34"/>
  <c r="F86" i="34" s="1"/>
  <c r="C85" i="34"/>
  <c r="F85" i="34" s="1"/>
  <c r="C84" i="34"/>
  <c r="F84" i="34" s="1"/>
  <c r="C83" i="34"/>
  <c r="F83" i="34" s="1"/>
  <c r="C82" i="34"/>
  <c r="F82" i="34" s="1"/>
  <c r="C81" i="34"/>
  <c r="F81" i="34" s="1"/>
  <c r="C80" i="34"/>
  <c r="F80" i="34" s="1"/>
  <c r="C79" i="34"/>
  <c r="F79" i="34" s="1"/>
  <c r="C78" i="34"/>
  <c r="F78" i="34" s="1"/>
  <c r="C77" i="34"/>
  <c r="F77" i="34" s="1"/>
  <c r="C76" i="34"/>
  <c r="F76" i="34" s="1"/>
  <c r="C75" i="34"/>
  <c r="F75" i="34" s="1"/>
  <c r="C74" i="34"/>
  <c r="F74" i="34" s="1"/>
  <c r="C73" i="34"/>
  <c r="F73" i="34" s="1"/>
  <c r="C72" i="34"/>
  <c r="F72" i="34" s="1"/>
  <c r="C71" i="34"/>
  <c r="F71" i="34" s="1"/>
  <c r="C70" i="34"/>
  <c r="F70" i="34" s="1"/>
  <c r="C69" i="34"/>
  <c r="F69" i="34" s="1"/>
  <c r="C68" i="34"/>
  <c r="F68" i="34" s="1"/>
  <c r="C67" i="34"/>
  <c r="F67" i="34" s="1"/>
  <c r="C66" i="34"/>
  <c r="F66" i="34" s="1"/>
  <c r="C65" i="34"/>
  <c r="F65" i="34" s="1"/>
  <c r="C64" i="34"/>
  <c r="F64" i="34" s="1"/>
  <c r="C63" i="34"/>
  <c r="F63" i="34" s="1"/>
  <c r="C62" i="34"/>
  <c r="F62" i="34" s="1"/>
  <c r="C61" i="34"/>
  <c r="F61" i="34" s="1"/>
  <c r="C60" i="34"/>
  <c r="F60" i="34" s="1"/>
  <c r="C59" i="34"/>
  <c r="F59" i="34" s="1"/>
  <c r="C58" i="34"/>
  <c r="F58" i="34" s="1"/>
  <c r="C57" i="34"/>
  <c r="F57" i="34" s="1"/>
  <c r="C56" i="34"/>
  <c r="F56" i="34" s="1"/>
  <c r="C55" i="34"/>
  <c r="F55" i="34" s="1"/>
  <c r="C54" i="34"/>
  <c r="F54" i="34" s="1"/>
  <c r="C51" i="34"/>
  <c r="F51" i="34" s="1"/>
  <c r="C49" i="34"/>
  <c r="F49" i="34" s="1"/>
  <c r="C47" i="34"/>
  <c r="F47" i="34" s="1"/>
  <c r="C45" i="34"/>
  <c r="F45" i="34" s="1"/>
  <c r="C43" i="34"/>
  <c r="F43" i="34" s="1"/>
  <c r="C41" i="34"/>
  <c r="F41" i="34" s="1"/>
  <c r="C39" i="34"/>
  <c r="F39" i="34" s="1"/>
  <c r="C37" i="34"/>
  <c r="F37" i="34" s="1"/>
  <c r="C35" i="34"/>
  <c r="F35" i="34" s="1"/>
  <c r="C33" i="34"/>
  <c r="F33" i="34" s="1"/>
  <c r="C31" i="34"/>
  <c r="F31" i="34" s="1"/>
  <c r="C29" i="34"/>
  <c r="F29" i="34" s="1"/>
  <c r="C27" i="34"/>
  <c r="F27" i="34" s="1"/>
  <c r="C25" i="34"/>
  <c r="F25" i="34" s="1"/>
  <c r="C23" i="34"/>
  <c r="F23" i="34" s="1"/>
  <c r="C21" i="34"/>
  <c r="F21" i="34" s="1"/>
  <c r="C52" i="34"/>
  <c r="F52" i="34" s="1"/>
  <c r="C48" i="34"/>
  <c r="F48" i="34" s="1"/>
  <c r="C44" i="34"/>
  <c r="F44" i="34" s="1"/>
  <c r="C40" i="34"/>
  <c r="F40" i="34" s="1"/>
  <c r="C36" i="34"/>
  <c r="F36" i="34" s="1"/>
  <c r="C32" i="34"/>
  <c r="F32" i="34" s="1"/>
  <c r="C28" i="34"/>
  <c r="F28" i="34" s="1"/>
  <c r="C24" i="34"/>
  <c r="F24" i="34" s="1"/>
  <c r="C20" i="34"/>
  <c r="C50" i="34"/>
  <c r="F50" i="34" s="1"/>
  <c r="C46" i="34"/>
  <c r="F46" i="34" s="1"/>
  <c r="C42" i="34"/>
  <c r="F42" i="34" s="1"/>
  <c r="C38" i="34"/>
  <c r="F38" i="34" s="1"/>
  <c r="C34" i="34"/>
  <c r="F34" i="34" s="1"/>
  <c r="C30" i="34"/>
  <c r="F30" i="34" s="1"/>
  <c r="C26" i="34"/>
  <c r="F26" i="34" s="1"/>
  <c r="C22" i="34"/>
  <c r="F22" i="34" s="1"/>
  <c r="E99" i="32"/>
  <c r="F11" i="32" s="1"/>
  <c r="F12" i="32" s="1"/>
  <c r="E21" i="30"/>
  <c r="E25" i="30"/>
  <c r="E97" i="30"/>
  <c r="E24" i="30"/>
  <c r="E23" i="30"/>
  <c r="E27" i="30"/>
  <c r="E22" i="30"/>
  <c r="E26" i="30"/>
  <c r="E20" i="30"/>
  <c r="E29" i="30"/>
  <c r="E33" i="30"/>
  <c r="E37" i="30"/>
  <c r="E41" i="30"/>
  <c r="E45" i="30"/>
  <c r="E49" i="30"/>
  <c r="E94" i="30"/>
  <c r="E96" i="31"/>
  <c r="E89" i="31"/>
  <c r="E85" i="31"/>
  <c r="E81" i="31"/>
  <c r="E77" i="31"/>
  <c r="E73" i="31"/>
  <c r="E98" i="31"/>
  <c r="F98" i="31" s="1"/>
  <c r="E55" i="31"/>
  <c r="E68" i="31"/>
  <c r="E64" i="31"/>
  <c r="E60" i="31"/>
  <c r="E52" i="31"/>
  <c r="E48" i="31"/>
  <c r="E44" i="31"/>
  <c r="E40" i="31"/>
  <c r="E36" i="31"/>
  <c r="E32" i="31"/>
  <c r="E28" i="31"/>
  <c r="E24" i="31"/>
  <c r="E20" i="31"/>
  <c r="E54" i="30"/>
  <c r="E58" i="30"/>
  <c r="E62" i="30"/>
  <c r="E66" i="30"/>
  <c r="E70" i="30"/>
  <c r="E74" i="30"/>
  <c r="E78" i="30"/>
  <c r="E82" i="30"/>
  <c r="E86" i="30"/>
  <c r="E90" i="30"/>
  <c r="E96" i="30"/>
  <c r="E84" i="31"/>
  <c r="E76" i="31"/>
  <c r="E70" i="31"/>
  <c r="E54" i="31"/>
  <c r="E63" i="31"/>
  <c r="E57" i="31"/>
  <c r="E47" i="31"/>
  <c r="E41" i="31"/>
  <c r="E35" i="31"/>
  <c r="E31" i="31"/>
  <c r="E57" i="30"/>
  <c r="E65" i="30"/>
  <c r="E71" i="30"/>
  <c r="E79" i="30"/>
  <c r="E85" i="30"/>
  <c r="E92" i="30"/>
  <c r="F92" i="30" s="1"/>
  <c r="D99" i="29"/>
  <c r="E60" i="29"/>
  <c r="E54" i="29"/>
  <c r="E98" i="29"/>
  <c r="F98" i="29" s="1"/>
  <c r="E65" i="29"/>
  <c r="E69" i="29"/>
  <c r="E73" i="29"/>
  <c r="E77" i="29"/>
  <c r="E81" i="29"/>
  <c r="E85" i="29"/>
  <c r="E89" i="29"/>
  <c r="E96" i="29"/>
  <c r="F9" i="29"/>
  <c r="F10" i="29" s="1"/>
  <c r="E51" i="29"/>
  <c r="E49" i="29"/>
  <c r="E47" i="29"/>
  <c r="E45" i="29"/>
  <c r="E43" i="29"/>
  <c r="E41" i="29"/>
  <c r="E39" i="29"/>
  <c r="E37" i="29"/>
  <c r="E35" i="29"/>
  <c r="E33" i="29"/>
  <c r="E31" i="29"/>
  <c r="E29" i="29"/>
  <c r="E27" i="29"/>
  <c r="E25" i="29"/>
  <c r="E23" i="29"/>
  <c r="E21" i="29"/>
  <c r="F20" i="34" l="1"/>
  <c r="F99" i="34" s="1"/>
  <c r="C99" i="34"/>
  <c r="C94" i="32"/>
  <c r="F94" i="32" s="1"/>
  <c r="C52" i="32"/>
  <c r="F52" i="32" s="1"/>
  <c r="C51" i="32"/>
  <c r="F51" i="32" s="1"/>
  <c r="C48" i="32"/>
  <c r="F48" i="32" s="1"/>
  <c r="C47" i="32"/>
  <c r="F47" i="32" s="1"/>
  <c r="C46" i="32"/>
  <c r="F46" i="32" s="1"/>
  <c r="C45" i="32"/>
  <c r="F45" i="32" s="1"/>
  <c r="C44" i="32"/>
  <c r="F44" i="32" s="1"/>
  <c r="C40" i="32"/>
  <c r="F40" i="32" s="1"/>
  <c r="C39" i="32"/>
  <c r="F39" i="32" s="1"/>
  <c r="C38" i="32"/>
  <c r="F38" i="32" s="1"/>
  <c r="C37" i="32"/>
  <c r="F37" i="32" s="1"/>
  <c r="C36" i="32"/>
  <c r="F36" i="32" s="1"/>
  <c r="C35" i="32"/>
  <c r="F35" i="32" s="1"/>
  <c r="C34" i="32"/>
  <c r="F34" i="32" s="1"/>
  <c r="C33" i="32"/>
  <c r="F33" i="32" s="1"/>
  <c r="C32" i="32"/>
  <c r="F32" i="32" s="1"/>
  <c r="C31" i="32"/>
  <c r="F31" i="32" s="1"/>
  <c r="C30" i="32"/>
  <c r="F30" i="32" s="1"/>
  <c r="C29" i="32"/>
  <c r="F29" i="32" s="1"/>
  <c r="C97" i="32"/>
  <c r="F97" i="32" s="1"/>
  <c r="C96" i="32"/>
  <c r="F96" i="32" s="1"/>
  <c r="C90" i="32"/>
  <c r="F90" i="32" s="1"/>
  <c r="C89" i="32"/>
  <c r="F89" i="32" s="1"/>
  <c r="C88" i="32"/>
  <c r="F88" i="32" s="1"/>
  <c r="C87" i="32"/>
  <c r="F87" i="32" s="1"/>
  <c r="C86" i="32"/>
  <c r="F86" i="32" s="1"/>
  <c r="C85" i="32"/>
  <c r="F85" i="32" s="1"/>
  <c r="C84" i="32"/>
  <c r="F84" i="32" s="1"/>
  <c r="C83" i="32"/>
  <c r="F83" i="32" s="1"/>
  <c r="C82" i="32"/>
  <c r="F82" i="32" s="1"/>
  <c r="C81" i="32"/>
  <c r="F81" i="32" s="1"/>
  <c r="C80" i="32"/>
  <c r="F80" i="32" s="1"/>
  <c r="C79" i="32"/>
  <c r="F79" i="32" s="1"/>
  <c r="C78" i="32"/>
  <c r="F78" i="32" s="1"/>
  <c r="C77" i="32"/>
  <c r="F77" i="32" s="1"/>
  <c r="C76" i="32"/>
  <c r="F76" i="32" s="1"/>
  <c r="C75" i="32"/>
  <c r="F75" i="32" s="1"/>
  <c r="C74" i="32"/>
  <c r="F74" i="32" s="1"/>
  <c r="C73" i="32"/>
  <c r="F73" i="32" s="1"/>
  <c r="C72" i="32"/>
  <c r="F72" i="32" s="1"/>
  <c r="C71" i="32"/>
  <c r="F71" i="32" s="1"/>
  <c r="C70" i="32"/>
  <c r="F70" i="32" s="1"/>
  <c r="C69" i="32"/>
  <c r="F69" i="32" s="1"/>
  <c r="C68" i="32"/>
  <c r="F68" i="32" s="1"/>
  <c r="C67" i="32"/>
  <c r="F67" i="32" s="1"/>
  <c r="C66" i="32"/>
  <c r="F66" i="32" s="1"/>
  <c r="C65" i="32"/>
  <c r="F65" i="32" s="1"/>
  <c r="C64" i="32"/>
  <c r="F64" i="32" s="1"/>
  <c r="C63" i="32"/>
  <c r="F63" i="32" s="1"/>
  <c r="C62" i="32"/>
  <c r="F62" i="32" s="1"/>
  <c r="C61" i="32"/>
  <c r="F61" i="32" s="1"/>
  <c r="C60" i="32"/>
  <c r="F60" i="32" s="1"/>
  <c r="C59" i="32"/>
  <c r="F59" i="32" s="1"/>
  <c r="C58" i="32"/>
  <c r="F58" i="32" s="1"/>
  <c r="C57" i="32"/>
  <c r="F57" i="32" s="1"/>
  <c r="C56" i="32"/>
  <c r="F56" i="32" s="1"/>
  <c r="C55" i="32"/>
  <c r="F55" i="32" s="1"/>
  <c r="C54" i="32"/>
  <c r="F54" i="32" s="1"/>
  <c r="C50" i="32"/>
  <c r="F50" i="32" s="1"/>
  <c r="C49" i="32"/>
  <c r="F49" i="32" s="1"/>
  <c r="C43" i="32"/>
  <c r="F43" i="32" s="1"/>
  <c r="C42" i="32"/>
  <c r="F42" i="32" s="1"/>
  <c r="C41" i="32"/>
  <c r="F41" i="32" s="1"/>
  <c r="C28" i="32"/>
  <c r="F28" i="32" s="1"/>
  <c r="C27" i="32"/>
  <c r="F27" i="32" s="1"/>
  <c r="C26" i="32"/>
  <c r="F26" i="32" s="1"/>
  <c r="C25" i="32"/>
  <c r="F25" i="32" s="1"/>
  <c r="C24" i="32"/>
  <c r="F24" i="32" s="1"/>
  <c r="C23" i="32"/>
  <c r="F23" i="32" s="1"/>
  <c r="C22" i="32"/>
  <c r="F22" i="32" s="1"/>
  <c r="C21" i="32"/>
  <c r="F21" i="32" s="1"/>
  <c r="C20" i="32"/>
  <c r="F20" i="33"/>
  <c r="F99" i="33" s="1"/>
  <c r="C99" i="33"/>
  <c r="E99" i="31"/>
  <c r="F11" i="31" s="1"/>
  <c r="F12" i="31" s="1"/>
  <c r="E99" i="30"/>
  <c r="F11" i="30" s="1"/>
  <c r="F12" i="30" s="1"/>
  <c r="E52" i="29"/>
  <c r="E92" i="29"/>
  <c r="F92" i="29" s="1"/>
  <c r="E87" i="29"/>
  <c r="E83" i="29"/>
  <c r="E79" i="29"/>
  <c r="E75" i="29"/>
  <c r="E71" i="29"/>
  <c r="E67" i="29"/>
  <c r="E63" i="29"/>
  <c r="E94" i="29"/>
  <c r="E56" i="29"/>
  <c r="E20" i="29"/>
  <c r="E22" i="29"/>
  <c r="E26" i="29"/>
  <c r="E30" i="29"/>
  <c r="E34" i="29"/>
  <c r="E38" i="29"/>
  <c r="E42" i="29"/>
  <c r="E46" i="29"/>
  <c r="E50" i="29"/>
  <c r="E93" i="29"/>
  <c r="F93" i="29" s="1"/>
  <c r="E88" i="29"/>
  <c r="E84" i="29"/>
  <c r="E80" i="29"/>
  <c r="E76" i="29"/>
  <c r="E72" i="29"/>
  <c r="E68" i="29"/>
  <c r="E64" i="29"/>
  <c r="E95" i="29"/>
  <c r="F95" i="29" s="1"/>
  <c r="E55" i="29"/>
  <c r="E59" i="29"/>
  <c r="E58" i="29"/>
  <c r="E24" i="29"/>
  <c r="E28" i="29"/>
  <c r="E32" i="29"/>
  <c r="E36" i="29"/>
  <c r="E40" i="29"/>
  <c r="E44" i="29"/>
  <c r="E48" i="29"/>
  <c r="E97" i="29"/>
  <c r="E90" i="29"/>
  <c r="E86" i="29"/>
  <c r="E82" i="29"/>
  <c r="E78" i="29"/>
  <c r="E74" i="29"/>
  <c r="E70" i="29"/>
  <c r="E66" i="29"/>
  <c r="E62" i="29"/>
  <c r="E53" i="29"/>
  <c r="F53" i="29" s="1"/>
  <c r="E57" i="29"/>
  <c r="E61" i="29"/>
  <c r="F20" i="32" l="1"/>
  <c r="F99" i="32" s="1"/>
  <c r="C99" i="32"/>
  <c r="C94" i="30"/>
  <c r="F94" i="30" s="1"/>
  <c r="C52" i="30"/>
  <c r="F52" i="30" s="1"/>
  <c r="C51" i="30"/>
  <c r="F51" i="30" s="1"/>
  <c r="C50" i="30"/>
  <c r="F50" i="30" s="1"/>
  <c r="C49" i="30"/>
  <c r="F49" i="30" s="1"/>
  <c r="C48" i="30"/>
  <c r="F48" i="30" s="1"/>
  <c r="C47" i="30"/>
  <c r="F47" i="30" s="1"/>
  <c r="C46" i="30"/>
  <c r="F46" i="30" s="1"/>
  <c r="C45" i="30"/>
  <c r="F45" i="30" s="1"/>
  <c r="C44" i="30"/>
  <c r="F44" i="30" s="1"/>
  <c r="C43" i="30"/>
  <c r="F43" i="30" s="1"/>
  <c r="C42" i="30"/>
  <c r="F42" i="30" s="1"/>
  <c r="C41" i="30"/>
  <c r="F41" i="30" s="1"/>
  <c r="C40" i="30"/>
  <c r="F40" i="30" s="1"/>
  <c r="C39" i="30"/>
  <c r="F39" i="30" s="1"/>
  <c r="C38" i="30"/>
  <c r="F38" i="30" s="1"/>
  <c r="C37" i="30"/>
  <c r="F37" i="30" s="1"/>
  <c r="C36" i="30"/>
  <c r="F36" i="30" s="1"/>
  <c r="C35" i="30"/>
  <c r="F35" i="30" s="1"/>
  <c r="C34" i="30"/>
  <c r="F34" i="30" s="1"/>
  <c r="C33" i="30"/>
  <c r="F33" i="30" s="1"/>
  <c r="C32" i="30"/>
  <c r="F32" i="30" s="1"/>
  <c r="C31" i="30"/>
  <c r="F31" i="30" s="1"/>
  <c r="C30" i="30"/>
  <c r="F30" i="30" s="1"/>
  <c r="C29" i="30"/>
  <c r="F29" i="30" s="1"/>
  <c r="C28" i="30"/>
  <c r="F28" i="30" s="1"/>
  <c r="C27" i="30"/>
  <c r="F27" i="30" s="1"/>
  <c r="C26" i="30"/>
  <c r="F26" i="30" s="1"/>
  <c r="C25" i="30"/>
  <c r="F25" i="30" s="1"/>
  <c r="C24" i="30"/>
  <c r="F24" i="30" s="1"/>
  <c r="C23" i="30"/>
  <c r="F23" i="30" s="1"/>
  <c r="C22" i="30"/>
  <c r="F22" i="30" s="1"/>
  <c r="C21" i="30"/>
  <c r="F21" i="30" s="1"/>
  <c r="C20" i="30"/>
  <c r="C97" i="30"/>
  <c r="F97" i="30" s="1"/>
  <c r="C96" i="30"/>
  <c r="F96" i="30" s="1"/>
  <c r="C90" i="30"/>
  <c r="F90" i="30" s="1"/>
  <c r="C89" i="30"/>
  <c r="F89" i="30" s="1"/>
  <c r="C88" i="30"/>
  <c r="F88" i="30" s="1"/>
  <c r="C87" i="30"/>
  <c r="F87" i="30" s="1"/>
  <c r="C86" i="30"/>
  <c r="F86" i="30" s="1"/>
  <c r="C85" i="30"/>
  <c r="F85" i="30" s="1"/>
  <c r="C84" i="30"/>
  <c r="F84" i="30" s="1"/>
  <c r="C83" i="30"/>
  <c r="F83" i="30" s="1"/>
  <c r="C82" i="30"/>
  <c r="F82" i="30" s="1"/>
  <c r="C81" i="30"/>
  <c r="F81" i="30" s="1"/>
  <c r="C80" i="30"/>
  <c r="F80" i="30" s="1"/>
  <c r="C79" i="30"/>
  <c r="F79" i="30" s="1"/>
  <c r="C78" i="30"/>
  <c r="F78" i="30" s="1"/>
  <c r="C77" i="30"/>
  <c r="F77" i="30" s="1"/>
  <c r="C76" i="30"/>
  <c r="F76" i="30" s="1"/>
  <c r="C75" i="30"/>
  <c r="F75" i="30" s="1"/>
  <c r="C74" i="30"/>
  <c r="F74" i="30" s="1"/>
  <c r="C73" i="30"/>
  <c r="F73" i="30" s="1"/>
  <c r="C72" i="30"/>
  <c r="F72" i="30" s="1"/>
  <c r="C71" i="30"/>
  <c r="F71" i="30" s="1"/>
  <c r="C70" i="30"/>
  <c r="F70" i="30" s="1"/>
  <c r="C69" i="30"/>
  <c r="F69" i="30" s="1"/>
  <c r="C68" i="30"/>
  <c r="F68" i="30" s="1"/>
  <c r="C67" i="30"/>
  <c r="F67" i="30" s="1"/>
  <c r="C66" i="30"/>
  <c r="F66" i="30" s="1"/>
  <c r="C65" i="30"/>
  <c r="F65" i="30" s="1"/>
  <c r="C64" i="30"/>
  <c r="F64" i="30" s="1"/>
  <c r="C63" i="30"/>
  <c r="F63" i="30" s="1"/>
  <c r="C62" i="30"/>
  <c r="F62" i="30" s="1"/>
  <c r="C61" i="30"/>
  <c r="F61" i="30" s="1"/>
  <c r="C60" i="30"/>
  <c r="F60" i="30" s="1"/>
  <c r="C59" i="30"/>
  <c r="F59" i="30" s="1"/>
  <c r="C58" i="30"/>
  <c r="F58" i="30" s="1"/>
  <c r="C57" i="30"/>
  <c r="F57" i="30" s="1"/>
  <c r="C56" i="30"/>
  <c r="F56" i="30" s="1"/>
  <c r="C55" i="30"/>
  <c r="F55" i="30" s="1"/>
  <c r="C54" i="30"/>
  <c r="F54" i="30" s="1"/>
  <c r="C94" i="31"/>
  <c r="F94" i="31" s="1"/>
  <c r="C97" i="31"/>
  <c r="F97" i="31" s="1"/>
  <c r="C96" i="31"/>
  <c r="F96" i="31" s="1"/>
  <c r="C90" i="31"/>
  <c r="F90" i="31" s="1"/>
  <c r="C89" i="31"/>
  <c r="F89" i="31" s="1"/>
  <c r="C88" i="31"/>
  <c r="F88" i="31" s="1"/>
  <c r="C87" i="31"/>
  <c r="F87" i="31" s="1"/>
  <c r="C86" i="31"/>
  <c r="F86" i="31" s="1"/>
  <c r="C85" i="31"/>
  <c r="F85" i="31" s="1"/>
  <c r="C84" i="31"/>
  <c r="F84" i="31" s="1"/>
  <c r="C83" i="31"/>
  <c r="F83" i="31" s="1"/>
  <c r="C82" i="31"/>
  <c r="F82" i="31" s="1"/>
  <c r="C81" i="31"/>
  <c r="F81" i="31" s="1"/>
  <c r="C80" i="31"/>
  <c r="F80" i="31" s="1"/>
  <c r="C79" i="31"/>
  <c r="F79" i="31" s="1"/>
  <c r="C78" i="31"/>
  <c r="F78" i="31" s="1"/>
  <c r="C77" i="31"/>
  <c r="F77" i="31" s="1"/>
  <c r="C76" i="31"/>
  <c r="F76" i="31" s="1"/>
  <c r="C75" i="31"/>
  <c r="F75" i="31" s="1"/>
  <c r="C74" i="31"/>
  <c r="F74" i="31" s="1"/>
  <c r="C73" i="31"/>
  <c r="F73" i="31" s="1"/>
  <c r="C72" i="31"/>
  <c r="F72" i="31" s="1"/>
  <c r="C71" i="31"/>
  <c r="F71" i="31" s="1"/>
  <c r="C70" i="31"/>
  <c r="F70" i="31" s="1"/>
  <c r="C69" i="31"/>
  <c r="F69" i="31" s="1"/>
  <c r="C68" i="31"/>
  <c r="F68" i="31" s="1"/>
  <c r="C67" i="31"/>
  <c r="F67" i="31" s="1"/>
  <c r="C66" i="31"/>
  <c r="F66" i="31" s="1"/>
  <c r="C65" i="31"/>
  <c r="F65" i="31" s="1"/>
  <c r="C64" i="31"/>
  <c r="F64" i="31" s="1"/>
  <c r="C63" i="31"/>
  <c r="F63" i="31" s="1"/>
  <c r="C62" i="31"/>
  <c r="F62" i="31" s="1"/>
  <c r="C61" i="31"/>
  <c r="F61" i="31" s="1"/>
  <c r="C60" i="31"/>
  <c r="F60" i="31" s="1"/>
  <c r="C59" i="31"/>
  <c r="F59" i="31" s="1"/>
  <c r="C58" i="31"/>
  <c r="F58" i="31" s="1"/>
  <c r="C57" i="31"/>
  <c r="F57" i="31" s="1"/>
  <c r="C52" i="31"/>
  <c r="F52" i="31" s="1"/>
  <c r="C51" i="31"/>
  <c r="F51" i="31" s="1"/>
  <c r="C50" i="31"/>
  <c r="F50" i="31" s="1"/>
  <c r="C49" i="31"/>
  <c r="F49" i="31" s="1"/>
  <c r="C48" i="31"/>
  <c r="F48" i="31" s="1"/>
  <c r="C47" i="31"/>
  <c r="F47" i="31" s="1"/>
  <c r="C46" i="31"/>
  <c r="F46" i="31" s="1"/>
  <c r="C45" i="31"/>
  <c r="F45" i="31" s="1"/>
  <c r="C44" i="31"/>
  <c r="F44" i="31" s="1"/>
  <c r="C43" i="31"/>
  <c r="F43" i="31" s="1"/>
  <c r="C42" i="31"/>
  <c r="F42" i="31" s="1"/>
  <c r="C41" i="31"/>
  <c r="F41" i="31" s="1"/>
  <c r="C40" i="31"/>
  <c r="F40" i="31" s="1"/>
  <c r="C39" i="31"/>
  <c r="F39" i="31" s="1"/>
  <c r="C38" i="31"/>
  <c r="F38" i="31" s="1"/>
  <c r="C37" i="31"/>
  <c r="F37" i="31" s="1"/>
  <c r="C36" i="31"/>
  <c r="F36" i="31" s="1"/>
  <c r="C35" i="31"/>
  <c r="F35" i="31" s="1"/>
  <c r="C34" i="31"/>
  <c r="F34" i="31" s="1"/>
  <c r="C33" i="31"/>
  <c r="F33" i="31" s="1"/>
  <c r="C32" i="31"/>
  <c r="F32" i="31" s="1"/>
  <c r="C31" i="31"/>
  <c r="F31" i="31" s="1"/>
  <c r="C30" i="31"/>
  <c r="F30" i="31" s="1"/>
  <c r="C29" i="31"/>
  <c r="F29" i="31" s="1"/>
  <c r="C28" i="31"/>
  <c r="F28" i="31" s="1"/>
  <c r="C27" i="31"/>
  <c r="F27" i="31" s="1"/>
  <c r="C26" i="31"/>
  <c r="F26" i="31" s="1"/>
  <c r="C25" i="31"/>
  <c r="F25" i="31" s="1"/>
  <c r="C24" i="31"/>
  <c r="F24" i="31" s="1"/>
  <c r="C23" i="31"/>
  <c r="F23" i="31" s="1"/>
  <c r="C22" i="31"/>
  <c r="F22" i="31" s="1"/>
  <c r="C21" i="31"/>
  <c r="F21" i="31" s="1"/>
  <c r="C56" i="31"/>
  <c r="F56" i="31" s="1"/>
  <c r="C55" i="31"/>
  <c r="F55" i="31" s="1"/>
  <c r="C54" i="31"/>
  <c r="F54" i="31" s="1"/>
  <c r="C20" i="31"/>
  <c r="E99" i="29"/>
  <c r="F11" i="29" s="1"/>
  <c r="F12" i="29" s="1"/>
  <c r="F20" i="31" l="1"/>
  <c r="F99" i="31" s="1"/>
  <c r="C99" i="31"/>
  <c r="F20" i="30"/>
  <c r="F99" i="30" s="1"/>
  <c r="C99" i="30"/>
  <c r="C94" i="29"/>
  <c r="F94" i="29" s="1"/>
  <c r="C97" i="29"/>
  <c r="F97" i="29" s="1"/>
  <c r="C96" i="29"/>
  <c r="F96" i="29" s="1"/>
  <c r="C90" i="29"/>
  <c r="F90" i="29" s="1"/>
  <c r="C89" i="29"/>
  <c r="F89" i="29" s="1"/>
  <c r="C88" i="29"/>
  <c r="F88" i="29" s="1"/>
  <c r="C87" i="29"/>
  <c r="F87" i="29" s="1"/>
  <c r="C86" i="29"/>
  <c r="F86" i="29" s="1"/>
  <c r="C85" i="29"/>
  <c r="F85" i="29" s="1"/>
  <c r="C84" i="29"/>
  <c r="F84" i="29" s="1"/>
  <c r="C83" i="29"/>
  <c r="F83" i="29" s="1"/>
  <c r="C82" i="29"/>
  <c r="F82" i="29" s="1"/>
  <c r="C81" i="29"/>
  <c r="F81" i="29" s="1"/>
  <c r="C80" i="29"/>
  <c r="F80" i="29" s="1"/>
  <c r="C79" i="29"/>
  <c r="F79" i="29" s="1"/>
  <c r="C78" i="29"/>
  <c r="F78" i="29" s="1"/>
  <c r="C77" i="29"/>
  <c r="F77" i="29" s="1"/>
  <c r="C76" i="29"/>
  <c r="F76" i="29" s="1"/>
  <c r="C75" i="29"/>
  <c r="F75" i="29" s="1"/>
  <c r="C74" i="29"/>
  <c r="F74" i="29" s="1"/>
  <c r="C73" i="29"/>
  <c r="F73" i="29" s="1"/>
  <c r="C72" i="29"/>
  <c r="F72" i="29" s="1"/>
  <c r="C71" i="29"/>
  <c r="F71" i="29" s="1"/>
  <c r="C70" i="29"/>
  <c r="F70" i="29" s="1"/>
  <c r="C69" i="29"/>
  <c r="F69" i="29" s="1"/>
  <c r="C68" i="29"/>
  <c r="F68" i="29" s="1"/>
  <c r="C67" i="29"/>
  <c r="F67" i="29" s="1"/>
  <c r="C66" i="29"/>
  <c r="F66" i="29" s="1"/>
  <c r="C65" i="29"/>
  <c r="F65" i="29" s="1"/>
  <c r="C64" i="29"/>
  <c r="F64" i="29" s="1"/>
  <c r="C63" i="29"/>
  <c r="F63" i="29" s="1"/>
  <c r="C62" i="29"/>
  <c r="F62" i="29" s="1"/>
  <c r="C61" i="29"/>
  <c r="F61" i="29" s="1"/>
  <c r="C60" i="29"/>
  <c r="F60" i="29" s="1"/>
  <c r="C59" i="29"/>
  <c r="F59" i="29" s="1"/>
  <c r="C58" i="29"/>
  <c r="F58" i="29" s="1"/>
  <c r="C57" i="29"/>
  <c r="F57" i="29" s="1"/>
  <c r="C52" i="29"/>
  <c r="F52" i="29" s="1"/>
  <c r="C51" i="29"/>
  <c r="F51" i="29" s="1"/>
  <c r="C50" i="29"/>
  <c r="F50" i="29" s="1"/>
  <c r="C49" i="29"/>
  <c r="F49" i="29" s="1"/>
  <c r="C48" i="29"/>
  <c r="F48" i="29" s="1"/>
  <c r="C47" i="29"/>
  <c r="F47" i="29" s="1"/>
  <c r="C46" i="29"/>
  <c r="F46" i="29" s="1"/>
  <c r="C45" i="29"/>
  <c r="F45" i="29" s="1"/>
  <c r="C44" i="29"/>
  <c r="F44" i="29" s="1"/>
  <c r="C43" i="29"/>
  <c r="F43" i="29" s="1"/>
  <c r="C42" i="29"/>
  <c r="F42" i="29" s="1"/>
  <c r="C41" i="29"/>
  <c r="F41" i="29" s="1"/>
  <c r="C40" i="29"/>
  <c r="F40" i="29" s="1"/>
  <c r="C39" i="29"/>
  <c r="F39" i="29" s="1"/>
  <c r="C38" i="29"/>
  <c r="F38" i="29" s="1"/>
  <c r="C37" i="29"/>
  <c r="F37" i="29" s="1"/>
  <c r="C36" i="29"/>
  <c r="F36" i="29" s="1"/>
  <c r="C35" i="29"/>
  <c r="F35" i="29" s="1"/>
  <c r="C34" i="29"/>
  <c r="F34" i="29" s="1"/>
  <c r="C33" i="29"/>
  <c r="F33" i="29" s="1"/>
  <c r="C32" i="29"/>
  <c r="F32" i="29" s="1"/>
  <c r="C31" i="29"/>
  <c r="F31" i="29" s="1"/>
  <c r="C30" i="29"/>
  <c r="F30" i="29" s="1"/>
  <c r="C29" i="29"/>
  <c r="F29" i="29" s="1"/>
  <c r="C28" i="29"/>
  <c r="F28" i="29" s="1"/>
  <c r="C27" i="29"/>
  <c r="F27" i="29" s="1"/>
  <c r="C26" i="29"/>
  <c r="F26" i="29" s="1"/>
  <c r="C25" i="29"/>
  <c r="F25" i="29" s="1"/>
  <c r="C24" i="29"/>
  <c r="F24" i="29" s="1"/>
  <c r="C23" i="29"/>
  <c r="F23" i="29" s="1"/>
  <c r="C22" i="29"/>
  <c r="F22" i="29" s="1"/>
  <c r="C21" i="29"/>
  <c r="F21" i="29" s="1"/>
  <c r="C20" i="29"/>
  <c r="C56" i="29"/>
  <c r="F56" i="29" s="1"/>
  <c r="C55" i="29"/>
  <c r="F55" i="29" s="1"/>
  <c r="C54" i="29"/>
  <c r="F54" i="29" s="1"/>
  <c r="F20" i="29" l="1"/>
  <c r="F99" i="29" s="1"/>
  <c r="C99" i="29"/>
  <c r="B99" i="28" l="1"/>
  <c r="M95" i="28"/>
  <c r="N95" i="28" s="1"/>
  <c r="N93" i="28"/>
  <c r="M93" i="28"/>
  <c r="B91" i="28"/>
  <c r="D28" i="28"/>
  <c r="D27" i="28"/>
  <c r="D26" i="28"/>
  <c r="D25" i="28"/>
  <c r="D24" i="28"/>
  <c r="D23" i="28"/>
  <c r="D22" i="28"/>
  <c r="D21" i="28"/>
  <c r="D20" i="28"/>
  <c r="F16" i="28"/>
  <c r="F14" i="28"/>
  <c r="D97" i="28" l="1"/>
  <c r="D96" i="28"/>
  <c r="D93" i="28"/>
  <c r="D92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98" i="28"/>
  <c r="D95" i="28"/>
  <c r="D94" i="28"/>
  <c r="D53" i="28"/>
  <c r="D54" i="28"/>
  <c r="D55" i="28"/>
  <c r="D56" i="28"/>
  <c r="C95" i="28"/>
  <c r="D29" i="28"/>
  <c r="D30" i="28"/>
  <c r="D31" i="28"/>
  <c r="D32" i="28"/>
  <c r="D33" i="28"/>
  <c r="D34" i="28"/>
  <c r="D35" i="28"/>
  <c r="D36" i="28"/>
  <c r="D37" i="28"/>
  <c r="D38" i="28"/>
  <c r="D39" i="28"/>
  <c r="D40" i="28"/>
  <c r="D41" i="28"/>
  <c r="D42" i="28"/>
  <c r="D43" i="28"/>
  <c r="D44" i="28"/>
  <c r="D45" i="28"/>
  <c r="D46" i="28"/>
  <c r="D47" i="28"/>
  <c r="D48" i="28"/>
  <c r="D49" i="28"/>
  <c r="D50" i="28"/>
  <c r="D51" i="28"/>
  <c r="D52" i="28"/>
  <c r="D57" i="28"/>
  <c r="D58" i="28"/>
  <c r="D59" i="28"/>
  <c r="D60" i="28"/>
  <c r="D61" i="28"/>
  <c r="D62" i="28"/>
  <c r="D63" i="28"/>
  <c r="D64" i="28"/>
  <c r="D65" i="28"/>
  <c r="D66" i="28"/>
  <c r="D67" i="28"/>
  <c r="C93" i="28"/>
  <c r="F9" i="28" l="1"/>
  <c r="F10" i="28" s="1"/>
  <c r="E66" i="28"/>
  <c r="E64" i="28"/>
  <c r="E62" i="28"/>
  <c r="E60" i="28"/>
  <c r="E58" i="28"/>
  <c r="E52" i="28"/>
  <c r="E50" i="28"/>
  <c r="E48" i="28"/>
  <c r="E46" i="28"/>
  <c r="E44" i="28"/>
  <c r="E42" i="28"/>
  <c r="E40" i="28"/>
  <c r="E38" i="28"/>
  <c r="E36" i="28"/>
  <c r="E34" i="28"/>
  <c r="E32" i="28"/>
  <c r="E30" i="28"/>
  <c r="E56" i="28"/>
  <c r="E54" i="28"/>
  <c r="E95" i="28"/>
  <c r="F95" i="28" s="1"/>
  <c r="E68" i="28"/>
  <c r="E70" i="28"/>
  <c r="E72" i="28"/>
  <c r="E74" i="28"/>
  <c r="E76" i="28"/>
  <c r="E78" i="28"/>
  <c r="E80" i="28"/>
  <c r="E82" i="28"/>
  <c r="E84" i="28"/>
  <c r="E86" i="28"/>
  <c r="E88" i="28"/>
  <c r="E90" i="28"/>
  <c r="E93" i="28"/>
  <c r="F93" i="28" s="1"/>
  <c r="E97" i="28"/>
  <c r="E33" i="28"/>
  <c r="E31" i="28"/>
  <c r="E29" i="28"/>
  <c r="E55" i="28"/>
  <c r="E53" i="28"/>
  <c r="F53" i="28" s="1"/>
  <c r="E94" i="28"/>
  <c r="E98" i="28"/>
  <c r="F98" i="28" s="1"/>
  <c r="E69" i="28"/>
  <c r="E71" i="28"/>
  <c r="E73" i="28"/>
  <c r="E75" i="28"/>
  <c r="E77" i="28"/>
  <c r="E79" i="28"/>
  <c r="E81" i="28"/>
  <c r="E83" i="28"/>
  <c r="E85" i="28"/>
  <c r="E87" i="28"/>
  <c r="E89" i="28"/>
  <c r="E92" i="28"/>
  <c r="F92" i="28" s="1"/>
  <c r="E96" i="28"/>
  <c r="D99" i="28"/>
  <c r="E23" i="28" l="1"/>
  <c r="E24" i="28"/>
  <c r="E28" i="28"/>
  <c r="E25" i="28"/>
  <c r="E22" i="28"/>
  <c r="E26" i="28"/>
  <c r="E21" i="28"/>
  <c r="E27" i="28"/>
  <c r="E20" i="28"/>
  <c r="E37" i="28"/>
  <c r="E41" i="28"/>
  <c r="E45" i="28"/>
  <c r="E49" i="28"/>
  <c r="E57" i="28"/>
  <c r="E61" i="28"/>
  <c r="E65" i="28"/>
  <c r="E35" i="28"/>
  <c r="E39" i="28"/>
  <c r="E43" i="28"/>
  <c r="E47" i="28"/>
  <c r="E51" i="28"/>
  <c r="E59" i="28"/>
  <c r="E63" i="28"/>
  <c r="E67" i="28"/>
  <c r="E99" i="28" l="1"/>
  <c r="F11" i="28" s="1"/>
  <c r="F12" i="28" s="1"/>
  <c r="C94" i="28" l="1"/>
  <c r="F94" i="28" s="1"/>
  <c r="C97" i="28"/>
  <c r="F97" i="28" s="1"/>
  <c r="C96" i="28"/>
  <c r="F96" i="28" s="1"/>
  <c r="C90" i="28"/>
  <c r="F90" i="28" s="1"/>
  <c r="C89" i="28"/>
  <c r="F89" i="28" s="1"/>
  <c r="C88" i="28"/>
  <c r="F88" i="28" s="1"/>
  <c r="C87" i="28"/>
  <c r="F87" i="28" s="1"/>
  <c r="C86" i="28"/>
  <c r="F86" i="28" s="1"/>
  <c r="C85" i="28"/>
  <c r="F85" i="28" s="1"/>
  <c r="C84" i="28"/>
  <c r="F84" i="28" s="1"/>
  <c r="C83" i="28"/>
  <c r="F83" i="28" s="1"/>
  <c r="C82" i="28"/>
  <c r="F82" i="28" s="1"/>
  <c r="C81" i="28"/>
  <c r="F81" i="28" s="1"/>
  <c r="C80" i="28"/>
  <c r="F80" i="28" s="1"/>
  <c r="C79" i="28"/>
  <c r="F79" i="28" s="1"/>
  <c r="C78" i="28"/>
  <c r="F78" i="28" s="1"/>
  <c r="C77" i="28"/>
  <c r="F77" i="28" s="1"/>
  <c r="C76" i="28"/>
  <c r="F76" i="28" s="1"/>
  <c r="C75" i="28"/>
  <c r="F75" i="28" s="1"/>
  <c r="C74" i="28"/>
  <c r="F74" i="28" s="1"/>
  <c r="C73" i="28"/>
  <c r="F73" i="28" s="1"/>
  <c r="C72" i="28"/>
  <c r="F72" i="28" s="1"/>
  <c r="C71" i="28"/>
  <c r="F71" i="28" s="1"/>
  <c r="C70" i="28"/>
  <c r="F70" i="28" s="1"/>
  <c r="C69" i="28"/>
  <c r="F69" i="28" s="1"/>
  <c r="C68" i="28"/>
  <c r="F68" i="28" s="1"/>
  <c r="C67" i="28"/>
  <c r="F67" i="28" s="1"/>
  <c r="C66" i="28"/>
  <c r="F66" i="28" s="1"/>
  <c r="C65" i="28"/>
  <c r="F65" i="28" s="1"/>
  <c r="C64" i="28"/>
  <c r="F64" i="28" s="1"/>
  <c r="C63" i="28"/>
  <c r="F63" i="28" s="1"/>
  <c r="C62" i="28"/>
  <c r="F62" i="28" s="1"/>
  <c r="C61" i="28"/>
  <c r="F61" i="28" s="1"/>
  <c r="C60" i="28"/>
  <c r="F60" i="28" s="1"/>
  <c r="C59" i="28"/>
  <c r="F59" i="28" s="1"/>
  <c r="C58" i="28"/>
  <c r="F58" i="28" s="1"/>
  <c r="C57" i="28"/>
  <c r="F57" i="28" s="1"/>
  <c r="C56" i="28"/>
  <c r="F56" i="28" s="1"/>
  <c r="C55" i="28"/>
  <c r="F55" i="28" s="1"/>
  <c r="C54" i="28"/>
  <c r="F54" i="28" s="1"/>
  <c r="C52" i="28"/>
  <c r="F52" i="28" s="1"/>
  <c r="C51" i="28"/>
  <c r="F51" i="28" s="1"/>
  <c r="C50" i="28"/>
  <c r="F50" i="28" s="1"/>
  <c r="C49" i="28"/>
  <c r="F49" i="28" s="1"/>
  <c r="C48" i="28"/>
  <c r="F48" i="28" s="1"/>
  <c r="C47" i="28"/>
  <c r="F47" i="28" s="1"/>
  <c r="C46" i="28"/>
  <c r="F46" i="28" s="1"/>
  <c r="C45" i="28"/>
  <c r="F45" i="28" s="1"/>
  <c r="C44" i="28"/>
  <c r="F44" i="28" s="1"/>
  <c r="C43" i="28"/>
  <c r="F43" i="28" s="1"/>
  <c r="C42" i="28"/>
  <c r="F42" i="28" s="1"/>
  <c r="C41" i="28"/>
  <c r="F41" i="28" s="1"/>
  <c r="C40" i="28"/>
  <c r="F40" i="28" s="1"/>
  <c r="C39" i="28"/>
  <c r="F39" i="28" s="1"/>
  <c r="C38" i="28"/>
  <c r="F38" i="28" s="1"/>
  <c r="C37" i="28"/>
  <c r="F37" i="28" s="1"/>
  <c r="C36" i="28"/>
  <c r="F36" i="28" s="1"/>
  <c r="C35" i="28"/>
  <c r="F35" i="28" s="1"/>
  <c r="C34" i="28"/>
  <c r="F34" i="28" s="1"/>
  <c r="C33" i="28"/>
  <c r="F33" i="28" s="1"/>
  <c r="C32" i="28"/>
  <c r="F32" i="28" s="1"/>
  <c r="C31" i="28"/>
  <c r="F31" i="28" s="1"/>
  <c r="C30" i="28"/>
  <c r="F30" i="28" s="1"/>
  <c r="C29" i="28"/>
  <c r="F29" i="28" s="1"/>
  <c r="C28" i="28"/>
  <c r="F28" i="28" s="1"/>
  <c r="C27" i="28"/>
  <c r="F27" i="28" s="1"/>
  <c r="C26" i="28"/>
  <c r="F26" i="28" s="1"/>
  <c r="C25" i="28"/>
  <c r="F25" i="28" s="1"/>
  <c r="C24" i="28"/>
  <c r="F24" i="28" s="1"/>
  <c r="C23" i="28"/>
  <c r="F23" i="28" s="1"/>
  <c r="C22" i="28"/>
  <c r="F22" i="28" s="1"/>
  <c r="C21" i="28"/>
  <c r="F21" i="28" s="1"/>
  <c r="C20" i="28"/>
  <c r="F20" i="28" l="1"/>
  <c r="F99" i="28" s="1"/>
  <c r="C99" i="28"/>
</calcChain>
</file>

<file path=xl/sharedStrings.xml><?xml version="1.0" encoding="utf-8"?>
<sst xmlns="http://schemas.openxmlformats.org/spreadsheetml/2006/main" count="336" uniqueCount="51">
  <si>
    <t>Итого:</t>
  </si>
  <si>
    <t>ООО Управляющая компания "СИРИУС"</t>
  </si>
  <si>
    <t>Общедомовые приборы  учета</t>
  </si>
  <si>
    <t>Расчет отопления МОП производится в соответствии с Постановлением Правительства РФ от 6 мая 2011 г. № 354 "О предоставлении коммунальных услуг собственникам и пользователям помещений в многоквартирных домах и жилых домов"</t>
  </si>
  <si>
    <t>Номер теплосчетчика</t>
  </si>
  <si>
    <t>Примечание</t>
  </si>
  <si>
    <t>в том числе:</t>
  </si>
  <si>
    <t>№ кв</t>
  </si>
  <si>
    <t>Общая площадь, м2</t>
  </si>
  <si>
    <t>Отопление МОП, Гкал</t>
  </si>
  <si>
    <t>Всего, Гкал</t>
  </si>
  <si>
    <t>ТСРВ-03Х  Зав.№1103825</t>
  </si>
  <si>
    <t>оф 3</t>
  </si>
  <si>
    <t>оф 5</t>
  </si>
  <si>
    <t>оф 6</t>
  </si>
  <si>
    <t>Офисные пом. оборудованные ИПУ</t>
  </si>
  <si>
    <t>Общедомовой ПУ</t>
  </si>
  <si>
    <t>Отопление жил/нежил пом., Гкал</t>
  </si>
  <si>
    <t xml:space="preserve"> Расчет показателей отопления в жилом доме по адресу: г. Белгород, ул. Апанасенко 56а</t>
  </si>
  <si>
    <t>Справочно:</t>
  </si>
  <si>
    <t>Квартиры +офисы (в т.ч. МОП)</t>
  </si>
  <si>
    <t>К распределению без учета МОП</t>
  </si>
  <si>
    <t>К распределению МОП</t>
  </si>
  <si>
    <t>Площадь МОП (общая)</t>
  </si>
  <si>
    <t>Площадь МОП, м2</t>
  </si>
  <si>
    <t>Площадь пом. не оборудованная ИПУ (для расчета МОП)</t>
  </si>
  <si>
    <t>Площадь пом. не оборудованная ИПУ (для расчета по жил/нежил.)</t>
  </si>
  <si>
    <t>МВт</t>
  </si>
  <si>
    <t>Разница</t>
  </si>
  <si>
    <t>Разница/ Гкал</t>
  </si>
  <si>
    <t>оф 1</t>
  </si>
  <si>
    <t>оф 2</t>
  </si>
  <si>
    <t>оф 4</t>
  </si>
  <si>
    <t>оф 7</t>
  </si>
  <si>
    <t>отк.плом.</t>
  </si>
  <si>
    <t>за период с  26.12.21 по 25.01.22 гг.</t>
  </si>
  <si>
    <t>Разница, Гкал                   с 26.12.21 по 25.01.22 гг.</t>
  </si>
  <si>
    <t>за период с  26.01.22 по 25.02.22 гг.</t>
  </si>
  <si>
    <t>Разница, Гкал                   с 26.01.22 по 25.02.22 гг.</t>
  </si>
  <si>
    <t>за период с  24.02.22 по 23.03.22 гг.</t>
  </si>
  <si>
    <t>Разница, Гкал                   с 24.02.22 по 23.03.22 гг.</t>
  </si>
  <si>
    <t>за период с  24.03.22 по 25.04.22 гг.</t>
  </si>
  <si>
    <t>Разница, Гкал                   с 24.03.22 по 25.04.22 гг.</t>
  </si>
  <si>
    <t>за период с  25.04.22 по 25.09.22 гг.</t>
  </si>
  <si>
    <t>Разница, Гкал                   с 25.04.22 по 25.09.22 гг.</t>
  </si>
  <si>
    <t>за период с  24.10.22 по 23.11.22 гг.</t>
  </si>
  <si>
    <t>Разница, Гкал                   с 24.10.22 по 23.11.22 гг.</t>
  </si>
  <si>
    <t>за период с  26.09.22 по 23.10.22 гг.</t>
  </si>
  <si>
    <t>Разница, Гкал                   с 26.09.22 по 23.10.22 гг.</t>
  </si>
  <si>
    <t>за период с  24.11.22 по 23.12.22 гг.</t>
  </si>
  <si>
    <t>Разница, Гкал                   с 24.11.22 по 23.12.22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</si>
</sst>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000"/>
    <numFmt numFmtId="166" formatCode="0.000"/>
    <numFmt numFmtId="167" formatCode="0.0"/>
  </numFmts>
  <fonts count="22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5" fillId="0" borderId="0" xfId="0" applyFont="1" applyFill="1"/>
    <xf numFmtId="165" fontId="5" fillId="0" borderId="0" xfId="0" applyNumberFormat="1" applyFont="1" applyFill="1"/>
    <xf numFmtId="1" fontId="5" fillId="0" borderId="0" xfId="0" applyNumberFormat="1" applyFont="1" applyFill="1"/>
    <xf numFmtId="2" fontId="5" fillId="0" borderId="0" xfId="0" applyNumberFormat="1" applyFont="1" applyFill="1"/>
    <xf numFmtId="166" fontId="5" fillId="0" borderId="17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166" fontId="5" fillId="0" borderId="0" xfId="0" applyNumberFormat="1" applyFont="1" applyFill="1"/>
    <xf numFmtId="164" fontId="5" fillId="0" borderId="0" xfId="0" applyNumberFormat="1" applyFont="1" applyFill="1"/>
    <xf numFmtId="0" fontId="5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 vertical="center" wrapText="1"/>
    </xf>
    <xf numFmtId="166" fontId="0" fillId="0" borderId="17" xfId="0" applyNumberFormat="1" applyFont="1" applyFill="1" applyBorder="1"/>
    <xf numFmtId="2" fontId="4" fillId="0" borderId="0" xfId="0" applyNumberFormat="1" applyFont="1" applyFill="1" applyBorder="1" applyAlignment="1">
      <alignment horizontal="center" vertical="center"/>
    </xf>
    <xf numFmtId="166" fontId="6" fillId="0" borderId="21" xfId="0" applyNumberFormat="1" applyFont="1" applyFill="1" applyBorder="1" applyAlignment="1">
      <alignment horizontal="center" vertical="center"/>
    </xf>
    <xf numFmtId="166" fontId="6" fillId="0" borderId="17" xfId="0" applyNumberFormat="1" applyFont="1" applyFill="1" applyBorder="1" applyAlignment="1">
      <alignment horizontal="center" vertical="center" wrapText="1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18" xfId="0" applyNumberFormat="1" applyFont="1" applyFill="1" applyBorder="1" applyAlignment="1">
      <alignment horizontal="center" vertical="center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/>
    <xf numFmtId="166" fontId="7" fillId="0" borderId="0" xfId="0" applyNumberFormat="1" applyFont="1" applyFill="1" applyBorder="1"/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7" fontId="0" fillId="0" borderId="17" xfId="0" applyNumberFormat="1" applyFont="1" applyFill="1" applyBorder="1"/>
    <xf numFmtId="166" fontId="7" fillId="0" borderId="17" xfId="0" applyNumberFormat="1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 applyBorder="1"/>
    <xf numFmtId="0" fontId="9" fillId="0" borderId="17" xfId="0" applyFont="1" applyFill="1" applyBorder="1" applyAlignment="1">
      <alignment horizontal="center" vertical="center" wrapText="1"/>
    </xf>
    <xf numFmtId="1" fontId="9" fillId="0" borderId="17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17" xfId="0" applyFont="1" applyFill="1" applyBorder="1"/>
    <xf numFmtId="166" fontId="0" fillId="0" borderId="0" xfId="0" applyNumberFormat="1" applyFont="1" applyFill="1"/>
    <xf numFmtId="2" fontId="0" fillId="0" borderId="0" xfId="0" applyNumberFormat="1" applyFont="1" applyFill="1"/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4" fillId="0" borderId="26" xfId="0" applyFont="1" applyFill="1" applyBorder="1" applyAlignment="1">
      <alignment horizontal="right" vertical="center" wrapText="1"/>
    </xf>
    <xf numFmtId="0" fontId="4" fillId="0" borderId="27" xfId="0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right" vertical="center" wrapText="1"/>
    </xf>
    <xf numFmtId="166" fontId="16" fillId="2" borderId="14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right" vertical="center" wrapText="1"/>
    </xf>
    <xf numFmtId="166" fontId="6" fillId="2" borderId="18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right" vertical="center" wrapText="1"/>
    </xf>
    <xf numFmtId="0" fontId="14" fillId="0" borderId="26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4" fillId="0" borderId="27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17" fillId="0" borderId="0" xfId="0" applyFont="1" applyFill="1"/>
    <xf numFmtId="0" fontId="0" fillId="0" borderId="0" xfId="0" applyFill="1" applyBorder="1"/>
    <xf numFmtId="0" fontId="18" fillId="0" borderId="17" xfId="0" applyFont="1" applyFill="1" applyBorder="1" applyAlignment="1">
      <alignment horizontal="center" vertical="center" wrapText="1"/>
    </xf>
    <xf numFmtId="1" fontId="18" fillId="0" borderId="17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21" fillId="0" borderId="17" xfId="0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166" fontId="0" fillId="3" borderId="17" xfId="0" applyNumberFormat="1" applyFont="1" applyFill="1" applyBorder="1"/>
    <xf numFmtId="166" fontId="0" fillId="2" borderId="17" xfId="0" applyNumberFormat="1" applyFont="1" applyFill="1" applyBorder="1"/>
    <xf numFmtId="0" fontId="0" fillId="0" borderId="17" xfId="0" applyBorder="1"/>
    <xf numFmtId="166" fontId="0" fillId="2" borderId="17" xfId="0" applyNumberFormat="1" applyFill="1" applyBorder="1"/>
    <xf numFmtId="167" fontId="0" fillId="2" borderId="17" xfId="0" applyNumberFormat="1" applyFont="1" applyFill="1" applyBorder="1"/>
    <xf numFmtId="0" fontId="0" fillId="0" borderId="0" xfId="0" applyAlignment="1">
      <alignment horizontal="center"/>
    </xf>
    <xf numFmtId="166" fontId="7" fillId="0" borderId="17" xfId="0" applyNumberFormat="1" applyFont="1" applyBorder="1"/>
    <xf numFmtId="166" fontId="0" fillId="0" borderId="0" xfId="0" applyNumberFormat="1"/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I1"/>
    </sheetView>
  </sheetViews>
  <sheetFormatPr defaultRowHeight="12.75" x14ac:dyDescent="0.2"/>
  <cols>
    <col min="1" max="1" width="9.140625" style="49"/>
    <col min="2" max="2" width="10.85546875" style="1" customWidth="1"/>
    <col min="3" max="4" width="13.7109375" style="1" customWidth="1"/>
    <col min="5" max="5" width="16.7109375" style="1" customWidth="1"/>
    <col min="6" max="6" width="13.28515625" style="1" customWidth="1"/>
    <col min="7" max="7" width="10.7109375" style="1" customWidth="1"/>
    <col min="8" max="8" width="15.42578125" style="1" customWidth="1"/>
    <col min="9" max="9" width="15.85546875" style="1" customWidth="1"/>
    <col min="10" max="10" width="8.5703125" style="1" hidden="1" customWidth="1"/>
    <col min="11" max="11" width="19.28515625" style="1" hidden="1" customWidth="1"/>
    <col min="12" max="12" width="18.28515625" style="1" hidden="1" customWidth="1"/>
    <col min="13" max="13" width="11.140625" style="1" hidden="1" customWidth="1"/>
    <col min="14" max="14" width="12.85546875" style="1" hidden="1" customWidth="1"/>
    <col min="15" max="16384" width="9.140625" style="1"/>
  </cols>
  <sheetData>
    <row r="1" spans="1:11" ht="20.25" x14ac:dyDescent="0.3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37"/>
      <c r="K1" s="37"/>
    </row>
    <row r="2" spans="1:11" ht="20.25" x14ac:dyDescent="0.3">
      <c r="A2" s="2"/>
      <c r="B2" s="2"/>
      <c r="C2" s="2"/>
      <c r="D2" s="2"/>
      <c r="E2" s="2"/>
      <c r="F2" s="2"/>
      <c r="G2" s="38"/>
      <c r="H2" s="38"/>
      <c r="I2" s="2"/>
      <c r="J2" s="2"/>
      <c r="K2" s="2"/>
    </row>
    <row r="3" spans="1:11" ht="18.75" customHeight="1" x14ac:dyDescent="0.2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40"/>
      <c r="K3" s="40"/>
    </row>
    <row r="4" spans="1:11" ht="18.75" customHeight="1" x14ac:dyDescent="0.2">
      <c r="A4" s="73" t="s">
        <v>35</v>
      </c>
      <c r="B4" s="73"/>
      <c r="C4" s="73"/>
      <c r="D4" s="73"/>
      <c r="E4" s="73"/>
      <c r="F4" s="73"/>
      <c r="G4" s="73"/>
      <c r="H4" s="73"/>
      <c r="I4" s="73"/>
      <c r="J4" s="40"/>
      <c r="K4" s="40"/>
    </row>
    <row r="5" spans="1:11" ht="18.75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36" customHeight="1" x14ac:dyDescent="0.2">
      <c r="A6" s="74" t="s">
        <v>2</v>
      </c>
      <c r="B6" s="75"/>
      <c r="C6" s="75"/>
      <c r="D6" s="75"/>
      <c r="E6" s="75"/>
      <c r="F6" s="76"/>
      <c r="G6" s="41"/>
      <c r="H6" s="77" t="s">
        <v>3</v>
      </c>
      <c r="I6" s="78"/>
    </row>
    <row r="7" spans="1:11" ht="36.75" customHeight="1" thickBot="1" x14ac:dyDescent="0.25">
      <c r="A7" s="83" t="s">
        <v>4</v>
      </c>
      <c r="B7" s="84"/>
      <c r="C7" s="85"/>
      <c r="D7" s="86" t="s">
        <v>5</v>
      </c>
      <c r="E7" s="86"/>
      <c r="F7" s="31" t="s">
        <v>36</v>
      </c>
      <c r="G7" s="32"/>
      <c r="H7" s="79"/>
      <c r="I7" s="80"/>
    </row>
    <row r="8" spans="1:11" ht="12.75" customHeight="1" x14ac:dyDescent="0.2">
      <c r="A8" s="87" t="s">
        <v>11</v>
      </c>
      <c r="B8" s="88"/>
      <c r="C8" s="89"/>
      <c r="D8" s="90" t="s">
        <v>16</v>
      </c>
      <c r="E8" s="90"/>
      <c r="F8" s="25">
        <v>73.569000000000003</v>
      </c>
      <c r="H8" s="79"/>
      <c r="I8" s="80"/>
    </row>
    <row r="9" spans="1:11" x14ac:dyDescent="0.2">
      <c r="A9" s="91" t="s">
        <v>6</v>
      </c>
      <c r="B9" s="92"/>
      <c r="C9" s="93"/>
      <c r="D9" s="97" t="s">
        <v>15</v>
      </c>
      <c r="E9" s="97"/>
      <c r="F9" s="26">
        <f>SUM(C93,C95)</f>
        <v>2.5150869599999988</v>
      </c>
      <c r="G9" s="42"/>
      <c r="H9" s="79"/>
      <c r="I9" s="80"/>
    </row>
    <row r="10" spans="1:11" ht="13.5" customHeight="1" thickBot="1" x14ac:dyDescent="0.25">
      <c r="A10" s="94"/>
      <c r="B10" s="95"/>
      <c r="C10" s="96"/>
      <c r="D10" s="98" t="s">
        <v>20</v>
      </c>
      <c r="E10" s="99"/>
      <c r="F10" s="23">
        <f>F8-F9</f>
        <v>71.053913039999998</v>
      </c>
      <c r="G10" s="42"/>
      <c r="H10" s="81"/>
      <c r="I10" s="82"/>
    </row>
    <row r="11" spans="1:11" ht="13.5" customHeight="1" thickBot="1" x14ac:dyDescent="0.25">
      <c r="A11" s="43"/>
      <c r="B11" s="43"/>
      <c r="C11" s="43"/>
      <c r="D11" s="100" t="s">
        <v>22</v>
      </c>
      <c r="E11" s="100"/>
      <c r="F11" s="23">
        <f>E99</f>
        <v>15.927475916380878</v>
      </c>
      <c r="G11" s="42"/>
      <c r="H11" s="15"/>
      <c r="I11" s="15"/>
    </row>
    <row r="12" spans="1:11" ht="13.5" customHeight="1" thickBot="1" x14ac:dyDescent="0.25">
      <c r="A12" s="43"/>
      <c r="B12" s="43"/>
      <c r="C12" s="43"/>
      <c r="D12" s="100" t="s">
        <v>21</v>
      </c>
      <c r="E12" s="100"/>
      <c r="F12" s="23">
        <f>F10-F11</f>
        <v>55.12643712361912</v>
      </c>
      <c r="G12" s="42"/>
      <c r="H12" s="15"/>
      <c r="I12" s="15"/>
    </row>
    <row r="13" spans="1:11" ht="13.5" customHeight="1" thickBot="1" x14ac:dyDescent="0.25">
      <c r="A13" s="43"/>
      <c r="B13" s="43"/>
      <c r="C13" s="43"/>
      <c r="D13" s="44"/>
      <c r="E13" s="44"/>
      <c r="F13" s="16"/>
      <c r="G13" s="42"/>
      <c r="H13" s="4"/>
      <c r="I13" s="15"/>
    </row>
    <row r="14" spans="1:11" ht="24.75" customHeight="1" x14ac:dyDescent="0.2">
      <c r="A14" s="101" t="s">
        <v>19</v>
      </c>
      <c r="B14" s="102"/>
      <c r="C14" s="102"/>
      <c r="D14" s="107" t="s">
        <v>25</v>
      </c>
      <c r="E14" s="107"/>
      <c r="F14" s="18">
        <f>B91+B99</f>
        <v>3391.9999999999991</v>
      </c>
      <c r="H14" s="45"/>
      <c r="I14" s="4"/>
      <c r="J14" s="4"/>
    </row>
    <row r="15" spans="1:11" ht="15" x14ac:dyDescent="0.25">
      <c r="A15" s="103"/>
      <c r="B15" s="104"/>
      <c r="C15" s="104"/>
      <c r="D15" s="108" t="s">
        <v>23</v>
      </c>
      <c r="E15" s="108"/>
      <c r="F15" s="17">
        <v>976.3</v>
      </c>
      <c r="G15" s="42"/>
      <c r="H15" s="47"/>
      <c r="I15" s="6"/>
      <c r="J15" s="4"/>
    </row>
    <row r="16" spans="1:11" ht="24.75" customHeight="1" thickBot="1" x14ac:dyDescent="0.3">
      <c r="A16" s="105"/>
      <c r="B16" s="106"/>
      <c r="C16" s="106"/>
      <c r="D16" s="109" t="s">
        <v>26</v>
      </c>
      <c r="E16" s="109"/>
      <c r="F16" s="27">
        <f>SUM(B20:B52,B54:B90,B94,B96:B97)</f>
        <v>3117.3999999999992</v>
      </c>
      <c r="G16" s="42"/>
      <c r="H16" s="47"/>
      <c r="I16" s="6"/>
      <c r="J16" s="4"/>
    </row>
    <row r="17" spans="1:18" x14ac:dyDescent="0.2">
      <c r="A17" s="44"/>
      <c r="B17" s="44"/>
      <c r="C17" s="44"/>
      <c r="D17" s="44"/>
      <c r="E17" s="48"/>
      <c r="F17" s="48"/>
      <c r="G17" s="22"/>
      <c r="H17" s="42"/>
      <c r="I17" s="47"/>
      <c r="K17" s="4"/>
    </row>
    <row r="18" spans="1:18" ht="15" x14ac:dyDescent="0.25">
      <c r="G18" s="50"/>
      <c r="H18" s="50"/>
      <c r="K18" s="7"/>
      <c r="O18" s="51"/>
      <c r="P18" s="51"/>
      <c r="Q18" s="51"/>
      <c r="R18" s="51"/>
    </row>
    <row r="19" spans="1:18" ht="36" x14ac:dyDescent="0.25">
      <c r="A19" s="52" t="s">
        <v>7</v>
      </c>
      <c r="B19" s="52" t="s">
        <v>8</v>
      </c>
      <c r="C19" s="53" t="s">
        <v>17</v>
      </c>
      <c r="D19" s="53" t="s">
        <v>24</v>
      </c>
      <c r="E19" s="54" t="s">
        <v>9</v>
      </c>
      <c r="F19" s="14" t="s">
        <v>10</v>
      </c>
      <c r="G19" s="55"/>
      <c r="H19" s="8"/>
      <c r="I19" s="7"/>
      <c r="O19" s="51"/>
      <c r="P19" s="51"/>
      <c r="Q19" s="51"/>
      <c r="R19" s="51"/>
    </row>
    <row r="20" spans="1:18" ht="15" x14ac:dyDescent="0.25">
      <c r="A20" s="56">
        <v>1</v>
      </c>
      <c r="B20" s="28">
        <v>37.200000000000003</v>
      </c>
      <c r="C20" s="9">
        <f>($F$12/$F$16)*B20</f>
        <v>0.65782493776821449</v>
      </c>
      <c r="D20" s="19">
        <f>B20*$F$15/$F$14</f>
        <v>10.707063679245286</v>
      </c>
      <c r="E20" s="9">
        <f>D20*($F$10/($F$14-D20+$F$15))</f>
        <v>0.17458692968719225</v>
      </c>
      <c r="F20" s="21">
        <f>SUM(C20,E20)</f>
        <v>0.83241186745540674</v>
      </c>
      <c r="H20" s="8"/>
      <c r="O20" s="29"/>
      <c r="P20" s="51"/>
      <c r="Q20" s="29"/>
      <c r="R20" s="51"/>
    </row>
    <row r="21" spans="1:18" ht="15" x14ac:dyDescent="0.25">
      <c r="A21" s="13">
        <v>2</v>
      </c>
      <c r="B21" s="28">
        <v>38.200000000000003</v>
      </c>
      <c r="C21" s="9">
        <f t="shared" ref="C21:C69" si="0">($F$12/$F$16)*B21</f>
        <v>0.67550840383725252</v>
      </c>
      <c r="D21" s="19">
        <f t="shared" ref="D21:D84" si="1">B21*$F$15/$F$14</f>
        <v>10.994887971698118</v>
      </c>
      <c r="E21" s="9">
        <f t="shared" ref="E21:E84" si="2">D21*($F$10/($F$14-D21+$F$15))</f>
        <v>0.17929196917356149</v>
      </c>
      <c r="F21" s="21">
        <f t="shared" ref="F21:F84" si="3">SUM(C21,E21)</f>
        <v>0.85480037301081402</v>
      </c>
      <c r="G21" s="5"/>
      <c r="H21" s="8"/>
      <c r="I21" s="5"/>
      <c r="O21" s="29"/>
      <c r="P21" s="51"/>
      <c r="Q21" s="29"/>
      <c r="R21" s="51"/>
    </row>
    <row r="22" spans="1:18" ht="15" x14ac:dyDescent="0.25">
      <c r="A22" s="56">
        <v>3</v>
      </c>
      <c r="B22" s="28">
        <v>54.9</v>
      </c>
      <c r="C22" s="9">
        <f t="shared" si="0"/>
        <v>0.97082228719018748</v>
      </c>
      <c r="D22" s="19">
        <f t="shared" si="1"/>
        <v>15.80155365566038</v>
      </c>
      <c r="E22" s="9">
        <f t="shared" si="2"/>
        <v>0.25795809767357736</v>
      </c>
      <c r="F22" s="21">
        <f t="shared" si="3"/>
        <v>1.2287803848637648</v>
      </c>
      <c r="H22" s="10"/>
      <c r="I22" s="11"/>
      <c r="O22" s="29"/>
      <c r="P22" s="51"/>
      <c r="Q22" s="29"/>
      <c r="R22" s="51"/>
    </row>
    <row r="23" spans="1:18" ht="15" x14ac:dyDescent="0.25">
      <c r="A23" s="56">
        <v>4</v>
      </c>
      <c r="B23" s="28">
        <v>38.6</v>
      </c>
      <c r="C23" s="9">
        <f t="shared" si="0"/>
        <v>0.68258179026486776</v>
      </c>
      <c r="D23" s="19">
        <f t="shared" si="1"/>
        <v>11.110017688679248</v>
      </c>
      <c r="E23" s="9">
        <f t="shared" si="2"/>
        <v>0.18117415901739628</v>
      </c>
      <c r="F23" s="21">
        <f t="shared" si="3"/>
        <v>0.86375594928226407</v>
      </c>
      <c r="H23" s="10"/>
      <c r="I23" s="7"/>
      <c r="O23" s="29"/>
      <c r="P23" s="51"/>
      <c r="Q23" s="29"/>
      <c r="R23" s="51"/>
    </row>
    <row r="24" spans="1:18" ht="15" x14ac:dyDescent="0.25">
      <c r="A24" s="13">
        <v>5</v>
      </c>
      <c r="B24" s="28">
        <v>38.299999999999997</v>
      </c>
      <c r="C24" s="9">
        <f t="shared" si="0"/>
        <v>0.67727675044415625</v>
      </c>
      <c r="D24" s="19">
        <f t="shared" si="1"/>
        <v>11.023670400943397</v>
      </c>
      <c r="E24" s="9">
        <f t="shared" si="2"/>
        <v>0.17976250730977369</v>
      </c>
      <c r="F24" s="21">
        <f t="shared" si="3"/>
        <v>0.85703925775392997</v>
      </c>
      <c r="G24" s="5"/>
      <c r="H24" s="5"/>
      <c r="I24" s="11"/>
      <c r="O24" s="29"/>
      <c r="P24" s="51"/>
      <c r="Q24" s="29"/>
      <c r="R24" s="51"/>
    </row>
    <row r="25" spans="1:18" ht="15" x14ac:dyDescent="0.25">
      <c r="A25" s="56">
        <v>6</v>
      </c>
      <c r="B25" s="28">
        <v>45.1</v>
      </c>
      <c r="C25" s="9">
        <f t="shared" si="0"/>
        <v>0.79752431971361493</v>
      </c>
      <c r="D25" s="19">
        <f t="shared" si="1"/>
        <v>12.980875589622645</v>
      </c>
      <c r="E25" s="9">
        <f t="shared" si="2"/>
        <v>0.2117736907402791</v>
      </c>
      <c r="F25" s="21">
        <f t="shared" si="3"/>
        <v>1.009298010453894</v>
      </c>
      <c r="I25" s="12"/>
      <c r="O25" s="29"/>
      <c r="P25" s="51"/>
      <c r="Q25" s="29"/>
      <c r="R25" s="51"/>
    </row>
    <row r="26" spans="1:18" ht="15" x14ac:dyDescent="0.25">
      <c r="A26" s="56">
        <v>7</v>
      </c>
      <c r="B26" s="28">
        <v>34.5</v>
      </c>
      <c r="C26" s="9">
        <f t="shared" si="0"/>
        <v>0.61007957938181179</v>
      </c>
      <c r="D26" s="19">
        <f t="shared" si="1"/>
        <v>9.9299380896226435</v>
      </c>
      <c r="E26" s="9">
        <f t="shared" si="2"/>
        <v>0.16188642714826446</v>
      </c>
      <c r="F26" s="21">
        <f t="shared" si="3"/>
        <v>0.77196600653007619</v>
      </c>
      <c r="O26" s="29"/>
      <c r="P26" s="51"/>
      <c r="Q26" s="29"/>
      <c r="R26" s="51"/>
    </row>
    <row r="27" spans="1:18" ht="15" x14ac:dyDescent="0.25">
      <c r="A27" s="13">
        <v>8</v>
      </c>
      <c r="B27" s="28">
        <v>39.6</v>
      </c>
      <c r="C27" s="9">
        <f t="shared" si="0"/>
        <v>0.70026525633390579</v>
      </c>
      <c r="D27" s="19">
        <f t="shared" si="1"/>
        <v>11.39784198113208</v>
      </c>
      <c r="E27" s="9">
        <f t="shared" si="2"/>
        <v>0.185880068819189</v>
      </c>
      <c r="F27" s="21">
        <f t="shared" si="3"/>
        <v>0.88614532515309485</v>
      </c>
      <c r="O27" s="29"/>
      <c r="P27" s="51"/>
      <c r="Q27" s="29"/>
      <c r="R27" s="51"/>
    </row>
    <row r="28" spans="1:18" ht="15" x14ac:dyDescent="0.25">
      <c r="A28" s="56">
        <v>9</v>
      </c>
      <c r="B28" s="28">
        <v>38.6</v>
      </c>
      <c r="C28" s="9">
        <f t="shared" si="0"/>
        <v>0.68258179026486776</v>
      </c>
      <c r="D28" s="19">
        <f t="shared" si="1"/>
        <v>11.110017688679248</v>
      </c>
      <c r="E28" s="9">
        <f t="shared" si="2"/>
        <v>0.18117415901739628</v>
      </c>
      <c r="F28" s="21">
        <f t="shared" si="3"/>
        <v>0.86375594928226407</v>
      </c>
      <c r="O28" s="29"/>
      <c r="P28" s="51"/>
      <c r="Q28" s="29"/>
      <c r="R28" s="51"/>
    </row>
    <row r="29" spans="1:18" ht="15" x14ac:dyDescent="0.25">
      <c r="A29" s="56">
        <v>10</v>
      </c>
      <c r="B29" s="28">
        <v>51.8</v>
      </c>
      <c r="C29" s="9">
        <f t="shared" si="0"/>
        <v>0.91600354237616954</v>
      </c>
      <c r="D29" s="19">
        <f t="shared" si="1"/>
        <v>14.909298349056607</v>
      </c>
      <c r="E29" s="9">
        <f t="shared" si="2"/>
        <v>0.24334227295049343</v>
      </c>
      <c r="F29" s="21">
        <f t="shared" si="3"/>
        <v>1.1593458153266629</v>
      </c>
      <c r="O29" s="29"/>
      <c r="P29" s="51"/>
      <c r="Q29" s="29"/>
      <c r="R29" s="51"/>
    </row>
    <row r="30" spans="1:18" ht="15" x14ac:dyDescent="0.25">
      <c r="A30" s="13">
        <v>11</v>
      </c>
      <c r="B30" s="28">
        <v>54.5</v>
      </c>
      <c r="C30" s="9">
        <f t="shared" si="0"/>
        <v>0.96374890076257225</v>
      </c>
      <c r="D30" s="19">
        <f t="shared" si="1"/>
        <v>15.686423938679249</v>
      </c>
      <c r="E30" s="9">
        <f t="shared" si="2"/>
        <v>0.25607184809088307</v>
      </c>
      <c r="F30" s="21">
        <f t="shared" si="3"/>
        <v>1.2198207488534554</v>
      </c>
      <c r="O30" s="29"/>
      <c r="P30" s="51"/>
      <c r="Q30" s="29"/>
      <c r="R30" s="51"/>
    </row>
    <row r="31" spans="1:18" ht="15" x14ac:dyDescent="0.25">
      <c r="A31" s="56">
        <v>12</v>
      </c>
      <c r="B31" s="28">
        <v>38.799999999999997</v>
      </c>
      <c r="C31" s="9">
        <f t="shared" si="0"/>
        <v>0.68611848347867532</v>
      </c>
      <c r="D31" s="19">
        <f t="shared" si="1"/>
        <v>11.167582547169813</v>
      </c>
      <c r="E31" s="9">
        <f t="shared" si="2"/>
        <v>0.18211529123953141</v>
      </c>
      <c r="F31" s="21">
        <f t="shared" si="3"/>
        <v>0.86823377471820673</v>
      </c>
      <c r="O31" s="29"/>
      <c r="P31" s="51"/>
      <c r="Q31" s="29"/>
      <c r="R31" s="51"/>
    </row>
    <row r="32" spans="1:18" ht="15" x14ac:dyDescent="0.25">
      <c r="A32" s="56">
        <v>13</v>
      </c>
      <c r="B32" s="28">
        <v>37.700000000000003</v>
      </c>
      <c r="C32" s="9">
        <f t="shared" si="0"/>
        <v>0.66666667080273356</v>
      </c>
      <c r="D32" s="19">
        <f t="shared" si="1"/>
        <v>10.850975825471702</v>
      </c>
      <c r="E32" s="9">
        <f t="shared" si="2"/>
        <v>0.17693937173442142</v>
      </c>
      <c r="F32" s="21">
        <f t="shared" si="3"/>
        <v>0.84360604253715499</v>
      </c>
      <c r="O32" s="29"/>
      <c r="P32" s="51"/>
      <c r="Q32" s="29"/>
      <c r="R32" s="51"/>
    </row>
    <row r="33" spans="1:18" ht="15" x14ac:dyDescent="0.25">
      <c r="A33" s="13">
        <v>14</v>
      </c>
      <c r="B33" s="28">
        <v>45.5</v>
      </c>
      <c r="C33" s="9">
        <f t="shared" si="0"/>
        <v>0.80459770614123005</v>
      </c>
      <c r="D33" s="19">
        <f t="shared" si="1"/>
        <v>13.096005306603777</v>
      </c>
      <c r="E33" s="9">
        <f t="shared" si="2"/>
        <v>0.21365759752254995</v>
      </c>
      <c r="F33" s="21">
        <f t="shared" si="3"/>
        <v>1.01825530366378</v>
      </c>
      <c r="O33" s="29"/>
      <c r="P33" s="51"/>
      <c r="Q33" s="29"/>
      <c r="R33" s="51"/>
    </row>
    <row r="34" spans="1:18" ht="15" x14ac:dyDescent="0.25">
      <c r="A34" s="56">
        <v>15</v>
      </c>
      <c r="B34" s="28">
        <v>34</v>
      </c>
      <c r="C34" s="9">
        <f t="shared" si="0"/>
        <v>0.60123784634729283</v>
      </c>
      <c r="D34" s="19">
        <f t="shared" si="1"/>
        <v>9.7860259433962273</v>
      </c>
      <c r="E34" s="9">
        <f t="shared" si="2"/>
        <v>0.15953497924479279</v>
      </c>
      <c r="F34" s="21">
        <f t="shared" si="3"/>
        <v>0.76077282559208559</v>
      </c>
      <c r="O34" s="29"/>
      <c r="P34" s="51"/>
      <c r="Q34" s="29"/>
      <c r="R34" s="51"/>
    </row>
    <row r="35" spans="1:18" ht="15" x14ac:dyDescent="0.25">
      <c r="A35" s="56">
        <v>16</v>
      </c>
      <c r="B35" s="28">
        <v>40</v>
      </c>
      <c r="C35" s="9">
        <f t="shared" si="0"/>
        <v>0.70733864276152092</v>
      </c>
      <c r="D35" s="19">
        <f t="shared" si="1"/>
        <v>11.51297169811321</v>
      </c>
      <c r="E35" s="9">
        <f t="shared" si="2"/>
        <v>0.18776260683748858</v>
      </c>
      <c r="F35" s="21">
        <f t="shared" si="3"/>
        <v>0.8951012495990095</v>
      </c>
      <c r="O35" s="29"/>
      <c r="P35" s="51"/>
      <c r="Q35" s="29"/>
      <c r="R35" s="51"/>
    </row>
    <row r="36" spans="1:18" ht="15" x14ac:dyDescent="0.25">
      <c r="A36" s="13">
        <v>17</v>
      </c>
      <c r="B36" s="28">
        <v>38.4</v>
      </c>
      <c r="C36" s="9">
        <f t="shared" si="0"/>
        <v>0.67904509705106009</v>
      </c>
      <c r="D36" s="19">
        <f t="shared" si="1"/>
        <v>11.052452830188681</v>
      </c>
      <c r="E36" s="9">
        <f t="shared" si="2"/>
        <v>0.18023305166240144</v>
      </c>
      <c r="F36" s="21">
        <f t="shared" si="3"/>
        <v>0.85927814871346153</v>
      </c>
      <c r="O36" s="29"/>
      <c r="P36" s="51"/>
      <c r="Q36" s="29"/>
      <c r="R36" s="51"/>
    </row>
    <row r="37" spans="1:18" ht="15" x14ac:dyDescent="0.25">
      <c r="A37" s="56">
        <v>18</v>
      </c>
      <c r="B37" s="28">
        <v>52.1</v>
      </c>
      <c r="C37" s="9">
        <f t="shared" si="0"/>
        <v>0.92130858219688105</v>
      </c>
      <c r="D37" s="19">
        <f t="shared" si="1"/>
        <v>14.995645636792455</v>
      </c>
      <c r="E37" s="9">
        <f t="shared" si="2"/>
        <v>0.24475644575307112</v>
      </c>
      <c r="F37" s="21">
        <f t="shared" si="3"/>
        <v>1.1660650279499523</v>
      </c>
      <c r="O37" s="29"/>
      <c r="P37" s="51"/>
      <c r="Q37" s="29"/>
      <c r="R37" s="51"/>
    </row>
    <row r="38" spans="1:18" ht="15" x14ac:dyDescent="0.25">
      <c r="A38" s="56">
        <v>19</v>
      </c>
      <c r="B38" s="28">
        <v>54.2</v>
      </c>
      <c r="C38" s="9">
        <f t="shared" si="0"/>
        <v>0.95844386094186096</v>
      </c>
      <c r="D38" s="19">
        <f t="shared" si="1"/>
        <v>15.6000766509434</v>
      </c>
      <c r="E38" s="9">
        <f t="shared" si="2"/>
        <v>0.25465722638665278</v>
      </c>
      <c r="F38" s="21">
        <f t="shared" si="3"/>
        <v>1.2131010873285137</v>
      </c>
      <c r="O38" s="29"/>
      <c r="P38" s="51"/>
      <c r="Q38" s="29"/>
      <c r="R38" s="51"/>
    </row>
    <row r="39" spans="1:18" ht="15" x14ac:dyDescent="0.25">
      <c r="A39" s="13">
        <v>20</v>
      </c>
      <c r="B39" s="28">
        <v>38.4</v>
      </c>
      <c r="C39" s="9">
        <f t="shared" si="0"/>
        <v>0.67904509705106009</v>
      </c>
      <c r="D39" s="19">
        <f t="shared" si="1"/>
        <v>11.052452830188681</v>
      </c>
      <c r="E39" s="9">
        <f t="shared" si="2"/>
        <v>0.18023305166240144</v>
      </c>
      <c r="F39" s="21">
        <f t="shared" si="3"/>
        <v>0.85927814871346153</v>
      </c>
      <c r="O39" s="29"/>
      <c r="P39" s="51"/>
      <c r="Q39" s="29"/>
      <c r="R39" s="51"/>
    </row>
    <row r="40" spans="1:18" ht="15" x14ac:dyDescent="0.25">
      <c r="A40" s="56">
        <v>21</v>
      </c>
      <c r="B40" s="28">
        <v>37.6</v>
      </c>
      <c r="C40" s="9">
        <f t="shared" si="0"/>
        <v>0.66489832419582973</v>
      </c>
      <c r="D40" s="19">
        <f t="shared" si="1"/>
        <v>10.822193396226417</v>
      </c>
      <c r="E40" s="9">
        <f t="shared" si="2"/>
        <v>0.17646887089411536</v>
      </c>
      <c r="F40" s="21">
        <f t="shared" si="3"/>
        <v>0.84136719508994506</v>
      </c>
      <c r="O40" s="29"/>
      <c r="P40" s="51"/>
      <c r="Q40" s="29"/>
      <c r="R40" s="51"/>
    </row>
    <row r="41" spans="1:18" ht="15" x14ac:dyDescent="0.25">
      <c r="A41" s="56">
        <v>22</v>
      </c>
      <c r="B41" s="28">
        <v>45.4</v>
      </c>
      <c r="C41" s="9">
        <f t="shared" si="0"/>
        <v>0.80282935953432621</v>
      </c>
      <c r="D41" s="19">
        <f t="shared" si="1"/>
        <v>13.067222877358493</v>
      </c>
      <c r="E41" s="9">
        <f t="shared" si="2"/>
        <v>0.21318661148935039</v>
      </c>
      <c r="F41" s="21">
        <f t="shared" si="3"/>
        <v>1.0160159710236767</v>
      </c>
      <c r="O41" s="29"/>
      <c r="P41" s="51"/>
      <c r="Q41" s="29"/>
      <c r="R41" s="51"/>
    </row>
    <row r="42" spans="1:18" ht="15" x14ac:dyDescent="0.25">
      <c r="A42" s="13">
        <v>23</v>
      </c>
      <c r="B42" s="28">
        <v>33.799999999999997</v>
      </c>
      <c r="C42" s="9">
        <f t="shared" si="0"/>
        <v>0.59770115313348515</v>
      </c>
      <c r="D42" s="19">
        <f t="shared" si="1"/>
        <v>9.7284610849056623</v>
      </c>
      <c r="E42" s="9">
        <f t="shared" si="2"/>
        <v>0.15859444356211511</v>
      </c>
      <c r="F42" s="21">
        <f t="shared" si="3"/>
        <v>0.7562955966956002</v>
      </c>
      <c r="O42" s="29"/>
      <c r="P42" s="51"/>
      <c r="Q42" s="29"/>
      <c r="R42" s="51"/>
    </row>
    <row r="43" spans="1:18" ht="15" x14ac:dyDescent="0.25">
      <c r="A43" s="56">
        <v>24</v>
      </c>
      <c r="B43" s="28">
        <v>40.6</v>
      </c>
      <c r="C43" s="9">
        <f t="shared" si="0"/>
        <v>0.71794872240294383</v>
      </c>
      <c r="D43" s="19">
        <f t="shared" si="1"/>
        <v>11.685666273584909</v>
      </c>
      <c r="E43" s="9">
        <f t="shared" si="2"/>
        <v>0.19058660042270908</v>
      </c>
      <c r="F43" s="21">
        <f t="shared" si="3"/>
        <v>0.90853532282565297</v>
      </c>
      <c r="O43" s="29"/>
      <c r="P43" s="51"/>
      <c r="Q43" s="29"/>
      <c r="R43" s="51"/>
    </row>
    <row r="44" spans="1:18" ht="15" x14ac:dyDescent="0.25">
      <c r="A44" s="56">
        <v>25</v>
      </c>
      <c r="B44" s="28">
        <v>38.4</v>
      </c>
      <c r="C44" s="9">
        <f t="shared" si="0"/>
        <v>0.67904509705106009</v>
      </c>
      <c r="D44" s="19">
        <f t="shared" si="1"/>
        <v>11.052452830188681</v>
      </c>
      <c r="E44" s="9">
        <f t="shared" si="2"/>
        <v>0.18023305166240144</v>
      </c>
      <c r="F44" s="21">
        <f t="shared" si="3"/>
        <v>0.85927814871346153</v>
      </c>
      <c r="O44" s="29"/>
      <c r="P44" s="51"/>
      <c r="Q44" s="29"/>
      <c r="R44" s="51"/>
    </row>
    <row r="45" spans="1:18" ht="15" x14ac:dyDescent="0.25">
      <c r="A45" s="13">
        <v>26</v>
      </c>
      <c r="B45" s="28">
        <v>52.1</v>
      </c>
      <c r="C45" s="9">
        <f t="shared" si="0"/>
        <v>0.92130858219688105</v>
      </c>
      <c r="D45" s="19">
        <f t="shared" si="1"/>
        <v>14.995645636792455</v>
      </c>
      <c r="E45" s="9">
        <f t="shared" si="2"/>
        <v>0.24475644575307112</v>
      </c>
      <c r="F45" s="21">
        <f t="shared" si="3"/>
        <v>1.1660650279499523</v>
      </c>
      <c r="O45" s="29"/>
      <c r="P45" s="51"/>
      <c r="Q45" s="29"/>
      <c r="R45" s="51"/>
    </row>
    <row r="46" spans="1:18" ht="15" x14ac:dyDescent="0.25">
      <c r="A46" s="56">
        <v>27</v>
      </c>
      <c r="B46" s="28">
        <v>54.6</v>
      </c>
      <c r="C46" s="9">
        <f t="shared" si="0"/>
        <v>0.96551724736947608</v>
      </c>
      <c r="D46" s="19">
        <f t="shared" si="1"/>
        <v>15.715206367924532</v>
      </c>
      <c r="E46" s="9">
        <f t="shared" si="2"/>
        <v>0.25654340113162488</v>
      </c>
      <c r="F46" s="21">
        <f t="shared" si="3"/>
        <v>1.222060648501101</v>
      </c>
      <c r="O46" s="29"/>
      <c r="P46" s="51"/>
      <c r="Q46" s="29"/>
      <c r="R46" s="51"/>
    </row>
    <row r="47" spans="1:18" ht="15" x14ac:dyDescent="0.25">
      <c r="A47" s="13">
        <v>28</v>
      </c>
      <c r="B47" s="28">
        <v>38.200000000000003</v>
      </c>
      <c r="C47" s="9">
        <f t="shared" si="0"/>
        <v>0.67550840383725252</v>
      </c>
      <c r="D47" s="19">
        <f t="shared" si="1"/>
        <v>10.994887971698118</v>
      </c>
      <c r="E47" s="9">
        <f t="shared" si="2"/>
        <v>0.17929196917356149</v>
      </c>
      <c r="F47" s="21">
        <f t="shared" si="3"/>
        <v>0.85480037301081402</v>
      </c>
      <c r="O47" s="29"/>
      <c r="P47" s="51"/>
      <c r="Q47" s="29"/>
      <c r="R47" s="51"/>
    </row>
    <row r="48" spans="1:18" ht="15" x14ac:dyDescent="0.25">
      <c r="A48" s="56">
        <v>29</v>
      </c>
      <c r="B48" s="28">
        <v>37.799999999999997</v>
      </c>
      <c r="C48" s="9">
        <f t="shared" si="0"/>
        <v>0.66843501740963729</v>
      </c>
      <c r="D48" s="19">
        <f t="shared" si="1"/>
        <v>10.879758254716982</v>
      </c>
      <c r="E48" s="9">
        <f t="shared" si="2"/>
        <v>0.17740987879040382</v>
      </c>
      <c r="F48" s="21">
        <f t="shared" si="3"/>
        <v>0.84584489620004111</v>
      </c>
      <c r="O48" s="29"/>
      <c r="P48" s="51"/>
      <c r="Q48" s="29"/>
      <c r="R48" s="51"/>
    </row>
    <row r="49" spans="1:18" ht="15" x14ac:dyDescent="0.25">
      <c r="A49" s="56">
        <v>30</v>
      </c>
      <c r="B49" s="28">
        <v>44.8</v>
      </c>
      <c r="C49" s="9">
        <f t="shared" si="0"/>
        <v>0.79221927989290342</v>
      </c>
      <c r="D49" s="19">
        <f t="shared" si="1"/>
        <v>12.894528301886796</v>
      </c>
      <c r="E49" s="9">
        <f t="shared" si="2"/>
        <v>0.21036082601440712</v>
      </c>
      <c r="F49" s="21">
        <f t="shared" si="3"/>
        <v>1.0025801059073105</v>
      </c>
      <c r="O49" s="29"/>
      <c r="P49" s="51"/>
      <c r="Q49" s="29"/>
      <c r="R49" s="51"/>
    </row>
    <row r="50" spans="1:18" ht="15" x14ac:dyDescent="0.25">
      <c r="A50" s="13">
        <v>31</v>
      </c>
      <c r="B50" s="28">
        <v>34.200000000000003</v>
      </c>
      <c r="C50" s="9">
        <f t="shared" si="0"/>
        <v>0.6047745395611005</v>
      </c>
      <c r="D50" s="19">
        <f t="shared" si="1"/>
        <v>9.8435908018867941</v>
      </c>
      <c r="E50" s="9">
        <f t="shared" si="2"/>
        <v>0.160475539771956</v>
      </c>
      <c r="F50" s="21">
        <f t="shared" si="3"/>
        <v>0.76525007933305655</v>
      </c>
      <c r="O50" s="29"/>
      <c r="P50" s="51"/>
      <c r="Q50" s="29"/>
      <c r="R50" s="51"/>
    </row>
    <row r="51" spans="1:18" ht="15" x14ac:dyDescent="0.25">
      <c r="A51" s="56">
        <v>32</v>
      </c>
      <c r="B51" s="28">
        <v>39.299999999999997</v>
      </c>
      <c r="C51" s="9">
        <f t="shared" si="0"/>
        <v>0.69496021651319428</v>
      </c>
      <c r="D51" s="19">
        <f t="shared" si="1"/>
        <v>11.311494693396229</v>
      </c>
      <c r="E51" s="9">
        <f t="shared" si="2"/>
        <v>0.18446823059507672</v>
      </c>
      <c r="F51" s="21">
        <f t="shared" si="3"/>
        <v>0.87942844710827095</v>
      </c>
      <c r="O51" s="29"/>
      <c r="P51" s="51"/>
      <c r="Q51" s="29"/>
      <c r="R51" s="51"/>
    </row>
    <row r="52" spans="1:18" ht="15" x14ac:dyDescent="0.25">
      <c r="A52" s="56">
        <v>33</v>
      </c>
      <c r="B52" s="28">
        <v>39</v>
      </c>
      <c r="C52" s="9">
        <f>($F$12/$F$16)*B52</f>
        <v>0.68965517669248289</v>
      </c>
      <c r="D52" s="19">
        <f t="shared" si="1"/>
        <v>11.22514740566038</v>
      </c>
      <c r="E52" s="9">
        <f>D52*($F$10/($F$14-D52+$F$15))</f>
        <v>0.18305644832979256</v>
      </c>
      <c r="F52" s="21">
        <f t="shared" si="3"/>
        <v>0.87271162502227551</v>
      </c>
      <c r="O52" s="29"/>
      <c r="P52" s="51"/>
      <c r="Q52" s="29"/>
      <c r="R52" s="51"/>
    </row>
    <row r="53" spans="1:18" ht="15" x14ac:dyDescent="0.25">
      <c r="A53" s="13">
        <v>34</v>
      </c>
      <c r="B53" s="28">
        <v>52.4</v>
      </c>
      <c r="C53" s="9" t="s">
        <v>34</v>
      </c>
      <c r="D53" s="19">
        <f>B53*$F$15/$F$14</f>
        <v>15.081992924528304</v>
      </c>
      <c r="E53" s="9">
        <f>D53*($F$10/($F$14-D53+$F$15))</f>
        <v>0.24617067465666914</v>
      </c>
      <c r="F53" s="21">
        <f t="shared" si="3"/>
        <v>0.24617067465666914</v>
      </c>
      <c r="O53" s="29"/>
      <c r="P53" s="51"/>
      <c r="Q53" s="29"/>
      <c r="R53" s="51"/>
    </row>
    <row r="54" spans="1:18" ht="15" x14ac:dyDescent="0.25">
      <c r="A54" s="56">
        <v>35</v>
      </c>
      <c r="B54" s="28">
        <v>39</v>
      </c>
      <c r="C54" s="9">
        <f t="shared" si="0"/>
        <v>0.68965517669248289</v>
      </c>
      <c r="D54" s="19">
        <f t="shared" si="1"/>
        <v>11.22514740566038</v>
      </c>
      <c r="E54" s="9">
        <f t="shared" si="2"/>
        <v>0.18305644832979256</v>
      </c>
      <c r="F54" s="21">
        <f t="shared" si="3"/>
        <v>0.87271162502227551</v>
      </c>
      <c r="O54" s="29"/>
      <c r="P54" s="51"/>
      <c r="Q54" s="29"/>
      <c r="R54" s="51"/>
    </row>
    <row r="55" spans="1:18" ht="15" x14ac:dyDescent="0.25">
      <c r="A55" s="56">
        <v>36</v>
      </c>
      <c r="B55" s="28">
        <v>37.1</v>
      </c>
      <c r="C55" s="9">
        <f t="shared" si="0"/>
        <v>0.65605659116131065</v>
      </c>
      <c r="D55" s="19">
        <f t="shared" si="1"/>
        <v>10.678281250000003</v>
      </c>
      <c r="E55" s="9">
        <f t="shared" si="2"/>
        <v>0.17411645992342092</v>
      </c>
      <c r="F55" s="21">
        <f t="shared" si="3"/>
        <v>0.83017305108473161</v>
      </c>
      <c r="O55" s="29"/>
      <c r="P55" s="51"/>
      <c r="Q55" s="29"/>
      <c r="R55" s="51"/>
    </row>
    <row r="56" spans="1:18" ht="15" x14ac:dyDescent="0.25">
      <c r="A56" s="13">
        <v>37</v>
      </c>
      <c r="B56" s="28">
        <v>45.8</v>
      </c>
      <c r="C56" s="9">
        <f t="shared" si="0"/>
        <v>0.80990274596194145</v>
      </c>
      <c r="D56" s="19">
        <f t="shared" si="1"/>
        <v>13.182352594339624</v>
      </c>
      <c r="E56" s="9">
        <f t="shared" si="2"/>
        <v>0.2150705929744039</v>
      </c>
      <c r="F56" s="21">
        <f t="shared" si="3"/>
        <v>1.0249733389363453</v>
      </c>
      <c r="O56" s="29"/>
      <c r="P56" s="51"/>
      <c r="Q56" s="29"/>
      <c r="R56" s="51"/>
    </row>
    <row r="57" spans="1:18" ht="15" x14ac:dyDescent="0.25">
      <c r="A57" s="56">
        <v>38</v>
      </c>
      <c r="B57" s="28">
        <v>36.6</v>
      </c>
      <c r="C57" s="9">
        <f t="shared" si="0"/>
        <v>0.64721485812679169</v>
      </c>
      <c r="D57" s="19">
        <f t="shared" si="1"/>
        <v>10.534369103773589</v>
      </c>
      <c r="E57" s="9">
        <f t="shared" si="2"/>
        <v>0.17176420432616332</v>
      </c>
      <c r="F57" s="21">
        <f t="shared" si="3"/>
        <v>0.81897906245295504</v>
      </c>
      <c r="O57" s="29"/>
      <c r="P57" s="51"/>
      <c r="Q57" s="29"/>
      <c r="R57" s="51"/>
    </row>
    <row r="58" spans="1:18" ht="15" x14ac:dyDescent="0.25">
      <c r="A58" s="56">
        <v>40</v>
      </c>
      <c r="B58" s="28">
        <v>40.1</v>
      </c>
      <c r="C58" s="9">
        <f t="shared" si="0"/>
        <v>0.70910698936842476</v>
      </c>
      <c r="D58" s="19">
        <f t="shared" si="1"/>
        <v>11.541754127358493</v>
      </c>
      <c r="E58" s="9">
        <f t="shared" si="2"/>
        <v>0.18823325688803086</v>
      </c>
      <c r="F58" s="21">
        <f t="shared" si="3"/>
        <v>0.89734024625645559</v>
      </c>
      <c r="O58" s="29"/>
      <c r="P58" s="51"/>
      <c r="Q58" s="29"/>
      <c r="R58" s="51"/>
    </row>
    <row r="59" spans="1:18" ht="15" x14ac:dyDescent="0.25">
      <c r="A59" s="13">
        <v>41</v>
      </c>
      <c r="B59" s="28">
        <v>50.6</v>
      </c>
      <c r="C59" s="9">
        <f t="shared" si="0"/>
        <v>0.89478338309332406</v>
      </c>
      <c r="D59" s="19">
        <f t="shared" si="1"/>
        <v>14.563909198113212</v>
      </c>
      <c r="E59" s="9">
        <f t="shared" si="2"/>
        <v>0.23768614268362673</v>
      </c>
      <c r="F59" s="21">
        <f t="shared" si="3"/>
        <v>1.1324695257769508</v>
      </c>
      <c r="O59" s="29"/>
      <c r="P59" s="51"/>
      <c r="Q59" s="29"/>
      <c r="R59" s="51"/>
    </row>
    <row r="60" spans="1:18" ht="15" x14ac:dyDescent="0.25">
      <c r="A60" s="56">
        <v>42</v>
      </c>
      <c r="B60" s="28">
        <v>39.299999999999997</v>
      </c>
      <c r="C60" s="9">
        <f t="shared" si="0"/>
        <v>0.69496021651319428</v>
      </c>
      <c r="D60" s="19">
        <f t="shared" si="1"/>
        <v>11.311494693396229</v>
      </c>
      <c r="E60" s="9">
        <f t="shared" si="2"/>
        <v>0.18446823059507672</v>
      </c>
      <c r="F60" s="21">
        <f t="shared" si="3"/>
        <v>0.87942844710827095</v>
      </c>
      <c r="O60" s="29"/>
      <c r="P60" s="51"/>
      <c r="Q60" s="29"/>
      <c r="R60" s="51"/>
    </row>
    <row r="61" spans="1:18" ht="15" x14ac:dyDescent="0.25">
      <c r="A61" s="56">
        <v>43</v>
      </c>
      <c r="B61" s="28">
        <v>38.799999999999997</v>
      </c>
      <c r="C61" s="9">
        <f t="shared" si="0"/>
        <v>0.68611848347867532</v>
      </c>
      <c r="D61" s="19">
        <f t="shared" si="1"/>
        <v>11.167582547169813</v>
      </c>
      <c r="E61" s="9">
        <f t="shared" si="2"/>
        <v>0.18211529123953141</v>
      </c>
      <c r="F61" s="21">
        <f t="shared" si="3"/>
        <v>0.86823377471820673</v>
      </c>
      <c r="O61" s="29"/>
      <c r="P61" s="51"/>
      <c r="Q61" s="29"/>
      <c r="R61" s="51"/>
    </row>
    <row r="62" spans="1:18" ht="15" x14ac:dyDescent="0.25">
      <c r="A62" s="13">
        <v>44</v>
      </c>
      <c r="B62" s="28">
        <v>35.200000000000003</v>
      </c>
      <c r="C62" s="9">
        <f t="shared" si="0"/>
        <v>0.62245800563013853</v>
      </c>
      <c r="D62" s="19">
        <f t="shared" si="1"/>
        <v>10.131415094339626</v>
      </c>
      <c r="E62" s="9">
        <f t="shared" si="2"/>
        <v>0.16517871510951068</v>
      </c>
      <c r="F62" s="21">
        <f t="shared" si="3"/>
        <v>0.78763672073964919</v>
      </c>
      <c r="O62" s="29"/>
      <c r="P62" s="51"/>
      <c r="Q62" s="29"/>
      <c r="R62" s="51"/>
    </row>
    <row r="63" spans="1:18" ht="15" x14ac:dyDescent="0.25">
      <c r="A63" s="56">
        <v>45</v>
      </c>
      <c r="B63" s="28">
        <v>46.1</v>
      </c>
      <c r="C63" s="9">
        <f t="shared" si="0"/>
        <v>0.81520778578265296</v>
      </c>
      <c r="D63" s="19">
        <f t="shared" si="1"/>
        <v>13.268699882075476</v>
      </c>
      <c r="E63" s="9">
        <f t="shared" si="2"/>
        <v>0.21648364445723284</v>
      </c>
      <c r="F63" s="21">
        <f t="shared" si="3"/>
        <v>1.0316914302398859</v>
      </c>
      <c r="O63" s="29"/>
      <c r="P63" s="51"/>
      <c r="Q63" s="29"/>
      <c r="R63" s="51"/>
    </row>
    <row r="64" spans="1:18" ht="15" x14ac:dyDescent="0.25">
      <c r="A64" s="56">
        <v>46</v>
      </c>
      <c r="B64" s="28">
        <v>36.700000000000003</v>
      </c>
      <c r="C64" s="9">
        <f t="shared" si="0"/>
        <v>0.64898320473369553</v>
      </c>
      <c r="D64" s="19">
        <f t="shared" si="1"/>
        <v>10.563151533018871</v>
      </c>
      <c r="E64" s="9">
        <f t="shared" si="2"/>
        <v>0.17223464301647873</v>
      </c>
      <c r="F64" s="21">
        <f t="shared" si="3"/>
        <v>0.82121784775017426</v>
      </c>
      <c r="O64" s="29"/>
      <c r="P64" s="51"/>
      <c r="Q64" s="29"/>
      <c r="R64" s="51"/>
    </row>
    <row r="65" spans="1:18" ht="15" x14ac:dyDescent="0.25">
      <c r="A65" s="13">
        <v>47</v>
      </c>
      <c r="B65" s="28">
        <v>39</v>
      </c>
      <c r="C65" s="9">
        <f t="shared" si="0"/>
        <v>0.68965517669248289</v>
      </c>
      <c r="D65" s="19">
        <f t="shared" si="1"/>
        <v>11.22514740566038</v>
      </c>
      <c r="E65" s="9">
        <f t="shared" si="2"/>
        <v>0.18305644832979256</v>
      </c>
      <c r="F65" s="21">
        <f t="shared" si="3"/>
        <v>0.87271162502227551</v>
      </c>
      <c r="O65" s="29"/>
      <c r="P65" s="51"/>
      <c r="Q65" s="29"/>
      <c r="R65" s="51"/>
    </row>
    <row r="66" spans="1:18" ht="15" x14ac:dyDescent="0.25">
      <c r="A66" s="56">
        <v>48</v>
      </c>
      <c r="B66" s="28">
        <v>54.6</v>
      </c>
      <c r="C66" s="9">
        <f t="shared" si="0"/>
        <v>0.96551724736947608</v>
      </c>
      <c r="D66" s="19">
        <f t="shared" si="1"/>
        <v>15.715206367924532</v>
      </c>
      <c r="E66" s="9">
        <f t="shared" si="2"/>
        <v>0.25654340113162488</v>
      </c>
      <c r="F66" s="21">
        <f t="shared" si="3"/>
        <v>1.222060648501101</v>
      </c>
      <c r="O66" s="29"/>
      <c r="P66" s="51"/>
      <c r="Q66" s="29"/>
      <c r="R66" s="51"/>
    </row>
    <row r="67" spans="1:18" ht="15" x14ac:dyDescent="0.25">
      <c r="A67" s="56">
        <v>49</v>
      </c>
      <c r="B67" s="28">
        <v>50.7</v>
      </c>
      <c r="C67" s="9">
        <f t="shared" si="0"/>
        <v>0.8965517297002279</v>
      </c>
      <c r="D67" s="19">
        <f t="shared" si="1"/>
        <v>14.592691627358496</v>
      </c>
      <c r="E67" s="9">
        <f t="shared" si="2"/>
        <v>0.23815745259582788</v>
      </c>
      <c r="F67" s="21">
        <f t="shared" si="3"/>
        <v>1.1347091822960558</v>
      </c>
      <c r="O67" s="29"/>
      <c r="P67" s="51"/>
      <c r="Q67" s="29"/>
      <c r="R67" s="51"/>
    </row>
    <row r="68" spans="1:18" ht="15" x14ac:dyDescent="0.25">
      <c r="A68" s="13">
        <v>50</v>
      </c>
      <c r="B68" s="28">
        <v>39.700000000000003</v>
      </c>
      <c r="C68" s="9">
        <f t="shared" si="0"/>
        <v>0.70203360294080963</v>
      </c>
      <c r="D68" s="19">
        <f t="shared" si="1"/>
        <v>11.426624410377361</v>
      </c>
      <c r="E68" s="9">
        <f t="shared" si="2"/>
        <v>0.18635069399642989</v>
      </c>
      <c r="F68" s="21">
        <f t="shared" si="3"/>
        <v>0.88838429693723953</v>
      </c>
      <c r="O68" s="29"/>
      <c r="P68" s="51"/>
      <c r="Q68" s="29"/>
      <c r="R68" s="51"/>
    </row>
    <row r="69" spans="1:18" ht="15" x14ac:dyDescent="0.25">
      <c r="A69" s="56">
        <v>51</v>
      </c>
      <c r="B69" s="28">
        <v>38.200000000000003</v>
      </c>
      <c r="C69" s="9">
        <f t="shared" si="0"/>
        <v>0.67550840383725252</v>
      </c>
      <c r="D69" s="19">
        <f t="shared" si="1"/>
        <v>10.994887971698118</v>
      </c>
      <c r="E69" s="9">
        <f t="shared" si="2"/>
        <v>0.17929196917356149</v>
      </c>
      <c r="F69" s="21">
        <f t="shared" si="3"/>
        <v>0.85480037301081402</v>
      </c>
      <c r="O69" s="29"/>
      <c r="P69" s="51"/>
      <c r="Q69" s="29"/>
      <c r="R69" s="51"/>
    </row>
    <row r="70" spans="1:18" ht="15" x14ac:dyDescent="0.25">
      <c r="A70" s="56">
        <v>52</v>
      </c>
      <c r="B70" s="28">
        <v>35.1</v>
      </c>
      <c r="C70" s="9">
        <f>($F$12/$F$16)*B70</f>
        <v>0.6206896590232347</v>
      </c>
      <c r="D70" s="19">
        <f t="shared" si="1"/>
        <v>10.102632665094342</v>
      </c>
      <c r="E70" s="9">
        <f t="shared" si="2"/>
        <v>0.16470836962109411</v>
      </c>
      <c r="F70" s="21">
        <f>SUM(C70,E70)</f>
        <v>0.78539802864432884</v>
      </c>
      <c r="O70" s="29"/>
      <c r="P70" s="51"/>
      <c r="Q70" s="29"/>
      <c r="R70" s="51"/>
    </row>
    <row r="71" spans="1:18" ht="15" x14ac:dyDescent="0.25">
      <c r="A71" s="13">
        <v>53</v>
      </c>
      <c r="B71" s="28">
        <v>46.3</v>
      </c>
      <c r="C71" s="9">
        <f t="shared" ref="C71:C89" si="4">($F$12/$F$16)*B71</f>
        <v>0.81874447899646041</v>
      </c>
      <c r="D71" s="19">
        <f t="shared" si="1"/>
        <v>13.326264740566041</v>
      </c>
      <c r="E71" s="9">
        <f t="shared" si="2"/>
        <v>0.21742570990908403</v>
      </c>
      <c r="F71" s="21">
        <f t="shared" si="3"/>
        <v>1.0361701889055444</v>
      </c>
      <c r="O71" s="29"/>
      <c r="P71" s="51"/>
      <c r="Q71" s="29"/>
      <c r="R71" s="51"/>
    </row>
    <row r="72" spans="1:18" ht="15" x14ac:dyDescent="0.25">
      <c r="A72" s="56">
        <v>54</v>
      </c>
      <c r="B72" s="28">
        <v>36.9</v>
      </c>
      <c r="C72" s="9">
        <f t="shared" si="4"/>
        <v>0.65251989794750309</v>
      </c>
      <c r="D72" s="19">
        <f t="shared" si="1"/>
        <v>10.620716391509434</v>
      </c>
      <c r="E72" s="9">
        <f t="shared" si="2"/>
        <v>0.17317553904056743</v>
      </c>
      <c r="F72" s="21">
        <f t="shared" si="3"/>
        <v>0.82569543698807046</v>
      </c>
      <c r="O72" s="29"/>
      <c r="P72" s="51"/>
      <c r="Q72" s="29"/>
      <c r="R72" s="51"/>
    </row>
    <row r="73" spans="1:18" ht="15" x14ac:dyDescent="0.25">
      <c r="A73" s="56">
        <v>55</v>
      </c>
      <c r="B73" s="28">
        <v>39.299999999999997</v>
      </c>
      <c r="C73" s="9">
        <f t="shared" si="4"/>
        <v>0.69496021651319428</v>
      </c>
      <c r="D73" s="19">
        <f t="shared" si="1"/>
        <v>11.311494693396229</v>
      </c>
      <c r="E73" s="9">
        <f t="shared" si="2"/>
        <v>0.18446823059507672</v>
      </c>
      <c r="F73" s="21">
        <f t="shared" si="3"/>
        <v>0.87942844710827095</v>
      </c>
      <c r="O73" s="29"/>
      <c r="P73" s="51"/>
      <c r="Q73" s="29"/>
      <c r="R73" s="51"/>
    </row>
    <row r="74" spans="1:18" ht="15" x14ac:dyDescent="0.25">
      <c r="A74" s="13">
        <v>56</v>
      </c>
      <c r="B74" s="28">
        <v>54.7</v>
      </c>
      <c r="C74" s="9">
        <f t="shared" si="4"/>
        <v>0.96728559397637992</v>
      </c>
      <c r="D74" s="19">
        <f t="shared" si="1"/>
        <v>15.743988797169816</v>
      </c>
      <c r="E74" s="9">
        <f t="shared" si="2"/>
        <v>0.25701496040890542</v>
      </c>
      <c r="F74" s="21">
        <f t="shared" si="3"/>
        <v>1.2243005543852854</v>
      </c>
      <c r="O74" s="29"/>
      <c r="P74" s="51"/>
      <c r="Q74" s="29"/>
      <c r="R74" s="51"/>
    </row>
    <row r="75" spans="1:18" ht="15" x14ac:dyDescent="0.25">
      <c r="A75" s="56">
        <v>57</v>
      </c>
      <c r="B75" s="28">
        <v>50.6</v>
      </c>
      <c r="C75" s="9">
        <f t="shared" si="4"/>
        <v>0.89478338309332406</v>
      </c>
      <c r="D75" s="19">
        <f t="shared" si="1"/>
        <v>14.563909198113212</v>
      </c>
      <c r="E75" s="9">
        <f t="shared" si="2"/>
        <v>0.23768614268362673</v>
      </c>
      <c r="F75" s="21">
        <f t="shared" si="3"/>
        <v>1.1324695257769508</v>
      </c>
      <c r="O75" s="29"/>
      <c r="P75" s="51"/>
      <c r="Q75" s="29"/>
      <c r="R75" s="51"/>
    </row>
    <row r="76" spans="1:18" ht="15" x14ac:dyDescent="0.25">
      <c r="A76" s="56">
        <v>58</v>
      </c>
      <c r="B76" s="28">
        <v>40</v>
      </c>
      <c r="C76" s="9">
        <f t="shared" si="4"/>
        <v>0.70733864276152092</v>
      </c>
      <c r="D76" s="19">
        <f t="shared" si="1"/>
        <v>11.51297169811321</v>
      </c>
      <c r="E76" s="9">
        <f t="shared" si="2"/>
        <v>0.18776260683748858</v>
      </c>
      <c r="F76" s="21">
        <f t="shared" si="3"/>
        <v>0.8951012495990095</v>
      </c>
      <c r="O76" s="29"/>
      <c r="P76" s="51"/>
      <c r="Q76" s="29"/>
      <c r="R76" s="51"/>
    </row>
    <row r="77" spans="1:18" ht="15" x14ac:dyDescent="0.25">
      <c r="A77" s="13">
        <v>59</v>
      </c>
      <c r="B77" s="28">
        <v>37.6</v>
      </c>
      <c r="C77" s="9">
        <f t="shared" si="4"/>
        <v>0.66489832419582973</v>
      </c>
      <c r="D77" s="19">
        <f t="shared" si="1"/>
        <v>10.822193396226417</v>
      </c>
      <c r="E77" s="9">
        <f t="shared" si="2"/>
        <v>0.17646887089411536</v>
      </c>
      <c r="F77" s="21">
        <f t="shared" si="3"/>
        <v>0.84136719508994506</v>
      </c>
      <c r="O77" s="29"/>
      <c r="P77" s="51"/>
      <c r="Q77" s="29"/>
      <c r="R77" s="51"/>
    </row>
    <row r="78" spans="1:18" ht="15" x14ac:dyDescent="0.25">
      <c r="A78" s="56">
        <v>60</v>
      </c>
      <c r="B78" s="28">
        <v>35.200000000000003</v>
      </c>
      <c r="C78" s="9">
        <f t="shared" si="4"/>
        <v>0.62245800563013853</v>
      </c>
      <c r="D78" s="19">
        <f t="shared" si="1"/>
        <v>10.131415094339626</v>
      </c>
      <c r="E78" s="9">
        <f t="shared" si="2"/>
        <v>0.16517871510951068</v>
      </c>
      <c r="F78" s="21">
        <f t="shared" si="3"/>
        <v>0.78763672073964919</v>
      </c>
      <c r="O78" s="29"/>
      <c r="P78" s="51"/>
      <c r="Q78" s="29"/>
      <c r="R78" s="51"/>
    </row>
    <row r="79" spans="1:18" ht="15" x14ac:dyDescent="0.25">
      <c r="A79" s="13">
        <v>61</v>
      </c>
      <c r="B79" s="28">
        <v>46.1</v>
      </c>
      <c r="C79" s="9">
        <f t="shared" si="4"/>
        <v>0.81520778578265296</v>
      </c>
      <c r="D79" s="19">
        <f t="shared" si="1"/>
        <v>13.268699882075476</v>
      </c>
      <c r="E79" s="9">
        <f t="shared" si="2"/>
        <v>0.21648364445723284</v>
      </c>
      <c r="F79" s="21">
        <f t="shared" si="3"/>
        <v>1.0316914302398859</v>
      </c>
      <c r="O79" s="29"/>
      <c r="P79" s="51"/>
      <c r="Q79" s="29"/>
      <c r="R79" s="51"/>
    </row>
    <row r="80" spans="1:18" ht="15" x14ac:dyDescent="0.25">
      <c r="A80" s="56">
        <v>62</v>
      </c>
      <c r="B80" s="28">
        <v>37</v>
      </c>
      <c r="C80" s="9">
        <f t="shared" si="4"/>
        <v>0.65428824455440693</v>
      </c>
      <c r="D80" s="19">
        <f t="shared" si="1"/>
        <v>10.649498820754719</v>
      </c>
      <c r="E80" s="9">
        <f t="shared" si="2"/>
        <v>0.17364599637458702</v>
      </c>
      <c r="F80" s="21">
        <f t="shared" si="3"/>
        <v>0.82793424092899393</v>
      </c>
      <c r="O80" s="29"/>
      <c r="P80" s="51"/>
      <c r="Q80" s="29"/>
      <c r="R80" s="51"/>
    </row>
    <row r="81" spans="1:18" ht="15" x14ac:dyDescent="0.25">
      <c r="A81" s="56">
        <v>63</v>
      </c>
      <c r="B81" s="28">
        <v>46</v>
      </c>
      <c r="C81" s="9">
        <f t="shared" si="4"/>
        <v>0.81343943917574912</v>
      </c>
      <c r="D81" s="19">
        <f t="shared" si="1"/>
        <v>13.239917452830191</v>
      </c>
      <c r="E81" s="9">
        <f t="shared" si="2"/>
        <v>0.21601262107042021</v>
      </c>
      <c r="F81" s="21">
        <f t="shared" si="3"/>
        <v>1.0294520602461694</v>
      </c>
      <c r="O81" s="29"/>
      <c r="P81" s="51"/>
      <c r="Q81" s="29"/>
      <c r="R81" s="51"/>
    </row>
    <row r="82" spans="1:18" ht="15" x14ac:dyDescent="0.25">
      <c r="A82" s="13">
        <v>64</v>
      </c>
      <c r="B82" s="28">
        <v>54.9</v>
      </c>
      <c r="C82" s="9">
        <f t="shared" si="4"/>
        <v>0.97082228719018748</v>
      </c>
      <c r="D82" s="19">
        <f t="shared" si="1"/>
        <v>15.80155365566038</v>
      </c>
      <c r="E82" s="9">
        <f t="shared" si="2"/>
        <v>0.25795809767357736</v>
      </c>
      <c r="F82" s="21">
        <f t="shared" si="3"/>
        <v>1.2287803848637648</v>
      </c>
      <c r="O82" s="29"/>
      <c r="P82" s="51"/>
      <c r="Q82" s="29"/>
      <c r="R82" s="51"/>
    </row>
    <row r="83" spans="1:18" ht="15" x14ac:dyDescent="0.25">
      <c r="A83" s="56">
        <v>65</v>
      </c>
      <c r="B83" s="28">
        <v>50.6</v>
      </c>
      <c r="C83" s="9">
        <f t="shared" si="4"/>
        <v>0.89478338309332406</v>
      </c>
      <c r="D83" s="19">
        <f t="shared" si="1"/>
        <v>14.563909198113212</v>
      </c>
      <c r="E83" s="9">
        <f t="shared" si="2"/>
        <v>0.23768614268362673</v>
      </c>
      <c r="F83" s="21">
        <f t="shared" si="3"/>
        <v>1.1324695257769508</v>
      </c>
      <c r="O83" s="29"/>
      <c r="P83" s="51"/>
      <c r="Q83" s="29"/>
      <c r="R83" s="51"/>
    </row>
    <row r="84" spans="1:18" ht="15" x14ac:dyDescent="0.25">
      <c r="A84" s="56">
        <v>66</v>
      </c>
      <c r="B84" s="28">
        <v>39.5</v>
      </c>
      <c r="C84" s="9">
        <f t="shared" si="4"/>
        <v>0.69849690972700196</v>
      </c>
      <c r="D84" s="19">
        <f t="shared" si="1"/>
        <v>11.369059551886796</v>
      </c>
      <c r="E84" s="9">
        <f t="shared" si="2"/>
        <v>0.18540944985996533</v>
      </c>
      <c r="F84" s="21">
        <f t="shared" si="3"/>
        <v>0.88390635958696728</v>
      </c>
      <c r="O84" s="29"/>
      <c r="P84" s="51"/>
      <c r="Q84" s="29"/>
      <c r="R84" s="51"/>
    </row>
    <row r="85" spans="1:18" ht="15" x14ac:dyDescent="0.25">
      <c r="A85" s="13">
        <v>67</v>
      </c>
      <c r="B85" s="28">
        <v>39.1</v>
      </c>
      <c r="C85" s="9">
        <f>($F$12/$F$16)*B85</f>
        <v>0.69142352329938672</v>
      </c>
      <c r="D85" s="19">
        <f t="shared" ref="D85:D89" si="5">B85*$F$15/$F$14</f>
        <v>11.253929834905664</v>
      </c>
      <c r="E85" s="9">
        <f t="shared" ref="E85:E89" si="6">D85*($F$10/($F$14-D85+$F$15))</f>
        <v>0.18352703620077843</v>
      </c>
      <c r="F85" s="21">
        <f t="shared" ref="F85:F98" si="7">SUM(C85,E85)</f>
        <v>0.8749505595001652</v>
      </c>
      <c r="O85" s="29"/>
      <c r="P85" s="51"/>
      <c r="Q85" s="29"/>
      <c r="R85" s="51"/>
    </row>
    <row r="86" spans="1:18" ht="15" x14ac:dyDescent="0.25">
      <c r="A86" s="56">
        <v>68</v>
      </c>
      <c r="B86" s="28">
        <v>34.799999999999997</v>
      </c>
      <c r="C86" s="9">
        <f t="shared" si="4"/>
        <v>0.61538461920252319</v>
      </c>
      <c r="D86" s="19">
        <f t="shared" si="5"/>
        <v>10.016285377358493</v>
      </c>
      <c r="E86" s="9">
        <f t="shared" si="6"/>
        <v>0.1632973704302029</v>
      </c>
      <c r="F86" s="21">
        <f t="shared" si="7"/>
        <v>0.77868198963272606</v>
      </c>
      <c r="O86" s="29"/>
      <c r="P86" s="51"/>
      <c r="Q86" s="29"/>
      <c r="R86" s="51"/>
    </row>
    <row r="87" spans="1:18" ht="15" x14ac:dyDescent="0.25">
      <c r="A87" s="56">
        <v>69</v>
      </c>
      <c r="B87" s="28">
        <v>45.6</v>
      </c>
      <c r="C87" s="9">
        <f t="shared" si="4"/>
        <v>0.80636605274813389</v>
      </c>
      <c r="D87" s="19">
        <f t="shared" si="5"/>
        <v>13.124787735849059</v>
      </c>
      <c r="E87" s="9">
        <f t="shared" si="6"/>
        <v>0.2141285897810431</v>
      </c>
      <c r="F87" s="21">
        <f t="shared" si="7"/>
        <v>1.020494642529177</v>
      </c>
      <c r="O87" s="29"/>
      <c r="P87" s="51"/>
      <c r="Q87" s="29"/>
      <c r="R87" s="51"/>
    </row>
    <row r="88" spans="1:18" ht="15" x14ac:dyDescent="0.25">
      <c r="A88" s="56">
        <v>70</v>
      </c>
      <c r="B88" s="28">
        <v>36.9</v>
      </c>
      <c r="C88" s="9">
        <f t="shared" si="4"/>
        <v>0.65251989794750309</v>
      </c>
      <c r="D88" s="19">
        <f t="shared" si="5"/>
        <v>10.620716391509434</v>
      </c>
      <c r="E88" s="9">
        <f t="shared" si="6"/>
        <v>0.17317553904056743</v>
      </c>
      <c r="F88" s="21">
        <f t="shared" si="7"/>
        <v>0.82569543698807046</v>
      </c>
      <c r="O88" s="29"/>
      <c r="P88" s="51"/>
      <c r="Q88" s="29"/>
      <c r="R88" s="51"/>
    </row>
    <row r="89" spans="1:18" ht="15" x14ac:dyDescent="0.25">
      <c r="A89" s="13">
        <v>71</v>
      </c>
      <c r="B89" s="28">
        <v>39.4</v>
      </c>
      <c r="C89" s="9">
        <f t="shared" si="4"/>
        <v>0.69672856312009812</v>
      </c>
      <c r="D89" s="19">
        <f t="shared" si="5"/>
        <v>11.340277122641512</v>
      </c>
      <c r="E89" s="9">
        <f t="shared" si="6"/>
        <v>0.18493883711863562</v>
      </c>
      <c r="F89" s="21">
        <f t="shared" si="7"/>
        <v>0.88166740023873369</v>
      </c>
      <c r="O89" s="29"/>
      <c r="P89" s="51"/>
      <c r="Q89" s="29"/>
      <c r="R89" s="51"/>
    </row>
    <row r="90" spans="1:18" ht="15" x14ac:dyDescent="0.25">
      <c r="A90" s="56">
        <v>72</v>
      </c>
      <c r="B90" s="28">
        <v>55.4</v>
      </c>
      <c r="C90" s="9">
        <f>($F$12/$F$16)*B90</f>
        <v>0.97966402022470644</v>
      </c>
      <c r="D90" s="19">
        <f>B90*$F$15/$F$14</f>
        <v>15.945465801886796</v>
      </c>
      <c r="E90" s="9">
        <f>D90*($F$10/($F$14-D90+$F$15))</f>
        <v>0.2603160499833459</v>
      </c>
      <c r="F90" s="21">
        <f>SUM(C90,E90)</f>
        <v>1.2399800702080523</v>
      </c>
      <c r="O90" s="29"/>
      <c r="P90" s="51"/>
      <c r="Q90" s="29"/>
      <c r="R90" s="51"/>
    </row>
    <row r="91" spans="1:18" ht="15" x14ac:dyDescent="0.25">
      <c r="A91" s="56"/>
      <c r="B91" s="14">
        <f>SUM(B20:B90)</f>
        <v>3007.099999999999</v>
      </c>
      <c r="C91" s="9"/>
      <c r="D91" s="19"/>
      <c r="E91" s="9"/>
      <c r="F91" s="21"/>
      <c r="K91" s="57" t="s">
        <v>27</v>
      </c>
      <c r="M91" s="1" t="s">
        <v>28</v>
      </c>
      <c r="N91" s="1" t="s">
        <v>29</v>
      </c>
      <c r="O91" s="29"/>
      <c r="P91" s="51"/>
      <c r="Q91" s="29"/>
      <c r="R91" s="51"/>
    </row>
    <row r="92" spans="1:18" ht="15" x14ac:dyDescent="0.25">
      <c r="A92" s="56" t="s">
        <v>30</v>
      </c>
      <c r="B92" s="28">
        <v>39.299999999999997</v>
      </c>
      <c r="C92" s="9" t="s">
        <v>34</v>
      </c>
      <c r="D92" s="19">
        <f>B92*$F$15/$F$14</f>
        <v>11.311494693396229</v>
      </c>
      <c r="E92" s="9">
        <f>D92*($F$10/($F$14-D92+$F$15))</f>
        <v>0.18446823059507672</v>
      </c>
      <c r="F92" s="21">
        <f>SUM(C92,E92)</f>
        <v>0.18446823059507672</v>
      </c>
      <c r="K92" s="57"/>
      <c r="O92" s="29"/>
      <c r="P92" s="51"/>
      <c r="Q92" s="29"/>
      <c r="R92" s="51"/>
    </row>
    <row r="93" spans="1:18" ht="15" x14ac:dyDescent="0.25">
      <c r="A93" s="56" t="s">
        <v>31</v>
      </c>
      <c r="B93" s="28">
        <v>57.9</v>
      </c>
      <c r="C93" s="9">
        <f>N93</f>
        <v>1.1005440000000011</v>
      </c>
      <c r="D93" s="19">
        <f>B93*$F$15/$F$14</f>
        <v>16.665026533018871</v>
      </c>
      <c r="E93" s="9">
        <f>D93*($F$10/($F$14-D93+$F$15))</f>
        <v>0.27210815091483231</v>
      </c>
      <c r="F93" s="21">
        <f>SUM(C93,E93)</f>
        <v>1.3726521509148335</v>
      </c>
      <c r="H93" s="51"/>
      <c r="J93" s="56" t="s">
        <v>31</v>
      </c>
      <c r="K93" s="21">
        <v>54.36</v>
      </c>
      <c r="L93" s="21">
        <v>55.64</v>
      </c>
      <c r="M93" s="58">
        <f>L93-K93</f>
        <v>1.2800000000000011</v>
      </c>
      <c r="N93" s="21">
        <f>M93*0.8598</f>
        <v>1.1005440000000011</v>
      </c>
      <c r="O93" s="29"/>
      <c r="P93" s="51"/>
      <c r="Q93" s="29"/>
      <c r="R93" s="51"/>
    </row>
    <row r="94" spans="1:18" ht="15" x14ac:dyDescent="0.25">
      <c r="A94" s="56" t="s">
        <v>12</v>
      </c>
      <c r="B94" s="28">
        <v>45.2</v>
      </c>
      <c r="C94" s="9">
        <f>($F$12/$F$16)*B94</f>
        <v>0.79929266632051876</v>
      </c>
      <c r="D94" s="19">
        <f t="shared" ref="D94:D98" si="8">B94*$F$15/$F$14</f>
        <v>13.009658018867929</v>
      </c>
      <c r="E94" s="9">
        <f t="shared" ref="E94:E98" si="9">D94*($F$10/($F$14-D94+$F$15))</f>
        <v>0.21224465809833842</v>
      </c>
      <c r="F94" s="21">
        <f>SUM(C94,E94)</f>
        <v>1.0115373244188572</v>
      </c>
      <c r="M94" s="1" t="s">
        <v>28</v>
      </c>
      <c r="O94" s="29"/>
      <c r="P94" s="51"/>
      <c r="Q94" s="29"/>
      <c r="R94" s="51"/>
    </row>
    <row r="95" spans="1:18" ht="15" x14ac:dyDescent="0.25">
      <c r="A95" s="56" t="s">
        <v>32</v>
      </c>
      <c r="B95" s="28">
        <v>66.7</v>
      </c>
      <c r="C95" s="9">
        <f>N95</f>
        <v>1.4145429599999975</v>
      </c>
      <c r="D95" s="19">
        <f t="shared" si="8"/>
        <v>19.197880306603778</v>
      </c>
      <c r="E95" s="9">
        <f t="shared" si="9"/>
        <v>0.31364738751039473</v>
      </c>
      <c r="F95" s="21">
        <f>SUM(C95,E95)</f>
        <v>1.7281903475103921</v>
      </c>
      <c r="H95" s="51"/>
      <c r="J95" s="56" t="s">
        <v>32</v>
      </c>
      <c r="K95" s="34">
        <v>123077.1</v>
      </c>
      <c r="L95" s="34">
        <v>124722.3</v>
      </c>
      <c r="M95" s="58">
        <f>L95-K95</f>
        <v>1645.1999999999971</v>
      </c>
      <c r="N95" s="21">
        <f>M95*0.0008598</f>
        <v>1.4145429599999975</v>
      </c>
      <c r="O95" s="29"/>
      <c r="P95" s="51"/>
      <c r="Q95" s="29"/>
      <c r="R95" s="51"/>
    </row>
    <row r="96" spans="1:18" ht="15" x14ac:dyDescent="0.25">
      <c r="A96" s="56" t="s">
        <v>13</v>
      </c>
      <c r="B96" s="28">
        <v>71.7</v>
      </c>
      <c r="C96" s="9">
        <f>($F$12/$F$16)*B96</f>
        <v>1.2679045171500263</v>
      </c>
      <c r="D96" s="19">
        <f t="shared" si="8"/>
        <v>20.637001768867933</v>
      </c>
      <c r="E96" s="9">
        <f t="shared" si="9"/>
        <v>0.33727078885554285</v>
      </c>
      <c r="F96" s="21">
        <f t="shared" si="7"/>
        <v>1.6051753060055691</v>
      </c>
      <c r="O96" s="29"/>
      <c r="P96" s="51"/>
      <c r="Q96" s="29"/>
      <c r="R96" s="51"/>
    </row>
    <row r="97" spans="1:18" ht="15" x14ac:dyDescent="0.25">
      <c r="A97" s="56" t="s">
        <v>14</v>
      </c>
      <c r="B97" s="28">
        <v>45.8</v>
      </c>
      <c r="C97" s="9">
        <f>($F$12/$F$16)*B97</f>
        <v>0.80990274596194145</v>
      </c>
      <c r="D97" s="19">
        <f t="shared" si="8"/>
        <v>13.182352594339624</v>
      </c>
      <c r="E97" s="9">
        <f t="shared" si="9"/>
        <v>0.2150705929744039</v>
      </c>
      <c r="F97" s="21">
        <f t="shared" si="7"/>
        <v>1.0249733389363453</v>
      </c>
      <c r="O97" s="29"/>
      <c r="P97" s="51"/>
      <c r="Q97" s="29"/>
      <c r="R97" s="51"/>
    </row>
    <row r="98" spans="1:18" ht="15" x14ac:dyDescent="0.25">
      <c r="A98" s="56" t="s">
        <v>33</v>
      </c>
      <c r="B98" s="28">
        <v>58.3</v>
      </c>
      <c r="C98" s="9" t="s">
        <v>34</v>
      </c>
      <c r="D98" s="19">
        <f t="shared" si="8"/>
        <v>16.780156250000001</v>
      </c>
      <c r="E98" s="9">
        <f t="shared" si="9"/>
        <v>0.27399524896975547</v>
      </c>
      <c r="F98" s="21">
        <f t="shared" si="7"/>
        <v>0.27399524896975547</v>
      </c>
      <c r="O98" s="29"/>
      <c r="P98" s="51"/>
      <c r="Q98" s="29"/>
      <c r="R98" s="51"/>
    </row>
    <row r="99" spans="1:18" x14ac:dyDescent="0.2">
      <c r="A99" s="49" t="s">
        <v>0</v>
      </c>
      <c r="B99" s="14">
        <f>SUM(B92:B98)</f>
        <v>384.9</v>
      </c>
      <c r="C99" s="24">
        <f>SUM(C20:C98)-C93-C95</f>
        <v>55.126437123619155</v>
      </c>
      <c r="D99" s="20">
        <f>SUM(D20:D98)</f>
        <v>976.30000000000041</v>
      </c>
      <c r="E99" s="24">
        <f>SUM(E20:E98)</f>
        <v>15.927475916380878</v>
      </c>
      <c r="F99" s="35">
        <f>SUM(F20:F98)</f>
        <v>73.569000000000003</v>
      </c>
      <c r="G99" s="59"/>
      <c r="O99" s="30"/>
      <c r="P99" s="51"/>
      <c r="Q99" s="29"/>
      <c r="R99" s="51"/>
    </row>
    <row r="100" spans="1:18" x14ac:dyDescent="0.2">
      <c r="F100" s="60"/>
      <c r="O100" s="51"/>
      <c r="P100" s="51"/>
      <c r="Q100" s="51"/>
      <c r="R100" s="51"/>
    </row>
    <row r="101" spans="1:18" x14ac:dyDescent="0.2">
      <c r="D101" s="60"/>
      <c r="O101" s="51"/>
      <c r="P101" s="51"/>
      <c r="Q101" s="51"/>
      <c r="R101" s="51"/>
    </row>
    <row r="102" spans="1:18" x14ac:dyDescent="0.2">
      <c r="C102" s="59"/>
    </row>
  </sheetData>
  <mergeCells count="18">
    <mergeCell ref="D11:E11"/>
    <mergeCell ref="D12:E12"/>
    <mergeCell ref="A14:C16"/>
    <mergeCell ref="D14:E14"/>
    <mergeCell ref="D15:E15"/>
    <mergeCell ref="D16:E16"/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2"/>
  <sheetViews>
    <sheetView workbookViewId="0">
      <selection sqref="A1:I1"/>
    </sheetView>
  </sheetViews>
  <sheetFormatPr defaultRowHeight="12.75" x14ac:dyDescent="0.2"/>
  <cols>
    <col min="1" max="1" width="9.140625" style="49"/>
    <col min="2" max="2" width="10.85546875" style="1" customWidth="1"/>
    <col min="3" max="4" width="13.7109375" style="1" customWidth="1"/>
    <col min="5" max="5" width="16.7109375" style="1" customWidth="1"/>
    <col min="6" max="6" width="13.28515625" style="1" customWidth="1"/>
    <col min="7" max="7" width="10.7109375" style="1" customWidth="1"/>
    <col min="8" max="8" width="15.42578125" style="1" customWidth="1"/>
    <col min="9" max="9" width="15.85546875" style="1" customWidth="1"/>
    <col min="10" max="10" width="8.5703125" style="1" hidden="1" customWidth="1"/>
    <col min="11" max="11" width="19.28515625" style="1" hidden="1" customWidth="1"/>
    <col min="12" max="12" width="18.28515625" style="1" hidden="1" customWidth="1"/>
    <col min="13" max="13" width="11.140625" style="1" hidden="1" customWidth="1"/>
    <col min="14" max="14" width="12.85546875" style="1" hidden="1" customWidth="1"/>
    <col min="15" max="16384" width="9.140625" style="1"/>
  </cols>
  <sheetData>
    <row r="1" spans="1:11" ht="20.25" x14ac:dyDescent="0.3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37"/>
      <c r="K1" s="37"/>
    </row>
    <row r="2" spans="1:11" ht="20.25" x14ac:dyDescent="0.3">
      <c r="A2" s="36"/>
      <c r="B2" s="36"/>
      <c r="C2" s="36"/>
      <c r="D2" s="36"/>
      <c r="E2" s="36"/>
      <c r="F2" s="36"/>
      <c r="G2" s="38"/>
      <c r="H2" s="38"/>
      <c r="I2" s="36"/>
      <c r="J2" s="36"/>
      <c r="K2" s="36"/>
    </row>
    <row r="3" spans="1:11" ht="18.75" customHeight="1" x14ac:dyDescent="0.2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40"/>
      <c r="K3" s="40"/>
    </row>
    <row r="4" spans="1:11" ht="18.75" customHeight="1" x14ac:dyDescent="0.2">
      <c r="A4" s="73" t="s">
        <v>37</v>
      </c>
      <c r="B4" s="73"/>
      <c r="C4" s="73"/>
      <c r="D4" s="73"/>
      <c r="E4" s="73"/>
      <c r="F4" s="73"/>
      <c r="G4" s="73"/>
      <c r="H4" s="73"/>
      <c r="I4" s="73"/>
      <c r="J4" s="40"/>
      <c r="K4" s="40"/>
    </row>
    <row r="5" spans="1:11" ht="18.75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ht="36" customHeight="1" x14ac:dyDescent="0.2">
      <c r="A6" s="74" t="s">
        <v>2</v>
      </c>
      <c r="B6" s="75"/>
      <c r="C6" s="75"/>
      <c r="D6" s="75"/>
      <c r="E6" s="75"/>
      <c r="F6" s="76"/>
      <c r="G6" s="41"/>
      <c r="H6" s="77" t="s">
        <v>3</v>
      </c>
      <c r="I6" s="78"/>
    </row>
    <row r="7" spans="1:11" ht="36.75" customHeight="1" thickBot="1" x14ac:dyDescent="0.25">
      <c r="A7" s="83" t="s">
        <v>4</v>
      </c>
      <c r="B7" s="84"/>
      <c r="C7" s="85"/>
      <c r="D7" s="86" t="s">
        <v>5</v>
      </c>
      <c r="E7" s="86"/>
      <c r="F7" s="31" t="s">
        <v>38</v>
      </c>
      <c r="G7" s="33"/>
      <c r="H7" s="79"/>
      <c r="I7" s="80"/>
    </row>
    <row r="8" spans="1:11" ht="12.75" customHeight="1" x14ac:dyDescent="0.2">
      <c r="A8" s="87" t="s">
        <v>11</v>
      </c>
      <c r="B8" s="88"/>
      <c r="C8" s="89"/>
      <c r="D8" s="90" t="s">
        <v>16</v>
      </c>
      <c r="E8" s="90"/>
      <c r="F8" s="25">
        <v>58.24</v>
      </c>
      <c r="H8" s="79"/>
      <c r="I8" s="80"/>
    </row>
    <row r="9" spans="1:11" x14ac:dyDescent="0.2">
      <c r="A9" s="91" t="s">
        <v>6</v>
      </c>
      <c r="B9" s="92"/>
      <c r="C9" s="93"/>
      <c r="D9" s="97" t="s">
        <v>15</v>
      </c>
      <c r="E9" s="97"/>
      <c r="F9" s="26">
        <f>SUM(C93,C95)</f>
        <v>2.7359695799999919</v>
      </c>
      <c r="G9" s="42"/>
      <c r="H9" s="79"/>
      <c r="I9" s="80"/>
    </row>
    <row r="10" spans="1:11" ht="13.5" customHeight="1" thickBot="1" x14ac:dyDescent="0.25">
      <c r="A10" s="94"/>
      <c r="B10" s="95"/>
      <c r="C10" s="96"/>
      <c r="D10" s="98" t="s">
        <v>20</v>
      </c>
      <c r="E10" s="99"/>
      <c r="F10" s="23">
        <f>F8-F9</f>
        <v>55.504030420000007</v>
      </c>
      <c r="G10" s="42"/>
      <c r="H10" s="81"/>
      <c r="I10" s="82"/>
    </row>
    <row r="11" spans="1:11" ht="13.5" customHeight="1" thickBot="1" x14ac:dyDescent="0.25">
      <c r="A11" s="43"/>
      <c r="B11" s="43"/>
      <c r="C11" s="43"/>
      <c r="D11" s="100" t="s">
        <v>22</v>
      </c>
      <c r="E11" s="100"/>
      <c r="F11" s="23">
        <f>E99</f>
        <v>12.441807494528124</v>
      </c>
      <c r="G11" s="42"/>
      <c r="H11" s="15"/>
      <c r="I11" s="15"/>
    </row>
    <row r="12" spans="1:11" ht="13.5" customHeight="1" thickBot="1" x14ac:dyDescent="0.25">
      <c r="A12" s="43"/>
      <c r="B12" s="43"/>
      <c r="C12" s="43"/>
      <c r="D12" s="100" t="s">
        <v>21</v>
      </c>
      <c r="E12" s="100"/>
      <c r="F12" s="23">
        <f>F10-F11</f>
        <v>43.062222925471886</v>
      </c>
      <c r="G12" s="42"/>
      <c r="H12" s="15"/>
      <c r="I12" s="15"/>
    </row>
    <row r="13" spans="1:11" ht="13.5" customHeight="1" thickBot="1" x14ac:dyDescent="0.25">
      <c r="A13" s="43"/>
      <c r="B13" s="43"/>
      <c r="C13" s="43"/>
      <c r="D13" s="44"/>
      <c r="E13" s="44"/>
      <c r="F13" s="16"/>
      <c r="G13" s="42"/>
      <c r="H13" s="4"/>
      <c r="I13" s="15"/>
    </row>
    <row r="14" spans="1:11" ht="24.75" customHeight="1" x14ac:dyDescent="0.2">
      <c r="A14" s="101" t="s">
        <v>19</v>
      </c>
      <c r="B14" s="102"/>
      <c r="C14" s="102"/>
      <c r="D14" s="107" t="s">
        <v>25</v>
      </c>
      <c r="E14" s="107"/>
      <c r="F14" s="18">
        <f>B91+B99</f>
        <v>3391.9999999999991</v>
      </c>
      <c r="H14" s="45"/>
      <c r="I14" s="4"/>
      <c r="J14" s="4"/>
    </row>
    <row r="15" spans="1:11" ht="15" x14ac:dyDescent="0.25">
      <c r="A15" s="103"/>
      <c r="B15" s="104"/>
      <c r="C15" s="104"/>
      <c r="D15" s="108" t="s">
        <v>23</v>
      </c>
      <c r="E15" s="108"/>
      <c r="F15" s="17">
        <v>976.3</v>
      </c>
      <c r="G15" s="42"/>
      <c r="H15" s="47"/>
      <c r="I15" s="6"/>
      <c r="J15" s="4"/>
    </row>
    <row r="16" spans="1:11" ht="24.75" customHeight="1" thickBot="1" x14ac:dyDescent="0.3">
      <c r="A16" s="105"/>
      <c r="B16" s="106"/>
      <c r="C16" s="106"/>
      <c r="D16" s="109" t="s">
        <v>26</v>
      </c>
      <c r="E16" s="109"/>
      <c r="F16" s="27">
        <f>SUM(B20:B52,B54:B90,B94,B96:B97)</f>
        <v>3117.3999999999992</v>
      </c>
      <c r="G16" s="42"/>
      <c r="H16" s="47"/>
      <c r="I16" s="6"/>
      <c r="J16" s="4"/>
    </row>
    <row r="17" spans="1:18" x14ac:dyDescent="0.2">
      <c r="A17" s="44"/>
      <c r="B17" s="44"/>
      <c r="C17" s="44"/>
      <c r="D17" s="44"/>
      <c r="E17" s="48"/>
      <c r="F17" s="48"/>
      <c r="G17" s="22"/>
      <c r="H17" s="42"/>
      <c r="I17" s="47"/>
      <c r="K17" s="4"/>
    </row>
    <row r="18" spans="1:18" ht="15" x14ac:dyDescent="0.25">
      <c r="G18" s="50"/>
      <c r="H18" s="50"/>
      <c r="K18" s="7"/>
      <c r="O18" s="51"/>
      <c r="P18" s="51"/>
      <c r="Q18" s="51"/>
      <c r="R18" s="51"/>
    </row>
    <row r="19" spans="1:18" ht="36" x14ac:dyDescent="0.25">
      <c r="A19" s="52" t="s">
        <v>7</v>
      </c>
      <c r="B19" s="52" t="s">
        <v>8</v>
      </c>
      <c r="C19" s="53" t="s">
        <v>17</v>
      </c>
      <c r="D19" s="53" t="s">
        <v>24</v>
      </c>
      <c r="E19" s="54" t="s">
        <v>9</v>
      </c>
      <c r="F19" s="14" t="s">
        <v>10</v>
      </c>
      <c r="G19" s="55"/>
      <c r="H19" s="8"/>
      <c r="I19" s="7"/>
      <c r="O19" s="51"/>
      <c r="P19" s="51"/>
      <c r="Q19" s="51"/>
      <c r="R19" s="51"/>
    </row>
    <row r="20" spans="1:18" ht="15" x14ac:dyDescent="0.25">
      <c r="A20" s="56">
        <v>1</v>
      </c>
      <c r="B20" s="46">
        <v>37.200000000000003</v>
      </c>
      <c r="C20" s="9">
        <f>($F$12/$F$16)*B20</f>
        <v>0.51386241509833663</v>
      </c>
      <c r="D20" s="19">
        <f>B20*$F$15/$F$14</f>
        <v>10.707063679245286</v>
      </c>
      <c r="E20" s="9">
        <f>D20*($F$10/($F$14-D20+$F$15))</f>
        <v>0.13637923432643537</v>
      </c>
      <c r="F20" s="21">
        <f>SUM(C20,E20)</f>
        <v>0.65024164942477203</v>
      </c>
      <c r="H20" s="8"/>
      <c r="O20" s="29"/>
      <c r="P20" s="51"/>
      <c r="Q20" s="29"/>
      <c r="R20" s="51"/>
    </row>
    <row r="21" spans="1:18" ht="15" x14ac:dyDescent="0.25">
      <c r="A21" s="13">
        <v>2</v>
      </c>
      <c r="B21" s="46">
        <v>38.200000000000003</v>
      </c>
      <c r="C21" s="9">
        <f t="shared" ref="C21:C69" si="0">($F$12/$F$16)*B21</f>
        <v>0.52767592088055004</v>
      </c>
      <c r="D21" s="19">
        <f t="shared" ref="D21:D84" si="1">B21*$F$15/$F$14</f>
        <v>10.994887971698118</v>
      </c>
      <c r="E21" s="9">
        <f t="shared" ref="E21:E84" si="2">D21*($F$10/($F$14-D21+$F$15))</f>
        <v>0.14005459355164404</v>
      </c>
      <c r="F21" s="21">
        <f t="shared" ref="F21:F84" si="3">SUM(C21,E21)</f>
        <v>0.66773051443219411</v>
      </c>
      <c r="G21" s="5"/>
      <c r="H21" s="8"/>
      <c r="I21" s="5"/>
      <c r="O21" s="29"/>
      <c r="P21" s="51"/>
      <c r="Q21" s="29"/>
      <c r="R21" s="51"/>
    </row>
    <row r="22" spans="1:18" ht="15" x14ac:dyDescent="0.25">
      <c r="A22" s="56">
        <v>3</v>
      </c>
      <c r="B22" s="46">
        <v>54.9</v>
      </c>
      <c r="C22" s="9">
        <f t="shared" si="0"/>
        <v>0.75836146744351285</v>
      </c>
      <c r="D22" s="19">
        <f t="shared" si="1"/>
        <v>15.80155365566038</v>
      </c>
      <c r="E22" s="9">
        <f t="shared" si="2"/>
        <v>0.2015049346022558</v>
      </c>
      <c r="F22" s="21">
        <f t="shared" si="3"/>
        <v>0.95986640204576867</v>
      </c>
      <c r="H22" s="10"/>
      <c r="I22" s="11"/>
      <c r="O22" s="29"/>
      <c r="P22" s="51"/>
      <c r="Q22" s="29"/>
      <c r="R22" s="51"/>
    </row>
    <row r="23" spans="1:18" ht="15" x14ac:dyDescent="0.25">
      <c r="A23" s="56">
        <v>4</v>
      </c>
      <c r="B23" s="46">
        <v>38.6</v>
      </c>
      <c r="C23" s="9">
        <f t="shared" si="0"/>
        <v>0.53320132319343527</v>
      </c>
      <c r="D23" s="19">
        <f t="shared" si="1"/>
        <v>11.110017688679248</v>
      </c>
      <c r="E23" s="9">
        <f t="shared" si="2"/>
        <v>0.14152487320098028</v>
      </c>
      <c r="F23" s="21">
        <f t="shared" si="3"/>
        <v>0.67472619639441556</v>
      </c>
      <c r="H23" s="10"/>
      <c r="I23" s="7"/>
      <c r="O23" s="29"/>
      <c r="P23" s="51"/>
      <c r="Q23" s="29"/>
      <c r="R23" s="51"/>
    </row>
    <row r="24" spans="1:18" ht="15" x14ac:dyDescent="0.25">
      <c r="A24" s="13">
        <v>5</v>
      </c>
      <c r="B24" s="46">
        <v>38.299999999999997</v>
      </c>
      <c r="C24" s="9">
        <f t="shared" si="0"/>
        <v>0.52905727145877124</v>
      </c>
      <c r="D24" s="19">
        <f t="shared" si="1"/>
        <v>11.023670400943397</v>
      </c>
      <c r="E24" s="9">
        <f t="shared" si="2"/>
        <v>0.14042215617991743</v>
      </c>
      <c r="F24" s="21">
        <f t="shared" si="3"/>
        <v>0.66947942763868862</v>
      </c>
      <c r="G24" s="5"/>
      <c r="H24" s="5"/>
      <c r="I24" s="11"/>
      <c r="O24" s="29"/>
      <c r="P24" s="51"/>
      <c r="Q24" s="29"/>
      <c r="R24" s="51"/>
    </row>
    <row r="25" spans="1:18" ht="15" x14ac:dyDescent="0.25">
      <c r="A25" s="56">
        <v>6</v>
      </c>
      <c r="B25" s="46">
        <v>45.1</v>
      </c>
      <c r="C25" s="9">
        <f t="shared" si="0"/>
        <v>0.62298911077782215</v>
      </c>
      <c r="D25" s="19">
        <f t="shared" si="1"/>
        <v>12.980875589622645</v>
      </c>
      <c r="E25" s="9">
        <f t="shared" si="2"/>
        <v>0.16542781206697246</v>
      </c>
      <c r="F25" s="21">
        <f t="shared" si="3"/>
        <v>0.78841692284479459</v>
      </c>
      <c r="I25" s="12"/>
      <c r="O25" s="29"/>
      <c r="P25" s="51"/>
      <c r="Q25" s="29"/>
      <c r="R25" s="51"/>
    </row>
    <row r="26" spans="1:18" ht="15" x14ac:dyDescent="0.25">
      <c r="A26" s="56">
        <v>7</v>
      </c>
      <c r="B26" s="46">
        <v>34.5</v>
      </c>
      <c r="C26" s="9">
        <f t="shared" si="0"/>
        <v>0.47656594948636055</v>
      </c>
      <c r="D26" s="19">
        <f t="shared" si="1"/>
        <v>9.9299380896226435</v>
      </c>
      <c r="E26" s="9">
        <f t="shared" si="2"/>
        <v>0.12645818917761867</v>
      </c>
      <c r="F26" s="21">
        <f t="shared" si="3"/>
        <v>0.60302413866397919</v>
      </c>
      <c r="O26" s="29"/>
      <c r="P26" s="51"/>
      <c r="Q26" s="29"/>
      <c r="R26" s="51"/>
    </row>
    <row r="27" spans="1:18" ht="15" x14ac:dyDescent="0.25">
      <c r="A27" s="13">
        <v>8</v>
      </c>
      <c r="B27" s="46">
        <v>39.6</v>
      </c>
      <c r="C27" s="9">
        <f t="shared" si="0"/>
        <v>0.54701482897564868</v>
      </c>
      <c r="D27" s="19">
        <f t="shared" si="1"/>
        <v>11.39784198113208</v>
      </c>
      <c r="E27" s="9">
        <f t="shared" si="2"/>
        <v>0.14520091227634324</v>
      </c>
      <c r="F27" s="21">
        <f t="shared" si="3"/>
        <v>0.69221574125199192</v>
      </c>
      <c r="O27" s="29"/>
      <c r="P27" s="51"/>
      <c r="Q27" s="29"/>
      <c r="R27" s="51"/>
    </row>
    <row r="28" spans="1:18" ht="15" x14ac:dyDescent="0.25">
      <c r="A28" s="56">
        <v>9</v>
      </c>
      <c r="B28" s="46">
        <v>38.6</v>
      </c>
      <c r="C28" s="9">
        <f t="shared" si="0"/>
        <v>0.53320132319343527</v>
      </c>
      <c r="D28" s="19">
        <f t="shared" si="1"/>
        <v>11.110017688679248</v>
      </c>
      <c r="E28" s="9">
        <f t="shared" si="2"/>
        <v>0.14152487320098028</v>
      </c>
      <c r="F28" s="21">
        <f t="shared" si="3"/>
        <v>0.67472619639441556</v>
      </c>
      <c r="O28" s="29"/>
      <c r="P28" s="51"/>
      <c r="Q28" s="29"/>
      <c r="R28" s="51"/>
    </row>
    <row r="29" spans="1:18" ht="15" x14ac:dyDescent="0.25">
      <c r="A29" s="56">
        <v>10</v>
      </c>
      <c r="B29" s="46">
        <v>51.8</v>
      </c>
      <c r="C29" s="9">
        <f t="shared" si="0"/>
        <v>0.71553959951865154</v>
      </c>
      <c r="D29" s="19">
        <f t="shared" si="1"/>
        <v>14.909298349056607</v>
      </c>
      <c r="E29" s="9">
        <f t="shared" si="2"/>
        <v>0.19008772835230939</v>
      </c>
      <c r="F29" s="21">
        <f t="shared" si="3"/>
        <v>0.9056273278709609</v>
      </c>
      <c r="O29" s="29"/>
      <c r="P29" s="51"/>
      <c r="Q29" s="29"/>
      <c r="R29" s="51"/>
    </row>
    <row r="30" spans="1:18" ht="15" x14ac:dyDescent="0.25">
      <c r="A30" s="13">
        <v>11</v>
      </c>
      <c r="B30" s="46">
        <v>54.5</v>
      </c>
      <c r="C30" s="9">
        <f t="shared" si="0"/>
        <v>0.75283606513062762</v>
      </c>
      <c r="D30" s="19">
        <f t="shared" si="1"/>
        <v>15.686423938679249</v>
      </c>
      <c r="E30" s="9">
        <f t="shared" si="2"/>
        <v>0.20003148367269705</v>
      </c>
      <c r="F30" s="21">
        <f t="shared" si="3"/>
        <v>0.95286754880332469</v>
      </c>
      <c r="O30" s="29"/>
      <c r="P30" s="51"/>
      <c r="Q30" s="29"/>
      <c r="R30" s="51"/>
    </row>
    <row r="31" spans="1:18" ht="15" x14ac:dyDescent="0.25">
      <c r="A31" s="56">
        <v>12</v>
      </c>
      <c r="B31" s="46">
        <v>38.799999999999997</v>
      </c>
      <c r="C31" s="9">
        <f t="shared" si="0"/>
        <v>0.53596402434987789</v>
      </c>
      <c r="D31" s="19">
        <f t="shared" si="1"/>
        <v>11.167582547169813</v>
      </c>
      <c r="E31" s="9">
        <f t="shared" si="2"/>
        <v>0.14226004216285332</v>
      </c>
      <c r="F31" s="21">
        <f t="shared" si="3"/>
        <v>0.67822406651273126</v>
      </c>
      <c r="O31" s="29"/>
      <c r="P31" s="51"/>
      <c r="Q31" s="29"/>
      <c r="R31" s="51"/>
    </row>
    <row r="32" spans="1:18" ht="15" x14ac:dyDescent="0.25">
      <c r="A32" s="56">
        <v>13</v>
      </c>
      <c r="B32" s="46">
        <v>37.700000000000003</v>
      </c>
      <c r="C32" s="9">
        <f t="shared" si="0"/>
        <v>0.52076916798944328</v>
      </c>
      <c r="D32" s="19">
        <f t="shared" si="1"/>
        <v>10.850975825471702</v>
      </c>
      <c r="E32" s="9">
        <f t="shared" si="2"/>
        <v>0.13821685324655297</v>
      </c>
      <c r="F32" s="21">
        <f t="shared" si="3"/>
        <v>0.65898602123599626</v>
      </c>
      <c r="O32" s="29"/>
      <c r="P32" s="51"/>
      <c r="Q32" s="29"/>
      <c r="R32" s="51"/>
    </row>
    <row r="33" spans="1:18" ht="15" x14ac:dyDescent="0.25">
      <c r="A33" s="13">
        <v>14</v>
      </c>
      <c r="B33" s="46">
        <v>45.5</v>
      </c>
      <c r="C33" s="9">
        <f t="shared" si="0"/>
        <v>0.62851451309070738</v>
      </c>
      <c r="D33" s="19">
        <f t="shared" si="1"/>
        <v>13.096005306603777</v>
      </c>
      <c r="E33" s="9">
        <f t="shared" si="2"/>
        <v>0.1668994329092017</v>
      </c>
      <c r="F33" s="21">
        <f t="shared" si="3"/>
        <v>0.79541394599990911</v>
      </c>
      <c r="O33" s="29"/>
      <c r="P33" s="51"/>
      <c r="Q33" s="29"/>
      <c r="R33" s="51"/>
    </row>
    <row r="34" spans="1:18" ht="15" x14ac:dyDescent="0.25">
      <c r="A34" s="56">
        <v>15</v>
      </c>
      <c r="B34" s="46">
        <v>34</v>
      </c>
      <c r="C34" s="9">
        <f t="shared" si="0"/>
        <v>0.4696591965952539</v>
      </c>
      <c r="D34" s="19">
        <f t="shared" si="1"/>
        <v>9.7860259433962273</v>
      </c>
      <c r="E34" s="9">
        <f t="shared" si="2"/>
        <v>0.12462134683662243</v>
      </c>
      <c r="F34" s="21">
        <f t="shared" si="3"/>
        <v>0.59428054343187631</v>
      </c>
      <c r="O34" s="29"/>
      <c r="P34" s="51"/>
      <c r="Q34" s="29"/>
      <c r="R34" s="51"/>
    </row>
    <row r="35" spans="1:18" ht="15" x14ac:dyDescent="0.25">
      <c r="A35" s="56">
        <v>16</v>
      </c>
      <c r="B35" s="46">
        <v>40</v>
      </c>
      <c r="C35" s="9">
        <f t="shared" si="0"/>
        <v>0.55254023128853402</v>
      </c>
      <c r="D35" s="19">
        <f t="shared" si="1"/>
        <v>11.51297169811321</v>
      </c>
      <c r="E35" s="9">
        <f t="shared" si="2"/>
        <v>0.14667146390346736</v>
      </c>
      <c r="F35" s="21">
        <f t="shared" si="3"/>
        <v>0.69921169519200133</v>
      </c>
      <c r="O35" s="29"/>
      <c r="P35" s="51"/>
      <c r="Q35" s="29"/>
      <c r="R35" s="51"/>
    </row>
    <row r="36" spans="1:18" ht="15" x14ac:dyDescent="0.25">
      <c r="A36" s="13">
        <v>17</v>
      </c>
      <c r="B36" s="46">
        <v>38.4</v>
      </c>
      <c r="C36" s="9">
        <f t="shared" si="0"/>
        <v>0.53043862203699266</v>
      </c>
      <c r="D36" s="19">
        <f t="shared" si="1"/>
        <v>11.052452830188681</v>
      </c>
      <c r="E36" s="9">
        <f t="shared" si="2"/>
        <v>0.14078972366416714</v>
      </c>
      <c r="F36" s="21">
        <f t="shared" si="3"/>
        <v>0.67122834570115986</v>
      </c>
      <c r="O36" s="29"/>
      <c r="P36" s="51"/>
      <c r="Q36" s="29"/>
      <c r="R36" s="51"/>
    </row>
    <row r="37" spans="1:18" ht="15" x14ac:dyDescent="0.25">
      <c r="A37" s="56">
        <v>18</v>
      </c>
      <c r="B37" s="46">
        <v>52.1</v>
      </c>
      <c r="C37" s="9">
        <f t="shared" si="0"/>
        <v>0.71968365125331557</v>
      </c>
      <c r="D37" s="19">
        <f t="shared" si="1"/>
        <v>14.995645636792455</v>
      </c>
      <c r="E37" s="9">
        <f t="shared" si="2"/>
        <v>0.19119241473614329</v>
      </c>
      <c r="F37" s="21">
        <f t="shared" si="3"/>
        <v>0.91087606598945881</v>
      </c>
      <c r="O37" s="29"/>
      <c r="P37" s="51"/>
      <c r="Q37" s="29"/>
      <c r="R37" s="51"/>
    </row>
    <row r="38" spans="1:18" ht="15" x14ac:dyDescent="0.25">
      <c r="A38" s="56">
        <v>19</v>
      </c>
      <c r="B38" s="46">
        <v>54.2</v>
      </c>
      <c r="C38" s="9">
        <f t="shared" si="0"/>
        <v>0.74869201339596358</v>
      </c>
      <c r="D38" s="19">
        <f t="shared" si="1"/>
        <v>15.6000766509434</v>
      </c>
      <c r="E38" s="9">
        <f t="shared" si="2"/>
        <v>0.19892644662765507</v>
      </c>
      <c r="F38" s="21">
        <f t="shared" si="3"/>
        <v>0.9476184600236186</v>
      </c>
      <c r="O38" s="29"/>
      <c r="P38" s="51"/>
      <c r="Q38" s="29"/>
      <c r="R38" s="51"/>
    </row>
    <row r="39" spans="1:18" ht="15" x14ac:dyDescent="0.25">
      <c r="A39" s="13">
        <v>20</v>
      </c>
      <c r="B39" s="46">
        <v>38.4</v>
      </c>
      <c r="C39" s="9">
        <f t="shared" si="0"/>
        <v>0.53043862203699266</v>
      </c>
      <c r="D39" s="19">
        <f t="shared" si="1"/>
        <v>11.052452830188681</v>
      </c>
      <c r="E39" s="9">
        <f t="shared" si="2"/>
        <v>0.14078972366416714</v>
      </c>
      <c r="F39" s="21">
        <f t="shared" si="3"/>
        <v>0.67122834570115986</v>
      </c>
      <c r="O39" s="29"/>
      <c r="P39" s="51"/>
      <c r="Q39" s="29"/>
      <c r="R39" s="51"/>
    </row>
    <row r="40" spans="1:18" ht="15" x14ac:dyDescent="0.25">
      <c r="A40" s="56">
        <v>21</v>
      </c>
      <c r="B40" s="46">
        <v>37.6</v>
      </c>
      <c r="C40" s="9">
        <f t="shared" si="0"/>
        <v>0.51938781741122197</v>
      </c>
      <c r="D40" s="19">
        <f t="shared" si="1"/>
        <v>10.822193396226417</v>
      </c>
      <c r="E40" s="9">
        <f t="shared" si="2"/>
        <v>0.13784931975211639</v>
      </c>
      <c r="F40" s="21">
        <f t="shared" si="3"/>
        <v>0.65723713716333831</v>
      </c>
      <c r="O40" s="29"/>
      <c r="P40" s="51"/>
      <c r="Q40" s="29"/>
      <c r="R40" s="51"/>
    </row>
    <row r="41" spans="1:18" ht="15" x14ac:dyDescent="0.25">
      <c r="A41" s="56">
        <v>22</v>
      </c>
      <c r="B41" s="46">
        <v>45.4</v>
      </c>
      <c r="C41" s="9">
        <f t="shared" si="0"/>
        <v>0.62713316251248608</v>
      </c>
      <c r="D41" s="19">
        <f t="shared" si="1"/>
        <v>13.067222877358493</v>
      </c>
      <c r="E41" s="9">
        <f t="shared" si="2"/>
        <v>0.16653152040451824</v>
      </c>
      <c r="F41" s="21">
        <f t="shared" si="3"/>
        <v>0.79366468291700432</v>
      </c>
      <c r="O41" s="29"/>
      <c r="P41" s="51"/>
      <c r="Q41" s="29"/>
      <c r="R41" s="51"/>
    </row>
    <row r="42" spans="1:18" ht="15" x14ac:dyDescent="0.25">
      <c r="A42" s="13">
        <v>23</v>
      </c>
      <c r="B42" s="46">
        <v>33.799999999999997</v>
      </c>
      <c r="C42" s="9">
        <f t="shared" si="0"/>
        <v>0.46689649543881118</v>
      </c>
      <c r="D42" s="19">
        <f t="shared" si="1"/>
        <v>9.7284610849056623</v>
      </c>
      <c r="E42" s="9">
        <f t="shared" si="2"/>
        <v>0.12388664386378194</v>
      </c>
      <c r="F42" s="21">
        <f t="shared" si="3"/>
        <v>0.59078313930259307</v>
      </c>
      <c r="O42" s="29"/>
      <c r="P42" s="51"/>
      <c r="Q42" s="29"/>
      <c r="R42" s="51"/>
    </row>
    <row r="43" spans="1:18" ht="15" x14ac:dyDescent="0.25">
      <c r="A43" s="56">
        <v>24</v>
      </c>
      <c r="B43" s="46">
        <v>40.6</v>
      </c>
      <c r="C43" s="9">
        <f t="shared" si="0"/>
        <v>0.56082833475786198</v>
      </c>
      <c r="D43" s="19">
        <f t="shared" si="1"/>
        <v>11.685666273584909</v>
      </c>
      <c r="E43" s="9">
        <f t="shared" si="2"/>
        <v>0.14887743707445547</v>
      </c>
      <c r="F43" s="21">
        <f t="shared" si="3"/>
        <v>0.70970577183231742</v>
      </c>
      <c r="O43" s="29"/>
      <c r="P43" s="51"/>
      <c r="Q43" s="29"/>
      <c r="R43" s="51"/>
    </row>
    <row r="44" spans="1:18" ht="15" x14ac:dyDescent="0.25">
      <c r="A44" s="56">
        <v>25</v>
      </c>
      <c r="B44" s="46">
        <v>38.4</v>
      </c>
      <c r="C44" s="9">
        <f t="shared" si="0"/>
        <v>0.53043862203699266</v>
      </c>
      <c r="D44" s="19">
        <f t="shared" si="1"/>
        <v>11.052452830188681</v>
      </c>
      <c r="E44" s="9">
        <f t="shared" si="2"/>
        <v>0.14078972366416714</v>
      </c>
      <c r="F44" s="21">
        <f t="shared" si="3"/>
        <v>0.67122834570115986</v>
      </c>
      <c r="O44" s="29"/>
      <c r="P44" s="51"/>
      <c r="Q44" s="29"/>
      <c r="R44" s="51"/>
    </row>
    <row r="45" spans="1:18" ht="15" x14ac:dyDescent="0.25">
      <c r="A45" s="13">
        <v>26</v>
      </c>
      <c r="B45" s="46">
        <v>52.1</v>
      </c>
      <c r="C45" s="9">
        <f t="shared" si="0"/>
        <v>0.71968365125331557</v>
      </c>
      <c r="D45" s="19">
        <f t="shared" si="1"/>
        <v>14.995645636792455</v>
      </c>
      <c r="E45" s="9">
        <f t="shared" si="2"/>
        <v>0.19119241473614329</v>
      </c>
      <c r="F45" s="21">
        <f t="shared" si="3"/>
        <v>0.91087606598945881</v>
      </c>
      <c r="O45" s="29"/>
      <c r="P45" s="51"/>
      <c r="Q45" s="29"/>
      <c r="R45" s="51"/>
    </row>
    <row r="46" spans="1:18" ht="15" x14ac:dyDescent="0.25">
      <c r="A46" s="56">
        <v>27</v>
      </c>
      <c r="B46" s="46">
        <v>54.6</v>
      </c>
      <c r="C46" s="9">
        <f t="shared" si="0"/>
        <v>0.75421741570884893</v>
      </c>
      <c r="D46" s="19">
        <f t="shared" si="1"/>
        <v>15.715206367924532</v>
      </c>
      <c r="E46" s="9">
        <f t="shared" si="2"/>
        <v>0.20039983909744671</v>
      </c>
      <c r="F46" s="21">
        <f t="shared" si="3"/>
        <v>0.95461725480629567</v>
      </c>
      <c r="O46" s="29"/>
      <c r="P46" s="51"/>
      <c r="Q46" s="29"/>
      <c r="R46" s="51"/>
    </row>
    <row r="47" spans="1:18" ht="15" x14ac:dyDescent="0.25">
      <c r="A47" s="13">
        <v>28</v>
      </c>
      <c r="B47" s="46">
        <v>38.200000000000003</v>
      </c>
      <c r="C47" s="9">
        <f t="shared" si="0"/>
        <v>0.52767592088055004</v>
      </c>
      <c r="D47" s="19">
        <f t="shared" si="1"/>
        <v>10.994887971698118</v>
      </c>
      <c r="E47" s="9">
        <f t="shared" si="2"/>
        <v>0.14005459355164404</v>
      </c>
      <c r="F47" s="21">
        <f t="shared" si="3"/>
        <v>0.66773051443219411</v>
      </c>
      <c r="O47" s="29"/>
      <c r="P47" s="51"/>
      <c r="Q47" s="29"/>
      <c r="R47" s="51"/>
    </row>
    <row r="48" spans="1:18" ht="15" x14ac:dyDescent="0.25">
      <c r="A48" s="56">
        <v>29</v>
      </c>
      <c r="B48" s="46">
        <v>37.799999999999997</v>
      </c>
      <c r="C48" s="9">
        <f t="shared" si="0"/>
        <v>0.52215051856766459</v>
      </c>
      <c r="D48" s="19">
        <f t="shared" si="1"/>
        <v>10.879758254716982</v>
      </c>
      <c r="E48" s="9">
        <f t="shared" si="2"/>
        <v>0.13858439159638838</v>
      </c>
      <c r="F48" s="21">
        <f t="shared" si="3"/>
        <v>0.66073491016405295</v>
      </c>
      <c r="O48" s="29"/>
      <c r="P48" s="51"/>
      <c r="Q48" s="29"/>
      <c r="R48" s="51"/>
    </row>
    <row r="49" spans="1:18" ht="15" x14ac:dyDescent="0.25">
      <c r="A49" s="56">
        <v>30</v>
      </c>
      <c r="B49" s="46">
        <v>44.8</v>
      </c>
      <c r="C49" s="9">
        <f t="shared" si="0"/>
        <v>0.61884505904315801</v>
      </c>
      <c r="D49" s="19">
        <f t="shared" si="1"/>
        <v>12.894528301886796</v>
      </c>
      <c r="E49" s="9">
        <f t="shared" si="2"/>
        <v>0.16432414749215873</v>
      </c>
      <c r="F49" s="21">
        <f t="shared" si="3"/>
        <v>0.78316920653531674</v>
      </c>
      <c r="O49" s="29"/>
      <c r="P49" s="51"/>
      <c r="Q49" s="29"/>
      <c r="R49" s="51"/>
    </row>
    <row r="50" spans="1:18" ht="15" x14ac:dyDescent="0.25">
      <c r="A50" s="13">
        <v>31</v>
      </c>
      <c r="B50" s="46">
        <v>34.200000000000003</v>
      </c>
      <c r="C50" s="9">
        <f t="shared" si="0"/>
        <v>0.47242189775169663</v>
      </c>
      <c r="D50" s="19">
        <f t="shared" si="1"/>
        <v>9.8435908018867941</v>
      </c>
      <c r="E50" s="9">
        <f t="shared" si="2"/>
        <v>0.12535606921682588</v>
      </c>
      <c r="F50" s="21">
        <f t="shared" si="3"/>
        <v>0.59777796696852248</v>
      </c>
      <c r="O50" s="29"/>
      <c r="P50" s="51"/>
      <c r="Q50" s="29"/>
      <c r="R50" s="51"/>
    </row>
    <row r="51" spans="1:18" ht="15" x14ac:dyDescent="0.25">
      <c r="A51" s="56">
        <v>32</v>
      </c>
      <c r="B51" s="46">
        <v>39.299999999999997</v>
      </c>
      <c r="C51" s="9">
        <f t="shared" si="0"/>
        <v>0.54287077724098465</v>
      </c>
      <c r="D51" s="19">
        <f t="shared" si="1"/>
        <v>11.311494693396229</v>
      </c>
      <c r="E51" s="9">
        <f t="shared" si="2"/>
        <v>0.14409804955722555</v>
      </c>
      <c r="F51" s="21">
        <f t="shared" si="3"/>
        <v>0.68696882679821014</v>
      </c>
      <c r="O51" s="29"/>
      <c r="P51" s="51"/>
      <c r="Q51" s="29"/>
      <c r="R51" s="51"/>
    </row>
    <row r="52" spans="1:18" ht="15" x14ac:dyDescent="0.25">
      <c r="A52" s="56">
        <v>33</v>
      </c>
      <c r="B52" s="46">
        <v>39</v>
      </c>
      <c r="C52" s="9">
        <f>($F$12/$F$16)*B52</f>
        <v>0.53872672550632061</v>
      </c>
      <c r="D52" s="19">
        <f t="shared" si="1"/>
        <v>11.22514740566038</v>
      </c>
      <c r="E52" s="9">
        <f>D52*($F$10/($F$14-D52+$F$15))</f>
        <v>0.14299523055055613</v>
      </c>
      <c r="F52" s="21">
        <f t="shared" si="3"/>
        <v>0.6817219560568768</v>
      </c>
      <c r="O52" s="29"/>
      <c r="P52" s="51"/>
      <c r="Q52" s="29"/>
      <c r="R52" s="51"/>
    </row>
    <row r="53" spans="1:18" ht="15" x14ac:dyDescent="0.25">
      <c r="A53" s="13">
        <v>34</v>
      </c>
      <c r="B53" s="46">
        <v>52.4</v>
      </c>
      <c r="C53" s="9" t="s">
        <v>34</v>
      </c>
      <c r="D53" s="19">
        <f>B53*$F$15/$F$14</f>
        <v>15.081992924528304</v>
      </c>
      <c r="E53" s="9">
        <f>D53*($F$10/($F$14-D53+$F$15))</f>
        <v>0.19229714494349948</v>
      </c>
      <c r="F53" s="21">
        <f t="shared" si="3"/>
        <v>0.19229714494349948</v>
      </c>
      <c r="O53" s="29"/>
      <c r="P53" s="51"/>
      <c r="Q53" s="29"/>
      <c r="R53" s="51"/>
    </row>
    <row r="54" spans="1:18" ht="15" x14ac:dyDescent="0.25">
      <c r="A54" s="56">
        <v>35</v>
      </c>
      <c r="B54" s="46">
        <v>39</v>
      </c>
      <c r="C54" s="9">
        <f t="shared" si="0"/>
        <v>0.53872672550632061</v>
      </c>
      <c r="D54" s="19">
        <f t="shared" si="1"/>
        <v>11.22514740566038</v>
      </c>
      <c r="E54" s="9">
        <f t="shared" si="2"/>
        <v>0.14299523055055613</v>
      </c>
      <c r="F54" s="21">
        <f t="shared" si="3"/>
        <v>0.6817219560568768</v>
      </c>
      <c r="O54" s="29"/>
      <c r="P54" s="51"/>
      <c r="Q54" s="29"/>
      <c r="R54" s="51"/>
    </row>
    <row r="55" spans="1:18" ht="15" x14ac:dyDescent="0.25">
      <c r="A55" s="56">
        <v>36</v>
      </c>
      <c r="B55" s="46">
        <v>37.1</v>
      </c>
      <c r="C55" s="9">
        <f t="shared" si="0"/>
        <v>0.51248106452011533</v>
      </c>
      <c r="D55" s="19">
        <f t="shared" si="1"/>
        <v>10.678281250000003</v>
      </c>
      <c r="E55" s="9">
        <f t="shared" si="2"/>
        <v>0.13601172510755033</v>
      </c>
      <c r="F55" s="21">
        <f t="shared" si="3"/>
        <v>0.64849278962766566</v>
      </c>
      <c r="O55" s="29"/>
      <c r="P55" s="51"/>
      <c r="Q55" s="29"/>
      <c r="R55" s="51"/>
    </row>
    <row r="56" spans="1:18" ht="15" x14ac:dyDescent="0.25">
      <c r="A56" s="13">
        <v>37</v>
      </c>
      <c r="B56" s="46">
        <v>45.8</v>
      </c>
      <c r="C56" s="9">
        <f t="shared" si="0"/>
        <v>0.63265856482537142</v>
      </c>
      <c r="D56" s="19">
        <f t="shared" si="1"/>
        <v>13.182352594339624</v>
      </c>
      <c r="E56" s="9">
        <f t="shared" si="2"/>
        <v>0.16800319960110607</v>
      </c>
      <c r="F56" s="21">
        <f t="shared" si="3"/>
        <v>0.80066176442647752</v>
      </c>
      <c r="O56" s="29"/>
      <c r="P56" s="51"/>
      <c r="Q56" s="29"/>
      <c r="R56" s="51"/>
    </row>
    <row r="57" spans="1:18" ht="15" x14ac:dyDescent="0.25">
      <c r="A57" s="56">
        <v>38</v>
      </c>
      <c r="B57" s="46">
        <v>36.6</v>
      </c>
      <c r="C57" s="9">
        <f t="shared" si="0"/>
        <v>0.50557431162900868</v>
      </c>
      <c r="D57" s="19">
        <f t="shared" si="1"/>
        <v>10.534369103773589</v>
      </c>
      <c r="E57" s="9">
        <f t="shared" si="2"/>
        <v>0.13417425183352671</v>
      </c>
      <c r="F57" s="21">
        <f t="shared" si="3"/>
        <v>0.63974856346253539</v>
      </c>
      <c r="O57" s="29"/>
      <c r="P57" s="51"/>
      <c r="Q57" s="29"/>
      <c r="R57" s="51"/>
    </row>
    <row r="58" spans="1:18" ht="15" x14ac:dyDescent="0.25">
      <c r="A58" s="56">
        <v>40</v>
      </c>
      <c r="B58" s="46">
        <v>40.1</v>
      </c>
      <c r="C58" s="9">
        <f t="shared" si="0"/>
        <v>0.55392158186675533</v>
      </c>
      <c r="D58" s="19">
        <f t="shared" si="1"/>
        <v>11.541754127358493</v>
      </c>
      <c r="E58" s="9">
        <f t="shared" si="2"/>
        <v>0.14703911395403907</v>
      </c>
      <c r="F58" s="21">
        <f t="shared" si="3"/>
        <v>0.70096069582079434</v>
      </c>
      <c r="O58" s="29"/>
      <c r="P58" s="51"/>
      <c r="Q58" s="29"/>
      <c r="R58" s="51"/>
    </row>
    <row r="59" spans="1:18" ht="15" x14ac:dyDescent="0.25">
      <c r="A59" s="13">
        <v>41</v>
      </c>
      <c r="B59" s="46">
        <v>50.6</v>
      </c>
      <c r="C59" s="9">
        <f t="shared" si="0"/>
        <v>0.69896339257999551</v>
      </c>
      <c r="D59" s="19">
        <f t="shared" si="1"/>
        <v>14.563909198113212</v>
      </c>
      <c r="E59" s="9">
        <f t="shared" si="2"/>
        <v>0.18566942100004688</v>
      </c>
      <c r="F59" s="21">
        <f t="shared" si="3"/>
        <v>0.88463281358004242</v>
      </c>
      <c r="O59" s="29"/>
      <c r="P59" s="51"/>
      <c r="Q59" s="29"/>
      <c r="R59" s="51"/>
    </row>
    <row r="60" spans="1:18" ht="15" x14ac:dyDescent="0.25">
      <c r="A60" s="56">
        <v>42</v>
      </c>
      <c r="B60" s="46">
        <v>39.299999999999997</v>
      </c>
      <c r="C60" s="9">
        <f t="shared" si="0"/>
        <v>0.54287077724098465</v>
      </c>
      <c r="D60" s="19">
        <f t="shared" si="1"/>
        <v>11.311494693396229</v>
      </c>
      <c r="E60" s="9">
        <f t="shared" si="2"/>
        <v>0.14409804955722555</v>
      </c>
      <c r="F60" s="21">
        <f t="shared" si="3"/>
        <v>0.68696882679821014</v>
      </c>
      <c r="O60" s="29"/>
      <c r="P60" s="51"/>
      <c r="Q60" s="29"/>
      <c r="R60" s="51"/>
    </row>
    <row r="61" spans="1:18" ht="15" x14ac:dyDescent="0.25">
      <c r="A61" s="56">
        <v>43</v>
      </c>
      <c r="B61" s="46">
        <v>38.799999999999997</v>
      </c>
      <c r="C61" s="9">
        <f t="shared" si="0"/>
        <v>0.53596402434987789</v>
      </c>
      <c r="D61" s="19">
        <f t="shared" si="1"/>
        <v>11.167582547169813</v>
      </c>
      <c r="E61" s="9">
        <f t="shared" si="2"/>
        <v>0.14226004216285332</v>
      </c>
      <c r="F61" s="21">
        <f t="shared" si="3"/>
        <v>0.67822406651273126</v>
      </c>
      <c r="O61" s="29"/>
      <c r="P61" s="51"/>
      <c r="Q61" s="29"/>
      <c r="R61" s="51"/>
    </row>
    <row r="62" spans="1:18" ht="15" x14ac:dyDescent="0.25">
      <c r="A62" s="13">
        <v>44</v>
      </c>
      <c r="B62" s="46">
        <v>35.200000000000003</v>
      </c>
      <c r="C62" s="9">
        <f t="shared" si="0"/>
        <v>0.48623540353390998</v>
      </c>
      <c r="D62" s="19">
        <f t="shared" si="1"/>
        <v>10.131415094339626</v>
      </c>
      <c r="E62" s="9">
        <f t="shared" si="2"/>
        <v>0.12902997225520285</v>
      </c>
      <c r="F62" s="21">
        <f t="shared" si="3"/>
        <v>0.61526537578911289</v>
      </c>
      <c r="O62" s="29"/>
      <c r="P62" s="51"/>
      <c r="Q62" s="29"/>
      <c r="R62" s="51"/>
    </row>
    <row r="63" spans="1:18" ht="15" x14ac:dyDescent="0.25">
      <c r="A63" s="56">
        <v>45</v>
      </c>
      <c r="B63" s="46">
        <v>46.1</v>
      </c>
      <c r="C63" s="9">
        <f t="shared" si="0"/>
        <v>0.63680261656003545</v>
      </c>
      <c r="D63" s="19">
        <f t="shared" si="1"/>
        <v>13.268699882075476</v>
      </c>
      <c r="E63" s="9">
        <f t="shared" si="2"/>
        <v>0.16910701006181655</v>
      </c>
      <c r="F63" s="21">
        <f t="shared" si="3"/>
        <v>0.80590962662185195</v>
      </c>
      <c r="O63" s="29"/>
      <c r="P63" s="51"/>
      <c r="Q63" s="29"/>
      <c r="R63" s="51"/>
    </row>
    <row r="64" spans="1:18" ht="15" x14ac:dyDescent="0.25">
      <c r="A64" s="56">
        <v>46</v>
      </c>
      <c r="B64" s="46">
        <v>36.700000000000003</v>
      </c>
      <c r="C64" s="9">
        <f t="shared" si="0"/>
        <v>0.50695566220722998</v>
      </c>
      <c r="D64" s="19">
        <f t="shared" si="1"/>
        <v>10.563151533018871</v>
      </c>
      <c r="E64" s="9">
        <f t="shared" si="2"/>
        <v>0.13454173677926518</v>
      </c>
      <c r="F64" s="21">
        <f t="shared" si="3"/>
        <v>0.64149739898649516</v>
      </c>
      <c r="O64" s="29"/>
      <c r="P64" s="51"/>
      <c r="Q64" s="29"/>
      <c r="R64" s="51"/>
    </row>
    <row r="65" spans="1:18" ht="15" x14ac:dyDescent="0.25">
      <c r="A65" s="13">
        <v>47</v>
      </c>
      <c r="B65" s="46">
        <v>39</v>
      </c>
      <c r="C65" s="9">
        <f t="shared" si="0"/>
        <v>0.53872672550632061</v>
      </c>
      <c r="D65" s="19">
        <f t="shared" si="1"/>
        <v>11.22514740566038</v>
      </c>
      <c r="E65" s="9">
        <f t="shared" si="2"/>
        <v>0.14299523055055613</v>
      </c>
      <c r="F65" s="21">
        <f t="shared" si="3"/>
        <v>0.6817219560568768</v>
      </c>
      <c r="O65" s="29"/>
      <c r="P65" s="51"/>
      <c r="Q65" s="29"/>
      <c r="R65" s="51"/>
    </row>
    <row r="66" spans="1:18" ht="15" x14ac:dyDescent="0.25">
      <c r="A66" s="56">
        <v>48</v>
      </c>
      <c r="B66" s="46">
        <v>54.6</v>
      </c>
      <c r="C66" s="9">
        <f t="shared" si="0"/>
        <v>0.75421741570884893</v>
      </c>
      <c r="D66" s="19">
        <f t="shared" si="1"/>
        <v>15.715206367924532</v>
      </c>
      <c r="E66" s="9">
        <f t="shared" si="2"/>
        <v>0.20039983909744671</v>
      </c>
      <c r="F66" s="21">
        <f t="shared" si="3"/>
        <v>0.95461725480629567</v>
      </c>
      <c r="O66" s="29"/>
      <c r="P66" s="51"/>
      <c r="Q66" s="29"/>
      <c r="R66" s="51"/>
    </row>
    <row r="67" spans="1:18" ht="15" x14ac:dyDescent="0.25">
      <c r="A67" s="56">
        <v>49</v>
      </c>
      <c r="B67" s="46">
        <v>50.7</v>
      </c>
      <c r="C67" s="9">
        <f t="shared" si="0"/>
        <v>0.70034474315821693</v>
      </c>
      <c r="D67" s="19">
        <f t="shared" si="1"/>
        <v>14.592691627358496</v>
      </c>
      <c r="E67" s="9">
        <f t="shared" si="2"/>
        <v>0.18603758650402599</v>
      </c>
      <c r="F67" s="21">
        <f t="shared" si="3"/>
        <v>0.88638232966224295</v>
      </c>
      <c r="O67" s="29"/>
      <c r="P67" s="51"/>
      <c r="Q67" s="29"/>
      <c r="R67" s="51"/>
    </row>
    <row r="68" spans="1:18" ht="15" x14ac:dyDescent="0.25">
      <c r="A68" s="13">
        <v>50</v>
      </c>
      <c r="B68" s="46">
        <v>39.700000000000003</v>
      </c>
      <c r="C68" s="9">
        <f t="shared" si="0"/>
        <v>0.54839617955386999</v>
      </c>
      <c r="D68" s="19">
        <f t="shared" si="1"/>
        <v>11.426624410377361</v>
      </c>
      <c r="E68" s="9">
        <f t="shared" si="2"/>
        <v>0.14556854289704238</v>
      </c>
      <c r="F68" s="21">
        <f t="shared" si="3"/>
        <v>0.69396472245091234</v>
      </c>
      <c r="O68" s="29"/>
      <c r="P68" s="51"/>
      <c r="Q68" s="29"/>
      <c r="R68" s="51"/>
    </row>
    <row r="69" spans="1:18" ht="15" x14ac:dyDescent="0.25">
      <c r="A69" s="56">
        <v>51</v>
      </c>
      <c r="B69" s="46">
        <v>38.200000000000003</v>
      </c>
      <c r="C69" s="9">
        <f t="shared" si="0"/>
        <v>0.52767592088055004</v>
      </c>
      <c r="D69" s="19">
        <f t="shared" si="1"/>
        <v>10.994887971698118</v>
      </c>
      <c r="E69" s="9">
        <f t="shared" si="2"/>
        <v>0.14005459355164404</v>
      </c>
      <c r="F69" s="21">
        <f t="shared" si="3"/>
        <v>0.66773051443219411</v>
      </c>
      <c r="O69" s="29"/>
      <c r="P69" s="51"/>
      <c r="Q69" s="29"/>
      <c r="R69" s="51"/>
    </row>
    <row r="70" spans="1:18" ht="15" x14ac:dyDescent="0.25">
      <c r="A70" s="56">
        <v>52</v>
      </c>
      <c r="B70" s="46">
        <v>35.1</v>
      </c>
      <c r="C70" s="9">
        <f>($F$12/$F$16)*B70</f>
        <v>0.48485405295568862</v>
      </c>
      <c r="D70" s="19">
        <f t="shared" si="1"/>
        <v>10.102632665094342</v>
      </c>
      <c r="E70" s="9">
        <f t="shared" si="2"/>
        <v>0.12866256011447688</v>
      </c>
      <c r="F70" s="21">
        <f>SUM(C70,E70)</f>
        <v>0.61351661307016547</v>
      </c>
      <c r="O70" s="29"/>
      <c r="P70" s="51"/>
      <c r="Q70" s="29"/>
      <c r="R70" s="51"/>
    </row>
    <row r="71" spans="1:18" ht="15" x14ac:dyDescent="0.25">
      <c r="A71" s="13">
        <v>53</v>
      </c>
      <c r="B71" s="46">
        <v>46.3</v>
      </c>
      <c r="C71" s="9">
        <f t="shared" ref="C71:C89" si="4">($F$12/$F$16)*B71</f>
        <v>0.63956531771647807</v>
      </c>
      <c r="D71" s="19">
        <f t="shared" si="1"/>
        <v>13.326264740566041</v>
      </c>
      <c r="E71" s="9">
        <f t="shared" si="2"/>
        <v>0.16984290801957919</v>
      </c>
      <c r="F71" s="21">
        <f t="shared" si="3"/>
        <v>0.80940822573605731</v>
      </c>
      <c r="O71" s="29"/>
      <c r="P71" s="51"/>
      <c r="Q71" s="29"/>
      <c r="R71" s="51"/>
    </row>
    <row r="72" spans="1:18" ht="15" x14ac:dyDescent="0.25">
      <c r="A72" s="56">
        <v>54</v>
      </c>
      <c r="B72" s="46">
        <v>36.9</v>
      </c>
      <c r="C72" s="9">
        <f t="shared" si="4"/>
        <v>0.5097183633636726</v>
      </c>
      <c r="D72" s="19">
        <f t="shared" si="1"/>
        <v>10.620716391509434</v>
      </c>
      <c r="E72" s="9">
        <f t="shared" si="2"/>
        <v>0.13527672123414913</v>
      </c>
      <c r="F72" s="21">
        <f t="shared" si="3"/>
        <v>0.64499508459782173</v>
      </c>
      <c r="O72" s="29"/>
      <c r="P72" s="51"/>
      <c r="Q72" s="29"/>
      <c r="R72" s="51"/>
    </row>
    <row r="73" spans="1:18" ht="15" x14ac:dyDescent="0.25">
      <c r="A73" s="56">
        <v>55</v>
      </c>
      <c r="B73" s="46">
        <v>39.299999999999997</v>
      </c>
      <c r="C73" s="9">
        <f t="shared" si="4"/>
        <v>0.54287077724098465</v>
      </c>
      <c r="D73" s="19">
        <f t="shared" si="1"/>
        <v>11.311494693396229</v>
      </c>
      <c r="E73" s="9">
        <f t="shared" si="2"/>
        <v>0.14409804955722555</v>
      </c>
      <c r="F73" s="21">
        <f t="shared" si="3"/>
        <v>0.68696882679821014</v>
      </c>
      <c r="O73" s="29"/>
      <c r="P73" s="51"/>
      <c r="Q73" s="29"/>
      <c r="R73" s="51"/>
    </row>
    <row r="74" spans="1:18" ht="15" x14ac:dyDescent="0.25">
      <c r="A74" s="13">
        <v>56</v>
      </c>
      <c r="B74" s="46">
        <v>54.7</v>
      </c>
      <c r="C74" s="9">
        <f t="shared" si="4"/>
        <v>0.75559876628707023</v>
      </c>
      <c r="D74" s="19">
        <f t="shared" si="1"/>
        <v>15.743988797169816</v>
      </c>
      <c r="E74" s="9">
        <f t="shared" si="2"/>
        <v>0.20076819939389201</v>
      </c>
      <c r="F74" s="21">
        <f t="shared" si="3"/>
        <v>0.95636696568096224</v>
      </c>
      <c r="O74" s="29"/>
      <c r="P74" s="51"/>
      <c r="Q74" s="29"/>
      <c r="R74" s="51"/>
    </row>
    <row r="75" spans="1:18" ht="15" x14ac:dyDescent="0.25">
      <c r="A75" s="56">
        <v>57</v>
      </c>
      <c r="B75" s="46">
        <v>50.6</v>
      </c>
      <c r="C75" s="9">
        <f t="shared" si="4"/>
        <v>0.69896339257999551</v>
      </c>
      <c r="D75" s="19">
        <f t="shared" si="1"/>
        <v>14.563909198113212</v>
      </c>
      <c r="E75" s="9">
        <f t="shared" si="2"/>
        <v>0.18566942100004688</v>
      </c>
      <c r="F75" s="21">
        <f t="shared" si="3"/>
        <v>0.88463281358004242</v>
      </c>
      <c r="O75" s="29"/>
      <c r="P75" s="51"/>
      <c r="Q75" s="29"/>
      <c r="R75" s="51"/>
    </row>
    <row r="76" spans="1:18" ht="15" x14ac:dyDescent="0.25">
      <c r="A76" s="56">
        <v>58</v>
      </c>
      <c r="B76" s="46">
        <v>40</v>
      </c>
      <c r="C76" s="9">
        <f t="shared" si="4"/>
        <v>0.55254023128853402</v>
      </c>
      <c r="D76" s="19">
        <f t="shared" si="1"/>
        <v>11.51297169811321</v>
      </c>
      <c r="E76" s="9">
        <f t="shared" si="2"/>
        <v>0.14667146390346736</v>
      </c>
      <c r="F76" s="21">
        <f t="shared" si="3"/>
        <v>0.69921169519200133</v>
      </c>
      <c r="O76" s="29"/>
      <c r="P76" s="51"/>
      <c r="Q76" s="29"/>
      <c r="R76" s="51"/>
    </row>
    <row r="77" spans="1:18" ht="15" x14ac:dyDescent="0.25">
      <c r="A77" s="13">
        <v>59</v>
      </c>
      <c r="B77" s="46">
        <v>37.6</v>
      </c>
      <c r="C77" s="9">
        <f t="shared" si="4"/>
        <v>0.51938781741122197</v>
      </c>
      <c r="D77" s="19">
        <f t="shared" si="1"/>
        <v>10.822193396226417</v>
      </c>
      <c r="E77" s="9">
        <f t="shared" si="2"/>
        <v>0.13784931975211639</v>
      </c>
      <c r="F77" s="21">
        <f t="shared" si="3"/>
        <v>0.65723713716333831</v>
      </c>
      <c r="O77" s="29"/>
      <c r="P77" s="51"/>
      <c r="Q77" s="29"/>
      <c r="R77" s="51"/>
    </row>
    <row r="78" spans="1:18" ht="15" x14ac:dyDescent="0.25">
      <c r="A78" s="56">
        <v>60</v>
      </c>
      <c r="B78" s="46">
        <v>35.200000000000003</v>
      </c>
      <c r="C78" s="9">
        <f t="shared" si="4"/>
        <v>0.48623540353390998</v>
      </c>
      <c r="D78" s="19">
        <f t="shared" si="1"/>
        <v>10.131415094339626</v>
      </c>
      <c r="E78" s="9">
        <f t="shared" si="2"/>
        <v>0.12902997225520285</v>
      </c>
      <c r="F78" s="21">
        <f t="shared" si="3"/>
        <v>0.61526537578911289</v>
      </c>
      <c r="O78" s="29"/>
      <c r="P78" s="51"/>
      <c r="Q78" s="29"/>
      <c r="R78" s="51"/>
    </row>
    <row r="79" spans="1:18" ht="15" x14ac:dyDescent="0.25">
      <c r="A79" s="13">
        <v>61</v>
      </c>
      <c r="B79" s="46">
        <v>46.1</v>
      </c>
      <c r="C79" s="9">
        <f t="shared" si="4"/>
        <v>0.63680261656003545</v>
      </c>
      <c r="D79" s="19">
        <f t="shared" si="1"/>
        <v>13.268699882075476</v>
      </c>
      <c r="E79" s="9">
        <f t="shared" si="2"/>
        <v>0.16910701006181655</v>
      </c>
      <c r="F79" s="21">
        <f t="shared" si="3"/>
        <v>0.80590962662185195</v>
      </c>
      <c r="O79" s="29"/>
      <c r="P79" s="51"/>
      <c r="Q79" s="29"/>
      <c r="R79" s="51"/>
    </row>
    <row r="80" spans="1:18" ht="15" x14ac:dyDescent="0.25">
      <c r="A80" s="56">
        <v>62</v>
      </c>
      <c r="B80" s="46">
        <v>37</v>
      </c>
      <c r="C80" s="9">
        <f t="shared" si="4"/>
        <v>0.51109971394189391</v>
      </c>
      <c r="D80" s="19">
        <f t="shared" si="1"/>
        <v>10.649498820754719</v>
      </c>
      <c r="E80" s="9">
        <f t="shared" si="2"/>
        <v>0.135644220743487</v>
      </c>
      <c r="F80" s="21">
        <f t="shared" si="3"/>
        <v>0.64674393468538094</v>
      </c>
      <c r="O80" s="29"/>
      <c r="P80" s="51"/>
      <c r="Q80" s="29"/>
      <c r="R80" s="51"/>
    </row>
    <row r="81" spans="1:18" ht="15" x14ac:dyDescent="0.25">
      <c r="A81" s="56">
        <v>63</v>
      </c>
      <c r="B81" s="46">
        <v>46</v>
      </c>
      <c r="C81" s="9">
        <f t="shared" si="4"/>
        <v>0.63542126598181414</v>
      </c>
      <c r="D81" s="19">
        <f t="shared" si="1"/>
        <v>13.239917452830191</v>
      </c>
      <c r="E81" s="9">
        <f t="shared" si="2"/>
        <v>0.16873906837821834</v>
      </c>
      <c r="F81" s="21">
        <f t="shared" si="3"/>
        <v>0.80416033436003254</v>
      </c>
      <c r="O81" s="29"/>
      <c r="P81" s="51"/>
      <c r="Q81" s="29"/>
      <c r="R81" s="51"/>
    </row>
    <row r="82" spans="1:18" ht="15" x14ac:dyDescent="0.25">
      <c r="A82" s="13">
        <v>64</v>
      </c>
      <c r="B82" s="46">
        <v>54.9</v>
      </c>
      <c r="C82" s="9">
        <f t="shared" si="4"/>
        <v>0.75836146744351285</v>
      </c>
      <c r="D82" s="19">
        <f t="shared" si="1"/>
        <v>15.80155365566038</v>
      </c>
      <c r="E82" s="9">
        <f t="shared" si="2"/>
        <v>0.2015049346022558</v>
      </c>
      <c r="F82" s="21">
        <f t="shared" si="3"/>
        <v>0.95986640204576867</v>
      </c>
      <c r="O82" s="29"/>
      <c r="P82" s="51"/>
      <c r="Q82" s="29"/>
      <c r="R82" s="51"/>
    </row>
    <row r="83" spans="1:18" ht="15" x14ac:dyDescent="0.25">
      <c r="A83" s="56">
        <v>65</v>
      </c>
      <c r="B83" s="46">
        <v>50.6</v>
      </c>
      <c r="C83" s="9">
        <f t="shared" si="4"/>
        <v>0.69896339257999551</v>
      </c>
      <c r="D83" s="19">
        <f t="shared" si="1"/>
        <v>14.563909198113212</v>
      </c>
      <c r="E83" s="9">
        <f t="shared" si="2"/>
        <v>0.18566942100004688</v>
      </c>
      <c r="F83" s="21">
        <f t="shared" si="3"/>
        <v>0.88463281358004242</v>
      </c>
      <c r="O83" s="29"/>
      <c r="P83" s="51"/>
      <c r="Q83" s="29"/>
      <c r="R83" s="51"/>
    </row>
    <row r="84" spans="1:18" ht="15" x14ac:dyDescent="0.25">
      <c r="A84" s="56">
        <v>66</v>
      </c>
      <c r="B84" s="46">
        <v>39.5</v>
      </c>
      <c r="C84" s="9">
        <f t="shared" si="4"/>
        <v>0.54563347839742737</v>
      </c>
      <c r="D84" s="19">
        <f t="shared" si="1"/>
        <v>11.369059551886796</v>
      </c>
      <c r="E84" s="9">
        <f t="shared" si="2"/>
        <v>0.14483328651287158</v>
      </c>
      <c r="F84" s="21">
        <f t="shared" si="3"/>
        <v>0.6904667649102989</v>
      </c>
      <c r="O84" s="29"/>
      <c r="P84" s="51"/>
      <c r="Q84" s="29"/>
      <c r="R84" s="51"/>
    </row>
    <row r="85" spans="1:18" ht="15" x14ac:dyDescent="0.25">
      <c r="A85" s="13">
        <v>67</v>
      </c>
      <c r="B85" s="46">
        <v>39.1</v>
      </c>
      <c r="C85" s="9">
        <f>($F$12/$F$16)*B85</f>
        <v>0.54010807608454203</v>
      </c>
      <c r="D85" s="19">
        <f t="shared" ref="D85:D89" si="5">B85*$F$15/$F$14</f>
        <v>11.253929834905664</v>
      </c>
      <c r="E85" s="9">
        <f t="shared" ref="E85:E89" si="6">D85*($F$10/($F$14-D85+$F$15))</f>
        <v>0.14336283202933434</v>
      </c>
      <c r="F85" s="21">
        <f t="shared" ref="F85:F98" si="7">SUM(C85,E85)</f>
        <v>0.68347090811387634</v>
      </c>
      <c r="O85" s="29"/>
      <c r="P85" s="51"/>
      <c r="Q85" s="29"/>
      <c r="R85" s="51"/>
    </row>
    <row r="86" spans="1:18" ht="15" x14ac:dyDescent="0.25">
      <c r="A86" s="56">
        <v>68</v>
      </c>
      <c r="B86" s="46">
        <v>34.799999999999997</v>
      </c>
      <c r="C86" s="9">
        <f t="shared" si="4"/>
        <v>0.48071000122102453</v>
      </c>
      <c r="D86" s="19">
        <f t="shared" si="5"/>
        <v>10.016285377358493</v>
      </c>
      <c r="E86" s="9">
        <f t="shared" si="6"/>
        <v>0.12756035280930378</v>
      </c>
      <c r="F86" s="21">
        <f t="shared" si="7"/>
        <v>0.60827035403032825</v>
      </c>
      <c r="O86" s="29"/>
      <c r="P86" s="51"/>
      <c r="Q86" s="29"/>
      <c r="R86" s="51"/>
    </row>
    <row r="87" spans="1:18" ht="15" x14ac:dyDescent="0.25">
      <c r="A87" s="56">
        <v>69</v>
      </c>
      <c r="B87" s="46">
        <v>45.6</v>
      </c>
      <c r="C87" s="9">
        <f t="shared" si="4"/>
        <v>0.6298958636689288</v>
      </c>
      <c r="D87" s="19">
        <f t="shared" si="5"/>
        <v>13.124787735849059</v>
      </c>
      <c r="E87" s="9">
        <f t="shared" si="6"/>
        <v>0.16726735027679651</v>
      </c>
      <c r="F87" s="21">
        <f t="shared" si="7"/>
        <v>0.79716321394572531</v>
      </c>
      <c r="O87" s="29"/>
      <c r="P87" s="51"/>
      <c r="Q87" s="29"/>
      <c r="R87" s="51"/>
    </row>
    <row r="88" spans="1:18" ht="15" x14ac:dyDescent="0.25">
      <c r="A88" s="56">
        <v>70</v>
      </c>
      <c r="B88" s="46">
        <v>36.9</v>
      </c>
      <c r="C88" s="9">
        <f t="shared" si="4"/>
        <v>0.5097183633636726</v>
      </c>
      <c r="D88" s="19">
        <f t="shared" si="5"/>
        <v>10.620716391509434</v>
      </c>
      <c r="E88" s="9">
        <f t="shared" si="6"/>
        <v>0.13527672123414913</v>
      </c>
      <c r="F88" s="21">
        <f t="shared" si="7"/>
        <v>0.64499508459782173</v>
      </c>
      <c r="O88" s="29"/>
      <c r="P88" s="51"/>
      <c r="Q88" s="29"/>
      <c r="R88" s="51"/>
    </row>
    <row r="89" spans="1:18" ht="15" x14ac:dyDescent="0.25">
      <c r="A89" s="13">
        <v>71</v>
      </c>
      <c r="B89" s="46">
        <v>39.4</v>
      </c>
      <c r="C89" s="9">
        <f t="shared" si="4"/>
        <v>0.54425212781920596</v>
      </c>
      <c r="D89" s="19">
        <f t="shared" si="5"/>
        <v>11.340277122641512</v>
      </c>
      <c r="E89" s="9">
        <f t="shared" si="6"/>
        <v>0.14446566560653107</v>
      </c>
      <c r="F89" s="21">
        <f t="shared" si="7"/>
        <v>0.68871779342573702</v>
      </c>
      <c r="O89" s="29"/>
      <c r="P89" s="51"/>
      <c r="Q89" s="29"/>
      <c r="R89" s="51"/>
    </row>
    <row r="90" spans="1:18" ht="15" x14ac:dyDescent="0.25">
      <c r="A90" s="56">
        <v>72</v>
      </c>
      <c r="B90" s="46">
        <v>55.4</v>
      </c>
      <c r="C90" s="9">
        <f>($F$12/$F$16)*B90</f>
        <v>0.76526822033461961</v>
      </c>
      <c r="D90" s="19">
        <f>B90*$F$15/$F$14</f>
        <v>15.945465801886796</v>
      </c>
      <c r="E90" s="9">
        <f>D90*($F$10/($F$14-D90+$F$15))</f>
        <v>0.2033468578846038</v>
      </c>
      <c r="F90" s="21">
        <f>SUM(C90,E90)</f>
        <v>0.96861507821922344</v>
      </c>
      <c r="O90" s="29"/>
      <c r="P90" s="51"/>
      <c r="Q90" s="29"/>
      <c r="R90" s="51"/>
    </row>
    <row r="91" spans="1:18" ht="15" x14ac:dyDescent="0.25">
      <c r="A91" s="56"/>
      <c r="B91" s="14">
        <f>SUM(B20:B90)</f>
        <v>3007.099999999999</v>
      </c>
      <c r="C91" s="9"/>
      <c r="D91" s="19"/>
      <c r="E91" s="9"/>
      <c r="F91" s="21"/>
      <c r="K91" s="57" t="s">
        <v>27</v>
      </c>
      <c r="M91" s="1" t="s">
        <v>28</v>
      </c>
      <c r="N91" s="1" t="s">
        <v>29</v>
      </c>
      <c r="O91" s="29"/>
      <c r="P91" s="51"/>
      <c r="Q91" s="29"/>
      <c r="R91" s="51"/>
    </row>
    <row r="92" spans="1:18" ht="15" x14ac:dyDescent="0.25">
      <c r="A92" s="56" t="s">
        <v>30</v>
      </c>
      <c r="B92" s="46">
        <v>39.299999999999997</v>
      </c>
      <c r="C92" s="9" t="s">
        <v>34</v>
      </c>
      <c r="D92" s="19">
        <f>B92*$F$15/$F$14</f>
        <v>11.311494693396229</v>
      </c>
      <c r="E92" s="9">
        <f>D92*($F$10/($F$14-D92+$F$15))</f>
        <v>0.14409804955722555</v>
      </c>
      <c r="F92" s="21">
        <f>SUM(C92,E92)</f>
        <v>0.14409804955722555</v>
      </c>
      <c r="K92" s="57"/>
      <c r="O92" s="29"/>
      <c r="P92" s="51"/>
      <c r="Q92" s="29"/>
      <c r="R92" s="51"/>
    </row>
    <row r="93" spans="1:18" ht="15" x14ac:dyDescent="0.25">
      <c r="A93" s="56" t="s">
        <v>31</v>
      </c>
      <c r="B93" s="46">
        <v>57.9</v>
      </c>
      <c r="C93" s="9">
        <f>N93</f>
        <v>1.1667485999999994</v>
      </c>
      <c r="D93" s="19">
        <f>B93*$F$15/$F$14</f>
        <v>16.665026533018871</v>
      </c>
      <c r="E93" s="9">
        <f>D93*($F$10/($F$14-D93+$F$15))</f>
        <v>0.21255830171386161</v>
      </c>
      <c r="F93" s="21">
        <f>SUM(C93,E93)</f>
        <v>1.3793069017138611</v>
      </c>
      <c r="H93" s="51"/>
      <c r="J93" s="56" t="s">
        <v>31</v>
      </c>
      <c r="K93" s="21">
        <v>55.64</v>
      </c>
      <c r="L93" s="21">
        <v>56.997</v>
      </c>
      <c r="M93" s="58">
        <f>L93-K93</f>
        <v>1.3569999999999993</v>
      </c>
      <c r="N93" s="21">
        <f>M93*0.8598</f>
        <v>1.1667485999999994</v>
      </c>
      <c r="O93" s="29"/>
      <c r="P93" s="51"/>
      <c r="Q93" s="29"/>
      <c r="R93" s="51"/>
    </row>
    <row r="94" spans="1:18" ht="15" x14ac:dyDescent="0.25">
      <c r="A94" s="56" t="s">
        <v>12</v>
      </c>
      <c r="B94" s="46">
        <v>45.2</v>
      </c>
      <c r="C94" s="9">
        <f>($F$12/$F$16)*B94</f>
        <v>0.62437046135604346</v>
      </c>
      <c r="D94" s="19">
        <f t="shared" ref="D94:D98" si="8">B94*$F$15/$F$14</f>
        <v>13.009658018867929</v>
      </c>
      <c r="E94" s="9">
        <f t="shared" ref="E94:E98" si="9">D94*($F$10/($F$14-D94+$F$15))</f>
        <v>0.1657957099835001</v>
      </c>
      <c r="F94" s="21">
        <f>SUM(C94,E94)</f>
        <v>0.79016617133954359</v>
      </c>
      <c r="M94" s="1" t="s">
        <v>28</v>
      </c>
      <c r="O94" s="29"/>
      <c r="P94" s="51"/>
      <c r="Q94" s="29"/>
      <c r="R94" s="51"/>
    </row>
    <row r="95" spans="1:18" ht="15" x14ac:dyDescent="0.25">
      <c r="A95" s="56" t="s">
        <v>32</v>
      </c>
      <c r="B95" s="46">
        <v>66.7</v>
      </c>
      <c r="C95" s="9">
        <f>N95</f>
        <v>1.5692209799999925</v>
      </c>
      <c r="D95" s="19">
        <f t="shared" si="8"/>
        <v>19.197880306603778</v>
      </c>
      <c r="E95" s="9">
        <f t="shared" si="9"/>
        <v>0.24500683203372917</v>
      </c>
      <c r="F95" s="21">
        <f>SUM(C95,E95)</f>
        <v>1.8142278120337216</v>
      </c>
      <c r="H95" s="51"/>
      <c r="J95" s="56" t="s">
        <v>32</v>
      </c>
      <c r="K95" s="34">
        <v>124722.3</v>
      </c>
      <c r="L95" s="34">
        <v>126547.4</v>
      </c>
      <c r="M95" s="58">
        <f>L95-K95</f>
        <v>1825.0999999999913</v>
      </c>
      <c r="N95" s="21">
        <f>M95*0.0008598</f>
        <v>1.5692209799999925</v>
      </c>
      <c r="O95" s="29"/>
      <c r="P95" s="51"/>
      <c r="Q95" s="29"/>
      <c r="R95" s="51"/>
    </row>
    <row r="96" spans="1:18" ht="15" x14ac:dyDescent="0.25">
      <c r="A96" s="56" t="s">
        <v>13</v>
      </c>
      <c r="B96" s="46">
        <v>71.7</v>
      </c>
      <c r="C96" s="9">
        <f>($F$12/$F$16)*B96</f>
        <v>0.99042836458469719</v>
      </c>
      <c r="D96" s="19">
        <f t="shared" si="8"/>
        <v>20.637001768867933</v>
      </c>
      <c r="E96" s="9">
        <f t="shared" si="9"/>
        <v>0.26346034051463196</v>
      </c>
      <c r="F96" s="21">
        <f t="shared" si="7"/>
        <v>1.253888705099329</v>
      </c>
      <c r="O96" s="29"/>
      <c r="P96" s="51"/>
      <c r="Q96" s="29"/>
      <c r="R96" s="51"/>
    </row>
    <row r="97" spans="1:18" ht="15" x14ac:dyDescent="0.25">
      <c r="A97" s="56" t="s">
        <v>14</v>
      </c>
      <c r="B97" s="46">
        <v>45.8</v>
      </c>
      <c r="C97" s="9">
        <f>($F$12/$F$16)*B97</f>
        <v>0.63265856482537142</v>
      </c>
      <c r="D97" s="19">
        <f t="shared" si="8"/>
        <v>13.182352594339624</v>
      </c>
      <c r="E97" s="9">
        <f t="shared" si="9"/>
        <v>0.16800319960110607</v>
      </c>
      <c r="F97" s="21">
        <f t="shared" si="7"/>
        <v>0.80066176442647752</v>
      </c>
      <c r="O97" s="29"/>
      <c r="P97" s="51"/>
      <c r="Q97" s="29"/>
      <c r="R97" s="51"/>
    </row>
    <row r="98" spans="1:18" ht="15" x14ac:dyDescent="0.25">
      <c r="A98" s="56" t="s">
        <v>33</v>
      </c>
      <c r="B98" s="46">
        <v>58.3</v>
      </c>
      <c r="C98" s="9" t="s">
        <v>34</v>
      </c>
      <c r="D98" s="19">
        <f t="shared" si="8"/>
        <v>16.780156250000001</v>
      </c>
      <c r="E98" s="9">
        <f t="shared" si="9"/>
        <v>0.2140324154306813</v>
      </c>
      <c r="F98" s="21">
        <f t="shared" si="7"/>
        <v>0.2140324154306813</v>
      </c>
      <c r="O98" s="29"/>
      <c r="P98" s="51"/>
      <c r="Q98" s="29"/>
      <c r="R98" s="51"/>
    </row>
    <row r="99" spans="1:18" x14ac:dyDescent="0.2">
      <c r="A99" s="49" t="s">
        <v>0</v>
      </c>
      <c r="B99" s="14">
        <f>SUM(B92:B98)</f>
        <v>384.9</v>
      </c>
      <c r="C99" s="24">
        <f>SUM(C20:C98)-C93-C95</f>
        <v>43.0622229254719</v>
      </c>
      <c r="D99" s="20">
        <f>SUM(D20:D98)</f>
        <v>976.30000000000041</v>
      </c>
      <c r="E99" s="24">
        <f>SUM(E20:E98)</f>
        <v>12.441807494528124</v>
      </c>
      <c r="F99" s="35">
        <f>SUM(F20:F98)</f>
        <v>58.240000000000009</v>
      </c>
      <c r="G99" s="59"/>
      <c r="O99" s="30"/>
      <c r="P99" s="51"/>
      <c r="Q99" s="29"/>
      <c r="R99" s="51"/>
    </row>
    <row r="100" spans="1:18" x14ac:dyDescent="0.2">
      <c r="F100" s="60"/>
      <c r="O100" s="51"/>
      <c r="P100" s="51"/>
      <c r="Q100" s="51"/>
      <c r="R100" s="51"/>
    </row>
    <row r="101" spans="1:18" x14ac:dyDescent="0.2">
      <c r="D101" s="60"/>
      <c r="O101" s="51"/>
      <c r="P101" s="51"/>
      <c r="Q101" s="51"/>
      <c r="R101" s="51"/>
    </row>
    <row r="102" spans="1:18" x14ac:dyDescent="0.2">
      <c r="C102" s="59"/>
    </row>
  </sheetData>
  <mergeCells count="18"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  <mergeCell ref="D11:E11"/>
    <mergeCell ref="D12:E12"/>
    <mergeCell ref="A14:C16"/>
    <mergeCell ref="D14:E14"/>
    <mergeCell ref="D15:E15"/>
    <mergeCell ref="D16:E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sqref="A1:I1"/>
    </sheetView>
  </sheetViews>
  <sheetFormatPr defaultRowHeight="12.75" x14ac:dyDescent="0.2"/>
  <cols>
    <col min="1" max="1" width="9.140625" style="49"/>
    <col min="2" max="2" width="10.85546875" style="1" customWidth="1"/>
    <col min="3" max="4" width="13.7109375" style="1" customWidth="1"/>
    <col min="5" max="5" width="16.7109375" style="1" customWidth="1"/>
    <col min="6" max="6" width="13.28515625" style="1" customWidth="1"/>
    <col min="7" max="7" width="10.7109375" style="1" customWidth="1"/>
    <col min="8" max="8" width="15.42578125" style="1" customWidth="1"/>
    <col min="9" max="9" width="15.85546875" style="1" customWidth="1"/>
    <col min="10" max="10" width="8.5703125" style="1" hidden="1" customWidth="1"/>
    <col min="11" max="11" width="19.28515625" style="1" hidden="1" customWidth="1"/>
    <col min="12" max="12" width="18.28515625" style="1" hidden="1" customWidth="1"/>
    <col min="13" max="13" width="11.140625" style="1" hidden="1" customWidth="1"/>
    <col min="14" max="14" width="12.85546875" style="1" hidden="1" customWidth="1"/>
    <col min="15" max="16384" width="9.140625" style="1"/>
  </cols>
  <sheetData>
    <row r="1" spans="1:11" ht="20.25" x14ac:dyDescent="0.3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37"/>
      <c r="K1" s="37"/>
    </row>
    <row r="2" spans="1:11" ht="20.25" x14ac:dyDescent="0.3">
      <c r="A2" s="62"/>
      <c r="B2" s="62"/>
      <c r="C2" s="62"/>
      <c r="D2" s="62"/>
      <c r="E2" s="62"/>
      <c r="F2" s="62"/>
      <c r="G2" s="38"/>
      <c r="H2" s="38"/>
      <c r="I2" s="62"/>
      <c r="J2" s="62"/>
      <c r="K2" s="62"/>
    </row>
    <row r="3" spans="1:11" ht="18.75" x14ac:dyDescent="0.2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40"/>
      <c r="K3" s="40"/>
    </row>
    <row r="4" spans="1:11" ht="18.75" x14ac:dyDescent="0.2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40"/>
      <c r="K4" s="40"/>
    </row>
    <row r="5" spans="1:11" ht="18.75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2">
      <c r="A6" s="74" t="s">
        <v>2</v>
      </c>
      <c r="B6" s="75"/>
      <c r="C6" s="75"/>
      <c r="D6" s="75"/>
      <c r="E6" s="75"/>
      <c r="F6" s="76"/>
      <c r="G6" s="41"/>
      <c r="H6" s="77" t="s">
        <v>3</v>
      </c>
      <c r="I6" s="78"/>
    </row>
    <row r="7" spans="1:11" ht="36.75" thickBot="1" x14ac:dyDescent="0.25">
      <c r="A7" s="83" t="s">
        <v>4</v>
      </c>
      <c r="B7" s="84"/>
      <c r="C7" s="85"/>
      <c r="D7" s="86" t="s">
        <v>5</v>
      </c>
      <c r="E7" s="86"/>
      <c r="F7" s="31" t="s">
        <v>40</v>
      </c>
      <c r="G7" s="64"/>
      <c r="H7" s="79"/>
      <c r="I7" s="80"/>
    </row>
    <row r="8" spans="1:11" x14ac:dyDescent="0.2">
      <c r="A8" s="87" t="s">
        <v>11</v>
      </c>
      <c r="B8" s="88"/>
      <c r="C8" s="89"/>
      <c r="D8" s="90" t="s">
        <v>16</v>
      </c>
      <c r="E8" s="90"/>
      <c r="F8" s="25">
        <v>57.01</v>
      </c>
      <c r="H8" s="79"/>
      <c r="I8" s="80"/>
    </row>
    <row r="9" spans="1:11" x14ac:dyDescent="0.2">
      <c r="A9" s="91" t="s">
        <v>6</v>
      </c>
      <c r="B9" s="92"/>
      <c r="C9" s="93"/>
      <c r="D9" s="97" t="s">
        <v>15</v>
      </c>
      <c r="E9" s="97"/>
      <c r="F9" s="26">
        <f>SUM(C93,C95)</f>
        <v>2.0347166999999997</v>
      </c>
      <c r="G9" s="42"/>
      <c r="H9" s="79"/>
      <c r="I9" s="80"/>
    </row>
    <row r="10" spans="1:11" ht="13.5" thickBot="1" x14ac:dyDescent="0.25">
      <c r="A10" s="94"/>
      <c r="B10" s="95"/>
      <c r="C10" s="96"/>
      <c r="D10" s="98" t="s">
        <v>20</v>
      </c>
      <c r="E10" s="99"/>
      <c r="F10" s="23">
        <f>F8-F9</f>
        <v>54.975283300000001</v>
      </c>
      <c r="G10" s="42"/>
      <c r="H10" s="81"/>
      <c r="I10" s="82"/>
    </row>
    <row r="11" spans="1:11" ht="13.5" thickBot="1" x14ac:dyDescent="0.25">
      <c r="A11" s="43"/>
      <c r="B11" s="43"/>
      <c r="C11" s="43"/>
      <c r="D11" s="100" t="s">
        <v>22</v>
      </c>
      <c r="E11" s="100"/>
      <c r="F11" s="23">
        <f>E99</f>
        <v>12.323283311139166</v>
      </c>
      <c r="G11" s="42"/>
      <c r="H11" s="15"/>
      <c r="I11" s="15"/>
    </row>
    <row r="12" spans="1:11" ht="13.5" thickBot="1" x14ac:dyDescent="0.25">
      <c r="A12" s="43"/>
      <c r="B12" s="43"/>
      <c r="C12" s="43"/>
      <c r="D12" s="100" t="s">
        <v>21</v>
      </c>
      <c r="E12" s="100"/>
      <c r="F12" s="23">
        <f>F10-F11</f>
        <v>42.651999988860837</v>
      </c>
      <c r="G12" s="42"/>
      <c r="H12" s="15"/>
      <c r="I12" s="15"/>
    </row>
    <row r="13" spans="1:11" ht="13.5" thickBot="1" x14ac:dyDescent="0.25">
      <c r="A13" s="43"/>
      <c r="B13" s="43"/>
      <c r="C13" s="43"/>
      <c r="D13" s="44"/>
      <c r="E13" s="44"/>
      <c r="F13" s="16"/>
      <c r="G13" s="42"/>
      <c r="H13" s="4"/>
      <c r="I13" s="15"/>
    </row>
    <row r="14" spans="1:11" x14ac:dyDescent="0.2">
      <c r="A14" s="101" t="s">
        <v>19</v>
      </c>
      <c r="B14" s="102"/>
      <c r="C14" s="102"/>
      <c r="D14" s="107" t="s">
        <v>25</v>
      </c>
      <c r="E14" s="107"/>
      <c r="F14" s="18">
        <f>B91+B99</f>
        <v>3391.9999999999991</v>
      </c>
      <c r="H14" s="45"/>
      <c r="I14" s="4"/>
      <c r="J14" s="4"/>
    </row>
    <row r="15" spans="1:11" ht="15" x14ac:dyDescent="0.25">
      <c r="A15" s="103"/>
      <c r="B15" s="104"/>
      <c r="C15" s="104"/>
      <c r="D15" s="108" t="s">
        <v>23</v>
      </c>
      <c r="E15" s="108"/>
      <c r="F15" s="17">
        <v>976.3</v>
      </c>
      <c r="G15" s="42"/>
      <c r="H15" s="47"/>
      <c r="I15" s="6"/>
      <c r="J15" s="4"/>
    </row>
    <row r="16" spans="1:11" ht="24.75" customHeight="1" thickBot="1" x14ac:dyDescent="0.3">
      <c r="A16" s="105"/>
      <c r="B16" s="106"/>
      <c r="C16" s="106"/>
      <c r="D16" s="109" t="s">
        <v>26</v>
      </c>
      <c r="E16" s="109"/>
      <c r="F16" s="27">
        <f>SUM(B20:B52,B54:B90,B94,B96:B97)</f>
        <v>3117.3999999999992</v>
      </c>
      <c r="G16" s="42"/>
      <c r="H16" s="47"/>
      <c r="I16" s="6"/>
      <c r="J16" s="4"/>
    </row>
    <row r="17" spans="1:16" x14ac:dyDescent="0.2">
      <c r="A17" s="44"/>
      <c r="B17" s="44"/>
      <c r="C17" s="44"/>
      <c r="D17" s="44"/>
      <c r="E17" s="48"/>
      <c r="F17" s="48"/>
      <c r="G17" s="22"/>
      <c r="H17" s="42"/>
      <c r="I17" s="47"/>
      <c r="K17" s="4"/>
    </row>
    <row r="18" spans="1:16" ht="15" x14ac:dyDescent="0.25">
      <c r="G18" s="50"/>
      <c r="H18" s="50"/>
      <c r="K18" s="7"/>
      <c r="O18" s="51"/>
      <c r="P18" s="51"/>
    </row>
    <row r="19" spans="1:16" ht="36" x14ac:dyDescent="0.25">
      <c r="A19" s="52" t="s">
        <v>7</v>
      </c>
      <c r="B19" s="52" t="s">
        <v>8</v>
      </c>
      <c r="C19" s="53" t="s">
        <v>17</v>
      </c>
      <c r="D19" s="53" t="s">
        <v>24</v>
      </c>
      <c r="E19" s="54" t="s">
        <v>9</v>
      </c>
      <c r="F19" s="14" t="s">
        <v>10</v>
      </c>
      <c r="G19" s="55"/>
      <c r="H19" s="8"/>
      <c r="I19" s="7"/>
      <c r="O19" s="51"/>
      <c r="P19" s="51"/>
    </row>
    <row r="20" spans="1:16" ht="15" x14ac:dyDescent="0.25">
      <c r="A20" s="56">
        <v>1</v>
      </c>
      <c r="B20" s="61">
        <v>37.200000000000003</v>
      </c>
      <c r="C20" s="9">
        <f>($F$12/$F$16)*B20</f>
        <v>0.50896721613704488</v>
      </c>
      <c r="D20" s="19">
        <f>B20*$F$15/$F$14</f>
        <v>10.707063679245286</v>
      </c>
      <c r="E20" s="9">
        <f>D20*($F$10/($F$14-D20+$F$15))</f>
        <v>0.13508004709926916</v>
      </c>
      <c r="F20" s="21">
        <f>SUM(C20,E20)</f>
        <v>0.644047263236314</v>
      </c>
      <c r="H20" s="8"/>
      <c r="O20" s="29"/>
      <c r="P20" s="51"/>
    </row>
    <row r="21" spans="1:16" ht="15" x14ac:dyDescent="0.25">
      <c r="A21" s="13">
        <v>2</v>
      </c>
      <c r="B21" s="61">
        <v>38.200000000000003</v>
      </c>
      <c r="C21" s="9">
        <f t="shared" ref="C21:C69" si="0">($F$12/$F$16)*B21</f>
        <v>0.52264913054933104</v>
      </c>
      <c r="D21" s="19">
        <f t="shared" ref="D21:D84" si="1">B21*$F$15/$F$14</f>
        <v>10.994887971698118</v>
      </c>
      <c r="E21" s="9">
        <f t="shared" ref="E21:E84" si="2">D21*($F$10/($F$14-D21+$F$15))</f>
        <v>0.1387203938111416</v>
      </c>
      <c r="F21" s="21">
        <f t="shared" ref="F21:F84" si="3">SUM(C21,E21)</f>
        <v>0.66136952436047269</v>
      </c>
      <c r="G21" s="5"/>
      <c r="H21" s="8"/>
      <c r="I21" s="5"/>
      <c r="O21" s="29"/>
      <c r="P21" s="51"/>
    </row>
    <row r="22" spans="1:16" ht="15" x14ac:dyDescent="0.25">
      <c r="A22" s="56">
        <v>3</v>
      </c>
      <c r="B22" s="61">
        <v>54.9</v>
      </c>
      <c r="C22" s="9">
        <f t="shared" si="0"/>
        <v>0.75113710123450972</v>
      </c>
      <c r="D22" s="19">
        <f t="shared" si="1"/>
        <v>15.80155365566038</v>
      </c>
      <c r="E22" s="9">
        <f t="shared" si="2"/>
        <v>0.19958534150188989</v>
      </c>
      <c r="F22" s="21">
        <f t="shared" si="3"/>
        <v>0.95072244273639961</v>
      </c>
      <c r="H22" s="10"/>
      <c r="I22" s="11"/>
      <c r="O22" s="29"/>
      <c r="P22" s="51"/>
    </row>
    <row r="23" spans="1:16" ht="15" x14ac:dyDescent="0.25">
      <c r="A23" s="56">
        <v>4</v>
      </c>
      <c r="B23" s="61">
        <v>38.6</v>
      </c>
      <c r="C23" s="9">
        <f t="shared" si="0"/>
        <v>0.52812189631424544</v>
      </c>
      <c r="D23" s="19">
        <f t="shared" si="1"/>
        <v>11.110017688679248</v>
      </c>
      <c r="E23" s="9">
        <f t="shared" si="2"/>
        <v>0.14017666715995702</v>
      </c>
      <c r="F23" s="21">
        <f t="shared" si="3"/>
        <v>0.66829856347420247</v>
      </c>
      <c r="H23" s="10"/>
      <c r="I23" s="7"/>
      <c r="O23" s="29"/>
      <c r="P23" s="51"/>
    </row>
    <row r="24" spans="1:16" ht="15" x14ac:dyDescent="0.25">
      <c r="A24" s="13">
        <v>5</v>
      </c>
      <c r="B24" s="61">
        <v>38.299999999999997</v>
      </c>
      <c r="C24" s="9">
        <f t="shared" si="0"/>
        <v>0.5240173219905595</v>
      </c>
      <c r="D24" s="19">
        <f t="shared" si="1"/>
        <v>11.023670400943397</v>
      </c>
      <c r="E24" s="9">
        <f t="shared" si="2"/>
        <v>0.13908445493367483</v>
      </c>
      <c r="F24" s="21">
        <f t="shared" si="3"/>
        <v>0.66310177692423433</v>
      </c>
      <c r="G24" s="5"/>
      <c r="H24" s="5"/>
      <c r="I24" s="11"/>
      <c r="O24" s="29"/>
      <c r="P24" s="51"/>
    </row>
    <row r="25" spans="1:16" ht="15" x14ac:dyDescent="0.25">
      <c r="A25" s="56">
        <v>6</v>
      </c>
      <c r="B25" s="61">
        <v>45.1</v>
      </c>
      <c r="C25" s="9">
        <f t="shared" si="0"/>
        <v>0.61705433999410542</v>
      </c>
      <c r="D25" s="19">
        <f t="shared" si="1"/>
        <v>12.980875589622645</v>
      </c>
      <c r="E25" s="9">
        <f t="shared" si="2"/>
        <v>0.16385189985777918</v>
      </c>
      <c r="F25" s="21">
        <f t="shared" si="3"/>
        <v>0.78090623985188456</v>
      </c>
      <c r="I25" s="12"/>
      <c r="O25" s="29"/>
      <c r="P25" s="51"/>
    </row>
    <row r="26" spans="1:16" ht="15" x14ac:dyDescent="0.25">
      <c r="A26" s="56">
        <v>7</v>
      </c>
      <c r="B26" s="61">
        <v>34.5</v>
      </c>
      <c r="C26" s="9">
        <f t="shared" si="0"/>
        <v>0.4720260472238722</v>
      </c>
      <c r="D26" s="19">
        <f t="shared" si="1"/>
        <v>9.9299380896226435</v>
      </c>
      <c r="E26" s="9">
        <f t="shared" si="2"/>
        <v>0.12525351263751666</v>
      </c>
      <c r="F26" s="21">
        <f t="shared" si="3"/>
        <v>0.59727955986138892</v>
      </c>
      <c r="O26" s="29"/>
      <c r="P26" s="51"/>
    </row>
    <row r="27" spans="1:16" ht="15" x14ac:dyDescent="0.25">
      <c r="A27" s="13">
        <v>8</v>
      </c>
      <c r="B27" s="61">
        <v>39.6</v>
      </c>
      <c r="C27" s="9">
        <f t="shared" si="0"/>
        <v>0.54180381072653161</v>
      </c>
      <c r="D27" s="19">
        <f t="shared" si="1"/>
        <v>11.39784198113208</v>
      </c>
      <c r="E27" s="9">
        <f t="shared" si="2"/>
        <v>0.14381768724553853</v>
      </c>
      <c r="F27" s="21">
        <f t="shared" si="3"/>
        <v>0.68562149797207017</v>
      </c>
      <c r="O27" s="29"/>
      <c r="P27" s="51"/>
    </row>
    <row r="28" spans="1:16" ht="15" x14ac:dyDescent="0.25">
      <c r="A28" s="56">
        <v>9</v>
      </c>
      <c r="B28" s="61">
        <v>38.6</v>
      </c>
      <c r="C28" s="9">
        <f t="shared" si="0"/>
        <v>0.52812189631424544</v>
      </c>
      <c r="D28" s="19">
        <f t="shared" si="1"/>
        <v>11.110017688679248</v>
      </c>
      <c r="E28" s="9">
        <f t="shared" si="2"/>
        <v>0.14017666715995702</v>
      </c>
      <c r="F28" s="21">
        <f t="shared" si="3"/>
        <v>0.66829856347420247</v>
      </c>
      <c r="O28" s="29"/>
      <c r="P28" s="51"/>
    </row>
    <row r="29" spans="1:16" ht="15" x14ac:dyDescent="0.25">
      <c r="A29" s="56">
        <v>10</v>
      </c>
      <c r="B29" s="61">
        <v>51.8</v>
      </c>
      <c r="C29" s="9">
        <f t="shared" si="0"/>
        <v>0.70872316655642265</v>
      </c>
      <c r="D29" s="19">
        <f t="shared" si="1"/>
        <v>14.909298349056607</v>
      </c>
      <c r="E29" s="9">
        <f t="shared" si="2"/>
        <v>0.18827689879357143</v>
      </c>
      <c r="F29" s="21">
        <f t="shared" si="3"/>
        <v>0.8970000653499941</v>
      </c>
      <c r="O29" s="29"/>
      <c r="P29" s="51"/>
    </row>
    <row r="30" spans="1:16" ht="15" x14ac:dyDescent="0.25">
      <c r="A30" s="13">
        <v>11</v>
      </c>
      <c r="B30" s="61">
        <v>54.5</v>
      </c>
      <c r="C30" s="9">
        <f t="shared" si="0"/>
        <v>0.74566433546959521</v>
      </c>
      <c r="D30" s="19">
        <f t="shared" si="1"/>
        <v>15.686423938679249</v>
      </c>
      <c r="E30" s="9">
        <f t="shared" si="2"/>
        <v>0.1981259270833659</v>
      </c>
      <c r="F30" s="21">
        <f t="shared" si="3"/>
        <v>0.94379026255296106</v>
      </c>
      <c r="O30" s="29"/>
      <c r="P30" s="51"/>
    </row>
    <row r="31" spans="1:16" ht="15" x14ac:dyDescent="0.25">
      <c r="A31" s="56">
        <v>12</v>
      </c>
      <c r="B31" s="61">
        <v>38.799999999999997</v>
      </c>
      <c r="C31" s="9">
        <f t="shared" si="0"/>
        <v>0.53085827919670259</v>
      </c>
      <c r="D31" s="19">
        <f t="shared" si="1"/>
        <v>11.167582547169813</v>
      </c>
      <c r="E31" s="9">
        <f t="shared" si="2"/>
        <v>0.14090483269400034</v>
      </c>
      <c r="F31" s="21">
        <f t="shared" si="3"/>
        <v>0.67176311189070292</v>
      </c>
      <c r="O31" s="29"/>
      <c r="P31" s="51"/>
    </row>
    <row r="32" spans="1:16" ht="15" x14ac:dyDescent="0.25">
      <c r="A32" s="56">
        <v>13</v>
      </c>
      <c r="B32" s="61">
        <v>37.700000000000003</v>
      </c>
      <c r="C32" s="9">
        <f t="shared" si="0"/>
        <v>0.51580817334318796</v>
      </c>
      <c r="D32" s="19">
        <f t="shared" si="1"/>
        <v>10.850975825471702</v>
      </c>
      <c r="E32" s="9">
        <f t="shared" si="2"/>
        <v>0.13690016034089245</v>
      </c>
      <c r="F32" s="21">
        <f t="shared" si="3"/>
        <v>0.65270833368408043</v>
      </c>
      <c r="O32" s="29"/>
      <c r="P32" s="51"/>
    </row>
    <row r="33" spans="1:16" ht="15" x14ac:dyDescent="0.25">
      <c r="A33" s="13">
        <v>14</v>
      </c>
      <c r="B33" s="61">
        <v>45.5</v>
      </c>
      <c r="C33" s="9">
        <f t="shared" si="0"/>
        <v>0.62252710575901993</v>
      </c>
      <c r="D33" s="19">
        <f t="shared" si="1"/>
        <v>13.096005306603777</v>
      </c>
      <c r="E33" s="9">
        <f t="shared" si="2"/>
        <v>0.16530950162290403</v>
      </c>
      <c r="F33" s="21">
        <f t="shared" si="3"/>
        <v>0.78783660738192396</v>
      </c>
      <c r="O33" s="29"/>
      <c r="P33" s="51"/>
    </row>
    <row r="34" spans="1:16" ht="15" x14ac:dyDescent="0.25">
      <c r="A34" s="56">
        <v>15</v>
      </c>
      <c r="B34" s="61">
        <v>34</v>
      </c>
      <c r="C34" s="9">
        <f t="shared" si="0"/>
        <v>0.46518509001772912</v>
      </c>
      <c r="D34" s="19">
        <f t="shared" si="1"/>
        <v>9.7860259433962273</v>
      </c>
      <c r="E34" s="9">
        <f t="shared" si="2"/>
        <v>0.12343416857710196</v>
      </c>
      <c r="F34" s="21">
        <f t="shared" si="3"/>
        <v>0.58861925859483111</v>
      </c>
      <c r="O34" s="29"/>
      <c r="P34" s="51"/>
    </row>
    <row r="35" spans="1:16" ht="15" x14ac:dyDescent="0.25">
      <c r="A35" s="56">
        <v>16</v>
      </c>
      <c r="B35" s="61">
        <v>40</v>
      </c>
      <c r="C35" s="9">
        <f t="shared" si="0"/>
        <v>0.54727657649144601</v>
      </c>
      <c r="D35" s="19">
        <f t="shared" si="1"/>
        <v>11.51297169811321</v>
      </c>
      <c r="E35" s="9">
        <f t="shared" si="2"/>
        <v>0.14527422998120432</v>
      </c>
      <c r="F35" s="21">
        <f t="shared" si="3"/>
        <v>0.69255080647265033</v>
      </c>
      <c r="O35" s="29"/>
      <c r="P35" s="51"/>
    </row>
    <row r="36" spans="1:16" ht="15" x14ac:dyDescent="0.25">
      <c r="A36" s="13">
        <v>17</v>
      </c>
      <c r="B36" s="61">
        <v>38.4</v>
      </c>
      <c r="C36" s="9">
        <f t="shared" si="0"/>
        <v>0.52538551343178819</v>
      </c>
      <c r="D36" s="19">
        <f t="shared" si="1"/>
        <v>11.052452830188681</v>
      </c>
      <c r="E36" s="9">
        <f t="shared" si="2"/>
        <v>0.13944852086592494</v>
      </c>
      <c r="F36" s="21">
        <f t="shared" si="3"/>
        <v>0.66483403429771315</v>
      </c>
      <c r="O36" s="29"/>
      <c r="P36" s="51"/>
    </row>
    <row r="37" spans="1:16" ht="15" x14ac:dyDescent="0.25">
      <c r="A37" s="56">
        <v>18</v>
      </c>
      <c r="B37" s="61">
        <v>52.1</v>
      </c>
      <c r="C37" s="9">
        <f t="shared" si="0"/>
        <v>0.71282774088010847</v>
      </c>
      <c r="D37" s="19">
        <f t="shared" si="1"/>
        <v>14.995645636792455</v>
      </c>
      <c r="E37" s="9">
        <f t="shared" si="2"/>
        <v>0.18937106162191694</v>
      </c>
      <c r="F37" s="21">
        <f t="shared" si="3"/>
        <v>0.90219880250202544</v>
      </c>
      <c r="O37" s="29"/>
      <c r="P37" s="51"/>
    </row>
    <row r="38" spans="1:16" ht="15" x14ac:dyDescent="0.25">
      <c r="A38" s="56">
        <v>19</v>
      </c>
      <c r="B38" s="61">
        <v>54.2</v>
      </c>
      <c r="C38" s="9">
        <f t="shared" si="0"/>
        <v>0.74155976114590949</v>
      </c>
      <c r="D38" s="19">
        <f t="shared" si="1"/>
        <v>15.6000766509434</v>
      </c>
      <c r="E38" s="9">
        <f t="shared" si="2"/>
        <v>0.19703141693431037</v>
      </c>
      <c r="F38" s="21">
        <f t="shared" si="3"/>
        <v>0.93859117808021986</v>
      </c>
      <c r="O38" s="29"/>
      <c r="P38" s="51"/>
    </row>
    <row r="39" spans="1:16" ht="15" x14ac:dyDescent="0.25">
      <c r="A39" s="13">
        <v>20</v>
      </c>
      <c r="B39" s="61">
        <v>38.4</v>
      </c>
      <c r="C39" s="9">
        <f t="shared" si="0"/>
        <v>0.52538551343178819</v>
      </c>
      <c r="D39" s="19">
        <f t="shared" si="1"/>
        <v>11.052452830188681</v>
      </c>
      <c r="E39" s="9">
        <f t="shared" si="2"/>
        <v>0.13944852086592494</v>
      </c>
      <c r="F39" s="21">
        <f t="shared" si="3"/>
        <v>0.66483403429771315</v>
      </c>
      <c r="O39" s="29"/>
      <c r="P39" s="51"/>
    </row>
    <row r="40" spans="1:16" ht="15" x14ac:dyDescent="0.25">
      <c r="A40" s="56">
        <v>21</v>
      </c>
      <c r="B40" s="61">
        <v>37.6</v>
      </c>
      <c r="C40" s="9">
        <f t="shared" si="0"/>
        <v>0.51443998190195928</v>
      </c>
      <c r="D40" s="19">
        <f t="shared" si="1"/>
        <v>10.822193396226417</v>
      </c>
      <c r="E40" s="9">
        <f t="shared" si="2"/>
        <v>0.13653612807465892</v>
      </c>
      <c r="F40" s="21">
        <f t="shared" si="3"/>
        <v>0.65097610997661826</v>
      </c>
      <c r="O40" s="29"/>
      <c r="P40" s="51"/>
    </row>
    <row r="41" spans="1:16" ht="15" x14ac:dyDescent="0.25">
      <c r="A41" s="56">
        <v>22</v>
      </c>
      <c r="B41" s="61">
        <v>45.4</v>
      </c>
      <c r="C41" s="9">
        <f t="shared" si="0"/>
        <v>0.62115891431779124</v>
      </c>
      <c r="D41" s="19">
        <f t="shared" si="1"/>
        <v>13.067222877358493</v>
      </c>
      <c r="E41" s="9">
        <f t="shared" si="2"/>
        <v>0.16494509395698262</v>
      </c>
      <c r="F41" s="21">
        <f t="shared" si="3"/>
        <v>0.78610400827477389</v>
      </c>
      <c r="O41" s="29"/>
      <c r="P41" s="51"/>
    </row>
    <row r="42" spans="1:16" ht="15" x14ac:dyDescent="0.25">
      <c r="A42" s="13">
        <v>23</v>
      </c>
      <c r="B42" s="61">
        <v>33.799999999999997</v>
      </c>
      <c r="C42" s="9">
        <f t="shared" si="0"/>
        <v>0.46244870713527186</v>
      </c>
      <c r="D42" s="19">
        <f t="shared" si="1"/>
        <v>9.7284610849056623</v>
      </c>
      <c r="E42" s="9">
        <f t="shared" si="2"/>
        <v>0.12270646459294761</v>
      </c>
      <c r="F42" s="21">
        <f t="shared" si="3"/>
        <v>0.58515517172821951</v>
      </c>
      <c r="O42" s="29"/>
      <c r="P42" s="51"/>
    </row>
    <row r="43" spans="1:16" ht="15" x14ac:dyDescent="0.25">
      <c r="A43" s="56">
        <v>24</v>
      </c>
      <c r="B43" s="61">
        <v>40.6</v>
      </c>
      <c r="C43" s="9">
        <f t="shared" si="0"/>
        <v>0.55548572513881778</v>
      </c>
      <c r="D43" s="19">
        <f t="shared" si="1"/>
        <v>11.685666273584909</v>
      </c>
      <c r="E43" s="9">
        <f t="shared" si="2"/>
        <v>0.1474591884267368</v>
      </c>
      <c r="F43" s="21">
        <f t="shared" si="3"/>
        <v>0.70294491356555455</v>
      </c>
      <c r="O43" s="29"/>
      <c r="P43" s="51"/>
    </row>
    <row r="44" spans="1:16" ht="15" x14ac:dyDescent="0.25">
      <c r="A44" s="56">
        <v>25</v>
      </c>
      <c r="B44" s="61">
        <v>38.4</v>
      </c>
      <c r="C44" s="9">
        <f t="shared" si="0"/>
        <v>0.52538551343178819</v>
      </c>
      <c r="D44" s="19">
        <f t="shared" si="1"/>
        <v>11.052452830188681</v>
      </c>
      <c r="E44" s="9">
        <f t="shared" si="2"/>
        <v>0.13944852086592494</v>
      </c>
      <c r="F44" s="21">
        <f t="shared" si="3"/>
        <v>0.66483403429771315</v>
      </c>
      <c r="O44" s="29"/>
      <c r="P44" s="51"/>
    </row>
    <row r="45" spans="1:16" ht="15" x14ac:dyDescent="0.25">
      <c r="A45" s="13">
        <v>26</v>
      </c>
      <c r="B45" s="61">
        <v>52.1</v>
      </c>
      <c r="C45" s="9">
        <f t="shared" si="0"/>
        <v>0.71282774088010847</v>
      </c>
      <c r="D45" s="19">
        <f t="shared" si="1"/>
        <v>14.995645636792455</v>
      </c>
      <c r="E45" s="9">
        <f t="shared" si="2"/>
        <v>0.18937106162191694</v>
      </c>
      <c r="F45" s="21">
        <f t="shared" si="3"/>
        <v>0.90219880250202544</v>
      </c>
      <c r="O45" s="29"/>
      <c r="P45" s="51"/>
    </row>
    <row r="46" spans="1:16" ht="15" x14ac:dyDescent="0.25">
      <c r="A46" s="56">
        <v>27</v>
      </c>
      <c r="B46" s="61">
        <v>54.6</v>
      </c>
      <c r="C46" s="9">
        <f t="shared" si="0"/>
        <v>0.74703252691082389</v>
      </c>
      <c r="D46" s="19">
        <f t="shared" si="1"/>
        <v>15.715206367924532</v>
      </c>
      <c r="E46" s="9">
        <f t="shared" si="2"/>
        <v>0.19849077344997154</v>
      </c>
      <c r="F46" s="21">
        <f t="shared" si="3"/>
        <v>0.94552330036079546</v>
      </c>
      <c r="O46" s="29"/>
      <c r="P46" s="51"/>
    </row>
    <row r="47" spans="1:16" ht="15" x14ac:dyDescent="0.25">
      <c r="A47" s="13">
        <v>28</v>
      </c>
      <c r="B47" s="61">
        <v>38.200000000000003</v>
      </c>
      <c r="C47" s="9">
        <f t="shared" si="0"/>
        <v>0.52264913054933104</v>
      </c>
      <c r="D47" s="19">
        <f t="shared" si="1"/>
        <v>10.994887971698118</v>
      </c>
      <c r="E47" s="9">
        <f t="shared" si="2"/>
        <v>0.1387203938111416</v>
      </c>
      <c r="F47" s="21">
        <f t="shared" si="3"/>
        <v>0.66136952436047269</v>
      </c>
      <c r="O47" s="29"/>
      <c r="P47" s="51"/>
    </row>
    <row r="48" spans="1:16" ht="15" x14ac:dyDescent="0.25">
      <c r="A48" s="56">
        <v>29</v>
      </c>
      <c r="B48" s="61">
        <v>37.799999999999997</v>
      </c>
      <c r="C48" s="9">
        <f t="shared" si="0"/>
        <v>0.51717636478441653</v>
      </c>
      <c r="D48" s="19">
        <f t="shared" si="1"/>
        <v>10.879758254716982</v>
      </c>
      <c r="E48" s="9">
        <f t="shared" si="2"/>
        <v>0.13726419741627097</v>
      </c>
      <c r="F48" s="21">
        <f t="shared" si="3"/>
        <v>0.65444056220068747</v>
      </c>
      <c r="O48" s="29"/>
      <c r="P48" s="51"/>
    </row>
    <row r="49" spans="1:16" ht="15" x14ac:dyDescent="0.25">
      <c r="A49" s="56">
        <v>30</v>
      </c>
      <c r="B49" s="61">
        <v>44.8</v>
      </c>
      <c r="C49" s="9">
        <f t="shared" si="0"/>
        <v>0.61294976567041959</v>
      </c>
      <c r="D49" s="19">
        <f t="shared" si="1"/>
        <v>12.894528301886796</v>
      </c>
      <c r="E49" s="9">
        <f t="shared" si="2"/>
        <v>0.16275874910441163</v>
      </c>
      <c r="F49" s="21">
        <f t="shared" si="3"/>
        <v>0.77570851477483127</v>
      </c>
      <c r="O49" s="29"/>
      <c r="P49" s="51"/>
    </row>
    <row r="50" spans="1:16" ht="15" x14ac:dyDescent="0.25">
      <c r="A50" s="13">
        <v>31</v>
      </c>
      <c r="B50" s="61">
        <v>34.200000000000003</v>
      </c>
      <c r="C50" s="9">
        <f t="shared" si="0"/>
        <v>0.46792147290018643</v>
      </c>
      <c r="D50" s="19">
        <f t="shared" si="1"/>
        <v>9.8435908018867941</v>
      </c>
      <c r="E50" s="9">
        <f t="shared" si="2"/>
        <v>0.12416189178373924</v>
      </c>
      <c r="F50" s="21">
        <f t="shared" si="3"/>
        <v>0.59208336468392564</v>
      </c>
      <c r="O50" s="29"/>
      <c r="P50" s="51"/>
    </row>
    <row r="51" spans="1:16" ht="15" x14ac:dyDescent="0.25">
      <c r="A51" s="56">
        <v>32</v>
      </c>
      <c r="B51" s="61">
        <v>39.299999999999997</v>
      </c>
      <c r="C51" s="9">
        <f t="shared" si="0"/>
        <v>0.53769923640284567</v>
      </c>
      <c r="D51" s="19">
        <f t="shared" si="1"/>
        <v>11.311494693396229</v>
      </c>
      <c r="E51" s="9">
        <f t="shared" si="2"/>
        <v>0.14272533070916246</v>
      </c>
      <c r="F51" s="21">
        <f t="shared" si="3"/>
        <v>0.68042456711200816</v>
      </c>
      <c r="O51" s="29"/>
      <c r="P51" s="51"/>
    </row>
    <row r="52" spans="1:16" ht="15" x14ac:dyDescent="0.25">
      <c r="A52" s="56">
        <v>33</v>
      </c>
      <c r="B52" s="61">
        <v>39</v>
      </c>
      <c r="C52" s="9">
        <f>($F$12/$F$16)*B52</f>
        <v>0.53359466207915995</v>
      </c>
      <c r="D52" s="19">
        <f t="shared" si="1"/>
        <v>11.22514740566038</v>
      </c>
      <c r="E52" s="9">
        <f>D52*($F$10/($F$14-D52+$F$15))</f>
        <v>0.14163301746881748</v>
      </c>
      <c r="F52" s="21">
        <f t="shared" si="3"/>
        <v>0.67522767954797747</v>
      </c>
      <c r="O52" s="29"/>
      <c r="P52" s="51"/>
    </row>
    <row r="53" spans="1:16" ht="15" x14ac:dyDescent="0.25">
      <c r="A53" s="13">
        <v>34</v>
      </c>
      <c r="B53" s="61">
        <v>52.4</v>
      </c>
      <c r="C53" s="9" t="s">
        <v>34</v>
      </c>
      <c r="D53" s="19">
        <f>B53*$F$15/$F$14</f>
        <v>15.081992924528304</v>
      </c>
      <c r="E53" s="9">
        <f>D53*($F$10/($F$14-D53+$F$15))</f>
        <v>0.19046526785630941</v>
      </c>
      <c r="F53" s="21">
        <f t="shared" si="3"/>
        <v>0.19046526785630941</v>
      </c>
      <c r="O53" s="29"/>
      <c r="P53" s="51"/>
    </row>
    <row r="54" spans="1:16" ht="15" x14ac:dyDescent="0.25">
      <c r="A54" s="56">
        <v>35</v>
      </c>
      <c r="B54" s="61">
        <v>39</v>
      </c>
      <c r="C54" s="9">
        <f t="shared" si="0"/>
        <v>0.53359466207915995</v>
      </c>
      <c r="D54" s="19">
        <f t="shared" si="1"/>
        <v>11.22514740566038</v>
      </c>
      <c r="E54" s="9">
        <f t="shared" si="2"/>
        <v>0.14163301746881748</v>
      </c>
      <c r="F54" s="21">
        <f t="shared" si="3"/>
        <v>0.67522767954797747</v>
      </c>
      <c r="O54" s="29"/>
      <c r="P54" s="51"/>
    </row>
    <row r="55" spans="1:16" ht="15" x14ac:dyDescent="0.25">
      <c r="A55" s="56">
        <v>36</v>
      </c>
      <c r="B55" s="61">
        <v>37.1</v>
      </c>
      <c r="C55" s="9">
        <f t="shared" si="0"/>
        <v>0.50759902469581619</v>
      </c>
      <c r="D55" s="19">
        <f t="shared" si="1"/>
        <v>10.678281250000003</v>
      </c>
      <c r="E55" s="9">
        <f t="shared" si="2"/>
        <v>0.13471603887733136</v>
      </c>
      <c r="F55" s="21">
        <f t="shared" si="3"/>
        <v>0.6423150635731476</v>
      </c>
      <c r="O55" s="29"/>
      <c r="P55" s="51"/>
    </row>
    <row r="56" spans="1:16" ht="15" x14ac:dyDescent="0.25">
      <c r="A56" s="13">
        <v>37</v>
      </c>
      <c r="B56" s="61">
        <v>45.8</v>
      </c>
      <c r="C56" s="9">
        <f t="shared" si="0"/>
        <v>0.62663168008270564</v>
      </c>
      <c r="D56" s="19">
        <f t="shared" si="1"/>
        <v>13.182352594339624</v>
      </c>
      <c r="E56" s="9">
        <f t="shared" si="2"/>
        <v>0.16640275352056594</v>
      </c>
      <c r="F56" s="21">
        <f t="shared" si="3"/>
        <v>0.79303443360327153</v>
      </c>
      <c r="O56" s="29"/>
      <c r="P56" s="51"/>
    </row>
    <row r="57" spans="1:16" ht="15" x14ac:dyDescent="0.25">
      <c r="A57" s="56">
        <v>38</v>
      </c>
      <c r="B57" s="61">
        <v>36.6</v>
      </c>
      <c r="C57" s="9">
        <f t="shared" si="0"/>
        <v>0.50075806748967311</v>
      </c>
      <c r="D57" s="19">
        <f t="shared" si="1"/>
        <v>10.534369103773589</v>
      </c>
      <c r="E57" s="9">
        <f t="shared" si="2"/>
        <v>0.13289606989433606</v>
      </c>
      <c r="F57" s="21">
        <f t="shared" si="3"/>
        <v>0.63365413738400922</v>
      </c>
      <c r="O57" s="29"/>
      <c r="P57" s="51"/>
    </row>
    <row r="58" spans="1:16" ht="15" x14ac:dyDescent="0.25">
      <c r="A58" s="56">
        <v>40</v>
      </c>
      <c r="B58" s="61">
        <v>40.1</v>
      </c>
      <c r="C58" s="9">
        <f t="shared" si="0"/>
        <v>0.54864476793267469</v>
      </c>
      <c r="D58" s="19">
        <f t="shared" si="1"/>
        <v>11.541754127358493</v>
      </c>
      <c r="E58" s="9">
        <f t="shared" si="2"/>
        <v>0.14563837769322624</v>
      </c>
      <c r="F58" s="21">
        <f t="shared" si="3"/>
        <v>0.69428314562590088</v>
      </c>
      <c r="O58" s="29"/>
      <c r="P58" s="51"/>
    </row>
    <row r="59" spans="1:16" ht="15" x14ac:dyDescent="0.25">
      <c r="A59" s="13">
        <v>41</v>
      </c>
      <c r="B59" s="61">
        <v>50.6</v>
      </c>
      <c r="C59" s="9">
        <f t="shared" si="0"/>
        <v>0.69230486926167922</v>
      </c>
      <c r="D59" s="19">
        <f t="shared" si="1"/>
        <v>14.563909198113212</v>
      </c>
      <c r="E59" s="9">
        <f t="shared" si="2"/>
        <v>0.18390068148900648</v>
      </c>
      <c r="F59" s="21">
        <f t="shared" si="3"/>
        <v>0.87620555075068574</v>
      </c>
      <c r="O59" s="29"/>
      <c r="P59" s="51"/>
    </row>
    <row r="60" spans="1:16" ht="15" x14ac:dyDescent="0.25">
      <c r="A60" s="56">
        <v>42</v>
      </c>
      <c r="B60" s="61">
        <v>39.299999999999997</v>
      </c>
      <c r="C60" s="9">
        <f t="shared" si="0"/>
        <v>0.53769923640284567</v>
      </c>
      <c r="D60" s="19">
        <f t="shared" si="1"/>
        <v>11.311494693396229</v>
      </c>
      <c r="E60" s="9">
        <f t="shared" si="2"/>
        <v>0.14272533070916246</v>
      </c>
      <c r="F60" s="21">
        <f t="shared" si="3"/>
        <v>0.68042456711200816</v>
      </c>
      <c r="O60" s="29"/>
      <c r="P60" s="51"/>
    </row>
    <row r="61" spans="1:16" ht="15" x14ac:dyDescent="0.25">
      <c r="A61" s="56">
        <v>43</v>
      </c>
      <c r="B61" s="61">
        <v>38.799999999999997</v>
      </c>
      <c r="C61" s="9">
        <f t="shared" si="0"/>
        <v>0.53085827919670259</v>
      </c>
      <c r="D61" s="19">
        <f t="shared" si="1"/>
        <v>11.167582547169813</v>
      </c>
      <c r="E61" s="9">
        <f t="shared" si="2"/>
        <v>0.14090483269400034</v>
      </c>
      <c r="F61" s="21">
        <f t="shared" si="3"/>
        <v>0.67176311189070292</v>
      </c>
      <c r="O61" s="29"/>
      <c r="P61" s="51"/>
    </row>
    <row r="62" spans="1:16" ht="15" x14ac:dyDescent="0.25">
      <c r="A62" s="13">
        <v>44</v>
      </c>
      <c r="B62" s="61">
        <v>35.200000000000003</v>
      </c>
      <c r="C62" s="9">
        <f t="shared" si="0"/>
        <v>0.48160338731247254</v>
      </c>
      <c r="D62" s="19">
        <f t="shared" si="1"/>
        <v>10.131415094339626</v>
      </c>
      <c r="E62" s="9">
        <f t="shared" si="2"/>
        <v>0.12780079618082832</v>
      </c>
      <c r="F62" s="21">
        <f t="shared" si="3"/>
        <v>0.60940418349330083</v>
      </c>
      <c r="O62" s="29"/>
      <c r="P62" s="51"/>
    </row>
    <row r="63" spans="1:16" ht="15" x14ac:dyDescent="0.25">
      <c r="A63" s="56">
        <v>45</v>
      </c>
      <c r="B63" s="61">
        <v>46.1</v>
      </c>
      <c r="C63" s="9">
        <f t="shared" si="0"/>
        <v>0.63073625440639158</v>
      </c>
      <c r="D63" s="19">
        <f t="shared" si="1"/>
        <v>13.268699882075476</v>
      </c>
      <c r="E63" s="9">
        <f t="shared" si="2"/>
        <v>0.16749604877007981</v>
      </c>
      <c r="F63" s="21">
        <f t="shared" si="3"/>
        <v>0.79823230317647142</v>
      </c>
      <c r="O63" s="29"/>
      <c r="P63" s="51"/>
    </row>
    <row r="64" spans="1:16" ht="15" x14ac:dyDescent="0.25">
      <c r="A64" s="56">
        <v>46</v>
      </c>
      <c r="B64" s="61">
        <v>36.700000000000003</v>
      </c>
      <c r="C64" s="9">
        <f t="shared" si="0"/>
        <v>0.50212625893090179</v>
      </c>
      <c r="D64" s="19">
        <f t="shared" si="1"/>
        <v>10.563151533018871</v>
      </c>
      <c r="E64" s="9">
        <f t="shared" si="2"/>
        <v>0.13326005407436017</v>
      </c>
      <c r="F64" s="21">
        <f t="shared" si="3"/>
        <v>0.63538631300526194</v>
      </c>
      <c r="O64" s="29"/>
      <c r="P64" s="51"/>
    </row>
    <row r="65" spans="1:16" ht="15" x14ac:dyDescent="0.25">
      <c r="A65" s="13">
        <v>47</v>
      </c>
      <c r="B65" s="61">
        <v>39</v>
      </c>
      <c r="C65" s="9">
        <f t="shared" si="0"/>
        <v>0.53359466207915995</v>
      </c>
      <c r="D65" s="19">
        <f t="shared" si="1"/>
        <v>11.22514740566038</v>
      </c>
      <c r="E65" s="9">
        <f t="shared" si="2"/>
        <v>0.14163301746881748</v>
      </c>
      <c r="F65" s="21">
        <f t="shared" si="3"/>
        <v>0.67522767954797747</v>
      </c>
      <c r="O65" s="29"/>
      <c r="P65" s="51"/>
    </row>
    <row r="66" spans="1:16" ht="15" x14ac:dyDescent="0.25">
      <c r="A66" s="56">
        <v>48</v>
      </c>
      <c r="B66" s="61">
        <v>54.6</v>
      </c>
      <c r="C66" s="9">
        <f t="shared" si="0"/>
        <v>0.74703252691082389</v>
      </c>
      <c r="D66" s="19">
        <f t="shared" si="1"/>
        <v>15.715206367924532</v>
      </c>
      <c r="E66" s="9">
        <f t="shared" si="2"/>
        <v>0.19849077344997154</v>
      </c>
      <c r="F66" s="21">
        <f t="shared" si="3"/>
        <v>0.94552330036079546</v>
      </c>
      <c r="O66" s="29"/>
      <c r="P66" s="51"/>
    </row>
    <row r="67" spans="1:16" ht="15" x14ac:dyDescent="0.25">
      <c r="A67" s="56">
        <v>49</v>
      </c>
      <c r="B67" s="61">
        <v>50.7</v>
      </c>
      <c r="C67" s="9">
        <f t="shared" si="0"/>
        <v>0.69367306070290791</v>
      </c>
      <c r="D67" s="19">
        <f t="shared" si="1"/>
        <v>14.592691627358496</v>
      </c>
      <c r="E67" s="9">
        <f t="shared" si="2"/>
        <v>0.1842653397440806</v>
      </c>
      <c r="F67" s="21">
        <f t="shared" si="3"/>
        <v>0.87793840044698856</v>
      </c>
      <c r="O67" s="29"/>
      <c r="P67" s="51"/>
    </row>
    <row r="68" spans="1:16" ht="15" x14ac:dyDescent="0.25">
      <c r="A68" s="13">
        <v>50</v>
      </c>
      <c r="B68" s="61">
        <v>39.700000000000003</v>
      </c>
      <c r="C68" s="9">
        <f t="shared" si="0"/>
        <v>0.54317200216776029</v>
      </c>
      <c r="D68" s="19">
        <f t="shared" si="1"/>
        <v>11.426624410377361</v>
      </c>
      <c r="E68" s="9">
        <f t="shared" si="2"/>
        <v>0.14418181571278235</v>
      </c>
      <c r="F68" s="21">
        <f t="shared" si="3"/>
        <v>0.68735381788054262</v>
      </c>
      <c r="O68" s="29"/>
      <c r="P68" s="51"/>
    </row>
    <row r="69" spans="1:16" ht="15" x14ac:dyDescent="0.25">
      <c r="A69" s="56">
        <v>51</v>
      </c>
      <c r="B69" s="61">
        <v>38.200000000000003</v>
      </c>
      <c r="C69" s="9">
        <f t="shared" si="0"/>
        <v>0.52264913054933104</v>
      </c>
      <c r="D69" s="19">
        <f t="shared" si="1"/>
        <v>10.994887971698118</v>
      </c>
      <c r="E69" s="9">
        <f t="shared" si="2"/>
        <v>0.1387203938111416</v>
      </c>
      <c r="F69" s="21">
        <f t="shared" si="3"/>
        <v>0.66136952436047269</v>
      </c>
      <c r="O69" s="29"/>
      <c r="P69" s="51"/>
    </row>
    <row r="70" spans="1:16" ht="15" x14ac:dyDescent="0.25">
      <c r="A70" s="56">
        <v>52</v>
      </c>
      <c r="B70" s="61">
        <v>35.1</v>
      </c>
      <c r="C70" s="9">
        <f>($F$12/$F$16)*B70</f>
        <v>0.48023519587124391</v>
      </c>
      <c r="D70" s="19">
        <f t="shared" si="1"/>
        <v>10.102632665094342</v>
      </c>
      <c r="E70" s="9">
        <f t="shared" si="2"/>
        <v>0.12743688411225557</v>
      </c>
      <c r="F70" s="21">
        <f>SUM(C70,E70)</f>
        <v>0.60767207998349948</v>
      </c>
      <c r="O70" s="29"/>
      <c r="P70" s="51"/>
    </row>
    <row r="71" spans="1:16" ht="15" x14ac:dyDescent="0.25">
      <c r="A71" s="13">
        <v>53</v>
      </c>
      <c r="B71" s="61">
        <v>46.3</v>
      </c>
      <c r="C71" s="9">
        <f t="shared" ref="C71:C89" si="4">($F$12/$F$16)*B71</f>
        <v>0.63347263728884873</v>
      </c>
      <c r="D71" s="19">
        <f t="shared" si="1"/>
        <v>13.326264740566041</v>
      </c>
      <c r="E71" s="9">
        <f t="shared" si="2"/>
        <v>0.16822493635539137</v>
      </c>
      <c r="F71" s="21">
        <f t="shared" si="3"/>
        <v>0.8016975736442401</v>
      </c>
      <c r="O71" s="29"/>
      <c r="P71" s="51"/>
    </row>
    <row r="72" spans="1:16" ht="15" x14ac:dyDescent="0.25">
      <c r="A72" s="56">
        <v>54</v>
      </c>
      <c r="B72" s="61">
        <v>36.9</v>
      </c>
      <c r="C72" s="9">
        <f t="shared" si="4"/>
        <v>0.50486264181335894</v>
      </c>
      <c r="D72" s="19">
        <f t="shared" si="1"/>
        <v>10.620716391509434</v>
      </c>
      <c r="E72" s="9">
        <f t="shared" si="2"/>
        <v>0.13398803685908028</v>
      </c>
      <c r="F72" s="21">
        <f t="shared" si="3"/>
        <v>0.63885067867243928</v>
      </c>
      <c r="O72" s="29"/>
      <c r="P72" s="51"/>
    </row>
    <row r="73" spans="1:16" ht="15" x14ac:dyDescent="0.25">
      <c r="A73" s="56">
        <v>55</v>
      </c>
      <c r="B73" s="61">
        <v>39.299999999999997</v>
      </c>
      <c r="C73" s="9">
        <f t="shared" si="4"/>
        <v>0.53769923640284567</v>
      </c>
      <c r="D73" s="19">
        <f t="shared" si="1"/>
        <v>11.311494693396229</v>
      </c>
      <c r="E73" s="9">
        <f t="shared" si="2"/>
        <v>0.14272533070916246</v>
      </c>
      <c r="F73" s="21">
        <f t="shared" si="3"/>
        <v>0.68042456711200816</v>
      </c>
      <c r="O73" s="29"/>
      <c r="P73" s="51"/>
    </row>
    <row r="74" spans="1:16" ht="15" x14ac:dyDescent="0.25">
      <c r="A74" s="13">
        <v>56</v>
      </c>
      <c r="B74" s="61">
        <v>54.7</v>
      </c>
      <c r="C74" s="9">
        <f t="shared" si="4"/>
        <v>0.74840071835205246</v>
      </c>
      <c r="D74" s="19">
        <f t="shared" si="1"/>
        <v>15.743988797169816</v>
      </c>
      <c r="E74" s="9">
        <f t="shared" si="2"/>
        <v>0.19885562464186363</v>
      </c>
      <c r="F74" s="21">
        <f t="shared" si="3"/>
        <v>0.94725634299391603</v>
      </c>
      <c r="O74" s="29"/>
      <c r="P74" s="51"/>
    </row>
    <row r="75" spans="1:16" ht="15" x14ac:dyDescent="0.25">
      <c r="A75" s="56">
        <v>57</v>
      </c>
      <c r="B75" s="61">
        <v>50.6</v>
      </c>
      <c r="C75" s="9">
        <f t="shared" si="4"/>
        <v>0.69230486926167922</v>
      </c>
      <c r="D75" s="19">
        <f t="shared" si="1"/>
        <v>14.563909198113212</v>
      </c>
      <c r="E75" s="9">
        <f t="shared" si="2"/>
        <v>0.18390068148900648</v>
      </c>
      <c r="F75" s="21">
        <f t="shared" si="3"/>
        <v>0.87620555075068574</v>
      </c>
      <c r="O75" s="29"/>
      <c r="P75" s="51"/>
    </row>
    <row r="76" spans="1:16" ht="15" x14ac:dyDescent="0.25">
      <c r="A76" s="56">
        <v>58</v>
      </c>
      <c r="B76" s="61">
        <v>40</v>
      </c>
      <c r="C76" s="9">
        <f t="shared" si="4"/>
        <v>0.54727657649144601</v>
      </c>
      <c r="D76" s="19">
        <f t="shared" si="1"/>
        <v>11.51297169811321</v>
      </c>
      <c r="E76" s="9">
        <f t="shared" si="2"/>
        <v>0.14527422998120432</v>
      </c>
      <c r="F76" s="21">
        <f t="shared" si="3"/>
        <v>0.69255080647265033</v>
      </c>
      <c r="O76" s="29"/>
      <c r="P76" s="51"/>
    </row>
    <row r="77" spans="1:16" ht="15" x14ac:dyDescent="0.25">
      <c r="A77" s="13">
        <v>59</v>
      </c>
      <c r="B77" s="61">
        <v>37.6</v>
      </c>
      <c r="C77" s="9">
        <f t="shared" si="4"/>
        <v>0.51443998190195928</v>
      </c>
      <c r="D77" s="19">
        <f t="shared" si="1"/>
        <v>10.822193396226417</v>
      </c>
      <c r="E77" s="9">
        <f t="shared" si="2"/>
        <v>0.13653612807465892</v>
      </c>
      <c r="F77" s="21">
        <f t="shared" si="3"/>
        <v>0.65097610997661826</v>
      </c>
      <c r="O77" s="29"/>
      <c r="P77" s="51"/>
    </row>
    <row r="78" spans="1:16" ht="15" x14ac:dyDescent="0.25">
      <c r="A78" s="56">
        <v>60</v>
      </c>
      <c r="B78" s="61">
        <v>35.200000000000003</v>
      </c>
      <c r="C78" s="9">
        <f t="shared" si="4"/>
        <v>0.48160338731247254</v>
      </c>
      <c r="D78" s="19">
        <f t="shared" si="1"/>
        <v>10.131415094339626</v>
      </c>
      <c r="E78" s="9">
        <f t="shared" si="2"/>
        <v>0.12780079618082832</v>
      </c>
      <c r="F78" s="21">
        <f t="shared" si="3"/>
        <v>0.60940418349330083</v>
      </c>
      <c r="O78" s="29"/>
      <c r="P78" s="51"/>
    </row>
    <row r="79" spans="1:16" ht="15" x14ac:dyDescent="0.25">
      <c r="A79" s="13">
        <v>61</v>
      </c>
      <c r="B79" s="61">
        <v>46.1</v>
      </c>
      <c r="C79" s="9">
        <f t="shared" si="4"/>
        <v>0.63073625440639158</v>
      </c>
      <c r="D79" s="19">
        <f t="shared" si="1"/>
        <v>13.268699882075476</v>
      </c>
      <c r="E79" s="9">
        <f t="shared" si="2"/>
        <v>0.16749604877007981</v>
      </c>
      <c r="F79" s="21">
        <f t="shared" si="3"/>
        <v>0.79823230317647142</v>
      </c>
      <c r="O79" s="29"/>
      <c r="P79" s="51"/>
    </row>
    <row r="80" spans="1:16" ht="15" x14ac:dyDescent="0.25">
      <c r="A80" s="56">
        <v>62</v>
      </c>
      <c r="B80" s="61">
        <v>37</v>
      </c>
      <c r="C80" s="9">
        <f t="shared" si="4"/>
        <v>0.50623083325458762</v>
      </c>
      <c r="D80" s="19">
        <f t="shared" si="1"/>
        <v>10.649498820754719</v>
      </c>
      <c r="E80" s="9">
        <f t="shared" si="2"/>
        <v>0.13435203546396682</v>
      </c>
      <c r="F80" s="21">
        <f t="shared" si="3"/>
        <v>0.64058286871855441</v>
      </c>
      <c r="O80" s="29"/>
      <c r="P80" s="51"/>
    </row>
    <row r="81" spans="1:16" ht="15" x14ac:dyDescent="0.25">
      <c r="A81" s="56">
        <v>63</v>
      </c>
      <c r="B81" s="61">
        <v>46</v>
      </c>
      <c r="C81" s="9">
        <f t="shared" si="4"/>
        <v>0.62936806296516301</v>
      </c>
      <c r="D81" s="19">
        <f t="shared" si="1"/>
        <v>13.239917452830191</v>
      </c>
      <c r="E81" s="9">
        <f t="shared" si="2"/>
        <v>0.16713161220321021</v>
      </c>
      <c r="F81" s="21">
        <f t="shared" si="3"/>
        <v>0.79649967516837328</v>
      </c>
      <c r="O81" s="29"/>
      <c r="P81" s="51"/>
    </row>
    <row r="82" spans="1:16" ht="15" x14ac:dyDescent="0.25">
      <c r="A82" s="13">
        <v>64</v>
      </c>
      <c r="B82" s="61">
        <v>54.9</v>
      </c>
      <c r="C82" s="9">
        <f t="shared" si="4"/>
        <v>0.75113710123450972</v>
      </c>
      <c r="D82" s="19">
        <f t="shared" si="1"/>
        <v>15.80155365566038</v>
      </c>
      <c r="E82" s="9">
        <f t="shared" si="2"/>
        <v>0.19958534150188989</v>
      </c>
      <c r="F82" s="21">
        <f t="shared" si="3"/>
        <v>0.95072244273639961</v>
      </c>
      <c r="O82" s="29"/>
      <c r="P82" s="51"/>
    </row>
    <row r="83" spans="1:16" ht="15" x14ac:dyDescent="0.25">
      <c r="A83" s="56">
        <v>65</v>
      </c>
      <c r="B83" s="61">
        <v>50.6</v>
      </c>
      <c r="C83" s="9">
        <f t="shared" si="4"/>
        <v>0.69230486926167922</v>
      </c>
      <c r="D83" s="19">
        <f t="shared" si="1"/>
        <v>14.563909198113212</v>
      </c>
      <c r="E83" s="9">
        <f t="shared" si="2"/>
        <v>0.18390068148900648</v>
      </c>
      <c r="F83" s="21">
        <f t="shared" si="3"/>
        <v>0.87620555075068574</v>
      </c>
      <c r="O83" s="29"/>
      <c r="P83" s="51"/>
    </row>
    <row r="84" spans="1:16" ht="15" x14ac:dyDescent="0.25">
      <c r="A84" s="56">
        <v>66</v>
      </c>
      <c r="B84" s="61">
        <v>39.5</v>
      </c>
      <c r="C84" s="9">
        <f t="shared" si="4"/>
        <v>0.54043561928530293</v>
      </c>
      <c r="D84" s="19">
        <f t="shared" si="1"/>
        <v>11.369059551886796</v>
      </c>
      <c r="E84" s="9">
        <f t="shared" si="2"/>
        <v>0.14345356358925082</v>
      </c>
      <c r="F84" s="21">
        <f t="shared" si="3"/>
        <v>0.68388918287455369</v>
      </c>
      <c r="O84" s="29"/>
      <c r="P84" s="51"/>
    </row>
    <row r="85" spans="1:16" ht="15" x14ac:dyDescent="0.25">
      <c r="A85" s="13">
        <v>67</v>
      </c>
      <c r="B85" s="61">
        <v>39.1</v>
      </c>
      <c r="C85" s="9">
        <f>($F$12/$F$16)*B85</f>
        <v>0.53496285352038853</v>
      </c>
      <c r="D85" s="19">
        <f t="shared" ref="D85:D89" si="5">B85*$F$15/$F$14</f>
        <v>11.253929834905664</v>
      </c>
      <c r="E85" s="9">
        <f t="shared" ref="E85:E89" si="6">D85*($F$10/($F$14-D85+$F$15))</f>
        <v>0.14199711707175461</v>
      </c>
      <c r="F85" s="21">
        <f t="shared" ref="F85:F98" si="7">SUM(C85,E85)</f>
        <v>0.67695997059214319</v>
      </c>
      <c r="O85" s="29"/>
      <c r="P85" s="51"/>
    </row>
    <row r="86" spans="1:16" ht="15" x14ac:dyDescent="0.25">
      <c r="A86" s="56">
        <v>68</v>
      </c>
      <c r="B86" s="61">
        <v>34.799999999999997</v>
      </c>
      <c r="C86" s="9">
        <f t="shared" si="4"/>
        <v>0.47613062154755803</v>
      </c>
      <c r="D86" s="19">
        <f t="shared" si="5"/>
        <v>10.016285377358493</v>
      </c>
      <c r="E86" s="9">
        <f t="shared" si="6"/>
        <v>0.12634517674616513</v>
      </c>
      <c r="F86" s="21">
        <f t="shared" si="7"/>
        <v>0.60247579829372322</v>
      </c>
      <c r="O86" s="29"/>
      <c r="P86" s="51"/>
    </row>
    <row r="87" spans="1:16" ht="15" x14ac:dyDescent="0.25">
      <c r="A87" s="56">
        <v>69</v>
      </c>
      <c r="B87" s="61">
        <v>45.6</v>
      </c>
      <c r="C87" s="9">
        <f t="shared" si="4"/>
        <v>0.6238952972002485</v>
      </c>
      <c r="D87" s="19">
        <f t="shared" si="5"/>
        <v>13.124787735849059</v>
      </c>
      <c r="E87" s="9">
        <f t="shared" si="6"/>
        <v>0.16567391410541138</v>
      </c>
      <c r="F87" s="21">
        <f t="shared" si="7"/>
        <v>0.78956921130565982</v>
      </c>
      <c r="O87" s="29"/>
      <c r="P87" s="51"/>
    </row>
    <row r="88" spans="1:16" ht="15" x14ac:dyDescent="0.25">
      <c r="A88" s="56">
        <v>70</v>
      </c>
      <c r="B88" s="61">
        <v>36.9</v>
      </c>
      <c r="C88" s="9">
        <f t="shared" si="4"/>
        <v>0.50486264181335894</v>
      </c>
      <c r="D88" s="19">
        <f t="shared" si="5"/>
        <v>10.620716391509434</v>
      </c>
      <c r="E88" s="9">
        <f t="shared" si="6"/>
        <v>0.13398803685908028</v>
      </c>
      <c r="F88" s="21">
        <f t="shared" si="7"/>
        <v>0.63885067867243928</v>
      </c>
      <c r="O88" s="29"/>
      <c r="P88" s="51"/>
    </row>
    <row r="89" spans="1:16" ht="15" x14ac:dyDescent="0.25">
      <c r="A89" s="13">
        <v>71</v>
      </c>
      <c r="B89" s="61">
        <v>39.4</v>
      </c>
      <c r="C89" s="9">
        <f t="shared" si="4"/>
        <v>0.53906742784407435</v>
      </c>
      <c r="D89" s="19">
        <f t="shared" si="5"/>
        <v>11.340277122641512</v>
      </c>
      <c r="E89" s="9">
        <f t="shared" si="6"/>
        <v>0.1430894447438239</v>
      </c>
      <c r="F89" s="21">
        <f t="shared" si="7"/>
        <v>0.68215687258789826</v>
      </c>
      <c r="O89" s="29"/>
      <c r="P89" s="51"/>
    </row>
    <row r="90" spans="1:16" ht="15" x14ac:dyDescent="0.25">
      <c r="A90" s="56">
        <v>72</v>
      </c>
      <c r="B90" s="61">
        <v>55.4</v>
      </c>
      <c r="C90" s="9">
        <f>($F$12/$F$16)*B90</f>
        <v>0.7579780584406528</v>
      </c>
      <c r="D90" s="19">
        <f>B90*$F$15/$F$14</f>
        <v>15.945465801886796</v>
      </c>
      <c r="E90" s="9">
        <f>D90*($F$10/($F$14-D90+$F$15))</f>
        <v>0.20140971810116939</v>
      </c>
      <c r="F90" s="21">
        <f>SUM(C90,E90)</f>
        <v>0.95938777654182217</v>
      </c>
      <c r="O90" s="29"/>
      <c r="P90" s="51"/>
    </row>
    <row r="91" spans="1:16" ht="15" x14ac:dyDescent="0.25">
      <c r="A91" s="56"/>
      <c r="B91" s="14">
        <f>SUM(B20:B90)</f>
        <v>3007.099999999999</v>
      </c>
      <c r="C91" s="9"/>
      <c r="D91" s="19"/>
      <c r="E91" s="9"/>
      <c r="F91" s="21"/>
      <c r="K91" s="57" t="s">
        <v>27</v>
      </c>
      <c r="M91" s="1" t="s">
        <v>28</v>
      </c>
      <c r="N91" s="1" t="s">
        <v>29</v>
      </c>
      <c r="O91" s="29"/>
      <c r="P91" s="51"/>
    </row>
    <row r="92" spans="1:16" ht="15" x14ac:dyDescent="0.25">
      <c r="A92" s="56" t="s">
        <v>30</v>
      </c>
      <c r="B92" s="61">
        <v>39.299999999999997</v>
      </c>
      <c r="C92" s="9" t="s">
        <v>34</v>
      </c>
      <c r="D92" s="19">
        <f>B92*$F$15/$F$14</f>
        <v>11.311494693396229</v>
      </c>
      <c r="E92" s="9">
        <f>D92*($F$10/($F$14-D92+$F$15))</f>
        <v>0.14272533070916246</v>
      </c>
      <c r="F92" s="21">
        <f>SUM(C92,E92)</f>
        <v>0.14272533070916246</v>
      </c>
      <c r="K92" s="57"/>
      <c r="O92" s="29"/>
      <c r="P92" s="51"/>
    </row>
    <row r="93" spans="1:16" ht="15" x14ac:dyDescent="0.25">
      <c r="A93" s="56" t="s">
        <v>31</v>
      </c>
      <c r="B93" s="61">
        <v>57.9</v>
      </c>
      <c r="C93" s="9">
        <f>N93</f>
        <v>0.68955959999999972</v>
      </c>
      <c r="D93" s="19">
        <f>B93*$F$15/$F$14</f>
        <v>16.665026533018871</v>
      </c>
      <c r="E93" s="9">
        <f>D93*($F$10/($F$14-D93+$F$15))</f>
        <v>0.21053341110658785</v>
      </c>
      <c r="F93" s="21">
        <f>SUM(C93,E93)</f>
        <v>0.90009301110658757</v>
      </c>
      <c r="H93" s="51"/>
      <c r="J93" s="56" t="s">
        <v>31</v>
      </c>
      <c r="K93" s="21">
        <v>56.997</v>
      </c>
      <c r="L93" s="21">
        <v>57.798999999999999</v>
      </c>
      <c r="M93" s="58">
        <f>L93-K93</f>
        <v>0.8019999999999996</v>
      </c>
      <c r="N93" s="21">
        <f>M93*0.8598</f>
        <v>0.68955959999999972</v>
      </c>
      <c r="O93" s="29"/>
      <c r="P93" s="51"/>
    </row>
    <row r="94" spans="1:16" ht="15" x14ac:dyDescent="0.25">
      <c r="A94" s="56" t="s">
        <v>12</v>
      </c>
      <c r="B94" s="61">
        <v>45.2</v>
      </c>
      <c r="C94" s="9">
        <f>($F$12/$F$16)*B94</f>
        <v>0.6184225314353341</v>
      </c>
      <c r="D94" s="19">
        <f t="shared" ref="D94:D98" si="8">B94*$F$15/$F$14</f>
        <v>13.009658018867929</v>
      </c>
      <c r="E94" s="9">
        <f t="shared" ref="E94:E98" si="9">D94*($F$10/($F$14-D94+$F$15))</f>
        <v>0.16421629307451571</v>
      </c>
      <c r="F94" s="21">
        <f>SUM(C94,E94)</f>
        <v>0.78263882450984978</v>
      </c>
      <c r="M94" s="1" t="s">
        <v>28</v>
      </c>
      <c r="O94" s="29"/>
      <c r="P94" s="51"/>
    </row>
    <row r="95" spans="1:16" ht="15" x14ac:dyDescent="0.25">
      <c r="A95" s="56" t="s">
        <v>32</v>
      </c>
      <c r="B95" s="61">
        <v>66.7</v>
      </c>
      <c r="C95" s="9">
        <f>N95</f>
        <v>1.3451571</v>
      </c>
      <c r="D95" s="19">
        <f t="shared" si="8"/>
        <v>19.197880306603778</v>
      </c>
      <c r="E95" s="9">
        <f t="shared" si="9"/>
        <v>0.24267282753283298</v>
      </c>
      <c r="F95" s="21">
        <f>SUM(C95,E95)</f>
        <v>1.5878299275328329</v>
      </c>
      <c r="H95" s="51"/>
      <c r="J95" s="56" t="s">
        <v>32</v>
      </c>
      <c r="K95" s="34">
        <v>126547.4</v>
      </c>
      <c r="L95" s="34">
        <v>128111.9</v>
      </c>
      <c r="M95" s="58">
        <f>L95-K95</f>
        <v>1564.5</v>
      </c>
      <c r="N95" s="21">
        <f>M95*0.0008598</f>
        <v>1.3451571</v>
      </c>
      <c r="O95" s="29"/>
      <c r="P95" s="51"/>
    </row>
    <row r="96" spans="1:16" ht="15" x14ac:dyDescent="0.25">
      <c r="A96" s="56" t="s">
        <v>13</v>
      </c>
      <c r="B96" s="61">
        <v>71.7</v>
      </c>
      <c r="C96" s="9">
        <f>($F$12/$F$16)*B96</f>
        <v>0.98099326336091708</v>
      </c>
      <c r="D96" s="19">
        <f t="shared" si="8"/>
        <v>20.637001768867933</v>
      </c>
      <c r="E96" s="9">
        <f t="shared" si="9"/>
        <v>0.26095054266342699</v>
      </c>
      <c r="F96" s="21">
        <f t="shared" si="7"/>
        <v>1.2419438060243442</v>
      </c>
      <c r="O96" s="29"/>
      <c r="P96" s="51"/>
    </row>
    <row r="97" spans="1:16" ht="15" x14ac:dyDescent="0.25">
      <c r="A97" s="56" t="s">
        <v>14</v>
      </c>
      <c r="B97" s="61">
        <v>45.8</v>
      </c>
      <c r="C97" s="9">
        <f>($F$12/$F$16)*B97</f>
        <v>0.62663168008270564</v>
      </c>
      <c r="D97" s="19">
        <f t="shared" si="8"/>
        <v>13.182352594339624</v>
      </c>
      <c r="E97" s="9">
        <f t="shared" si="9"/>
        <v>0.16640275352056594</v>
      </c>
      <c r="F97" s="21">
        <f t="shared" si="7"/>
        <v>0.79303443360327153</v>
      </c>
      <c r="O97" s="29"/>
      <c r="P97" s="51"/>
    </row>
    <row r="98" spans="1:16" ht="15" x14ac:dyDescent="0.25">
      <c r="A98" s="56" t="s">
        <v>33</v>
      </c>
      <c r="B98" s="61">
        <v>58.3</v>
      </c>
      <c r="C98" s="9" t="s">
        <v>34</v>
      </c>
      <c r="D98" s="19">
        <f t="shared" si="8"/>
        <v>16.780156250000001</v>
      </c>
      <c r="E98" s="9">
        <f t="shared" si="9"/>
        <v>0.21199348199847348</v>
      </c>
      <c r="F98" s="21">
        <f t="shared" si="7"/>
        <v>0.21199348199847348</v>
      </c>
      <c r="O98" s="29"/>
      <c r="P98" s="51"/>
    </row>
    <row r="99" spans="1:16" x14ac:dyDescent="0.2">
      <c r="A99" s="49" t="s">
        <v>0</v>
      </c>
      <c r="B99" s="14">
        <f>SUM(B92:B98)</f>
        <v>384.9</v>
      </c>
      <c r="C99" s="24">
        <f>SUM(C20:C98)-C93-C95</f>
        <v>42.651999988860865</v>
      </c>
      <c r="D99" s="20">
        <f>SUM(D20:D98)</f>
        <v>976.30000000000041</v>
      </c>
      <c r="E99" s="24">
        <f>SUM(E20:E98)</f>
        <v>12.323283311139166</v>
      </c>
      <c r="F99" s="35">
        <f>SUM(F20:F98)</f>
        <v>57.010000000000019</v>
      </c>
      <c r="G99" s="59"/>
      <c r="O99" s="30"/>
      <c r="P99" s="51"/>
    </row>
    <row r="100" spans="1:16" x14ac:dyDescent="0.2">
      <c r="F100" s="60"/>
      <c r="O100" s="51"/>
      <c r="P100" s="51"/>
    </row>
    <row r="101" spans="1:16" x14ac:dyDescent="0.2">
      <c r="D101" s="60"/>
      <c r="O101" s="51"/>
      <c r="P101" s="51"/>
    </row>
    <row r="102" spans="1:16" x14ac:dyDescent="0.2">
      <c r="C102" s="59"/>
    </row>
  </sheetData>
  <mergeCells count="18">
    <mergeCell ref="D11:E11"/>
    <mergeCell ref="D12:E12"/>
    <mergeCell ref="A14:C16"/>
    <mergeCell ref="D14:E14"/>
    <mergeCell ref="D15:E15"/>
    <mergeCell ref="D16:E16"/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activeCell="E68" sqref="E68"/>
    </sheetView>
  </sheetViews>
  <sheetFormatPr defaultRowHeight="12.75" x14ac:dyDescent="0.2"/>
  <cols>
    <col min="1" max="1" width="9.140625" style="49"/>
    <col min="2" max="2" width="10.85546875" style="1" customWidth="1"/>
    <col min="3" max="4" width="13.7109375" style="1" customWidth="1"/>
    <col min="5" max="5" width="16.7109375" style="1" customWidth="1"/>
    <col min="6" max="6" width="13.28515625" style="1" customWidth="1"/>
    <col min="7" max="7" width="10.7109375" style="1" customWidth="1"/>
    <col min="8" max="8" width="15.42578125" style="1" customWidth="1"/>
    <col min="9" max="9" width="15.85546875" style="1" customWidth="1"/>
    <col min="10" max="10" width="8.5703125" style="1" hidden="1" customWidth="1"/>
    <col min="11" max="11" width="19.28515625" style="1" hidden="1" customWidth="1"/>
    <col min="12" max="12" width="18.28515625" style="1" hidden="1" customWidth="1"/>
    <col min="13" max="13" width="11.140625" style="1" hidden="1" customWidth="1"/>
    <col min="14" max="14" width="12.85546875" style="1" hidden="1" customWidth="1"/>
    <col min="15" max="16384" width="9.140625" style="1"/>
  </cols>
  <sheetData>
    <row r="1" spans="1:11" ht="20.25" x14ac:dyDescent="0.3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37"/>
      <c r="K1" s="37"/>
    </row>
    <row r="2" spans="1:11" ht="20.25" x14ac:dyDescent="0.3">
      <c r="A2" s="62"/>
      <c r="B2" s="62"/>
      <c r="C2" s="62"/>
      <c r="D2" s="62"/>
      <c r="E2" s="62"/>
      <c r="F2" s="62"/>
      <c r="G2" s="38"/>
      <c r="H2" s="38"/>
      <c r="I2" s="62"/>
      <c r="J2" s="62"/>
      <c r="K2" s="62"/>
    </row>
    <row r="3" spans="1:11" ht="18.75" x14ac:dyDescent="0.2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40"/>
      <c r="K3" s="40"/>
    </row>
    <row r="4" spans="1:11" ht="18.75" x14ac:dyDescent="0.2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40"/>
      <c r="K4" s="40"/>
    </row>
    <row r="5" spans="1:11" ht="18.75" x14ac:dyDescent="0.2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x14ac:dyDescent="0.2">
      <c r="A6" s="74" t="s">
        <v>2</v>
      </c>
      <c r="B6" s="75"/>
      <c r="C6" s="75"/>
      <c r="D6" s="75"/>
      <c r="E6" s="75"/>
      <c r="F6" s="76"/>
      <c r="G6" s="41"/>
      <c r="H6" s="77" t="s">
        <v>3</v>
      </c>
      <c r="I6" s="78"/>
    </row>
    <row r="7" spans="1:11" ht="36.75" thickBot="1" x14ac:dyDescent="0.25">
      <c r="A7" s="83" t="s">
        <v>4</v>
      </c>
      <c r="B7" s="84"/>
      <c r="C7" s="85"/>
      <c r="D7" s="86" t="s">
        <v>5</v>
      </c>
      <c r="E7" s="86"/>
      <c r="F7" s="31" t="s">
        <v>42</v>
      </c>
      <c r="G7" s="64"/>
      <c r="H7" s="79"/>
      <c r="I7" s="80"/>
    </row>
    <row r="8" spans="1:11" x14ac:dyDescent="0.2">
      <c r="A8" s="87" t="s">
        <v>11</v>
      </c>
      <c r="B8" s="88"/>
      <c r="C8" s="89"/>
      <c r="D8" s="90" t="s">
        <v>16</v>
      </c>
      <c r="E8" s="90"/>
      <c r="F8" s="25">
        <v>42.304000000000002</v>
      </c>
      <c r="H8" s="79"/>
      <c r="I8" s="80"/>
    </row>
    <row r="9" spans="1:11" x14ac:dyDescent="0.2">
      <c r="A9" s="91" t="s">
        <v>6</v>
      </c>
      <c r="B9" s="92"/>
      <c r="C9" s="93"/>
      <c r="D9" s="97" t="s">
        <v>15</v>
      </c>
      <c r="E9" s="97"/>
      <c r="F9" s="26">
        <f>SUM(C93,C95)</f>
        <v>0.37581858000000462</v>
      </c>
      <c r="G9" s="42"/>
      <c r="H9" s="79"/>
      <c r="I9" s="80"/>
    </row>
    <row r="10" spans="1:11" ht="13.5" thickBot="1" x14ac:dyDescent="0.25">
      <c r="A10" s="94"/>
      <c r="B10" s="95"/>
      <c r="C10" s="96"/>
      <c r="D10" s="98" t="s">
        <v>20</v>
      </c>
      <c r="E10" s="99"/>
      <c r="F10" s="23">
        <f>F8-F9</f>
        <v>41.928181419999994</v>
      </c>
      <c r="G10" s="42"/>
      <c r="H10" s="81"/>
      <c r="I10" s="82"/>
    </row>
    <row r="11" spans="1:11" ht="13.5" thickBot="1" x14ac:dyDescent="0.25">
      <c r="A11" s="43"/>
      <c r="B11" s="43"/>
      <c r="C11" s="43"/>
      <c r="D11" s="100" t="s">
        <v>22</v>
      </c>
      <c r="E11" s="100"/>
      <c r="F11" s="23">
        <f>E99</f>
        <v>9.3986393037741944</v>
      </c>
      <c r="G11" s="42"/>
      <c r="H11" s="15"/>
      <c r="I11" s="15"/>
    </row>
    <row r="12" spans="1:11" ht="13.5" thickBot="1" x14ac:dyDescent="0.25">
      <c r="A12" s="43"/>
      <c r="B12" s="43"/>
      <c r="C12" s="43"/>
      <c r="D12" s="100" t="s">
        <v>21</v>
      </c>
      <c r="E12" s="100"/>
      <c r="F12" s="23">
        <f>F10-F11</f>
        <v>32.529542116225798</v>
      </c>
      <c r="G12" s="42"/>
      <c r="H12" s="15"/>
      <c r="I12" s="15"/>
    </row>
    <row r="13" spans="1:11" ht="13.5" thickBot="1" x14ac:dyDescent="0.25">
      <c r="A13" s="43"/>
      <c r="B13" s="43"/>
      <c r="C13" s="43"/>
      <c r="D13" s="44"/>
      <c r="E13" s="44"/>
      <c r="F13" s="16"/>
      <c r="G13" s="42"/>
      <c r="H13" s="4"/>
      <c r="I13" s="15"/>
    </row>
    <row r="14" spans="1:11" x14ac:dyDescent="0.2">
      <c r="A14" s="101" t="s">
        <v>19</v>
      </c>
      <c r="B14" s="102"/>
      <c r="C14" s="102"/>
      <c r="D14" s="107" t="s">
        <v>25</v>
      </c>
      <c r="E14" s="107"/>
      <c r="F14" s="18">
        <f>B91+B99</f>
        <v>3391.9999999999991</v>
      </c>
      <c r="H14" s="45"/>
      <c r="I14" s="4"/>
      <c r="J14" s="4"/>
    </row>
    <row r="15" spans="1:11" ht="15" x14ac:dyDescent="0.25">
      <c r="A15" s="103"/>
      <c r="B15" s="104"/>
      <c r="C15" s="104"/>
      <c r="D15" s="108" t="s">
        <v>23</v>
      </c>
      <c r="E15" s="108"/>
      <c r="F15" s="17">
        <v>976.3</v>
      </c>
      <c r="G15" s="42"/>
      <c r="H15" s="47"/>
      <c r="I15" s="6"/>
      <c r="J15" s="4"/>
    </row>
    <row r="16" spans="1:11" ht="24.75" customHeight="1" thickBot="1" x14ac:dyDescent="0.3">
      <c r="A16" s="105"/>
      <c r="B16" s="106"/>
      <c r="C16" s="106"/>
      <c r="D16" s="109" t="s">
        <v>26</v>
      </c>
      <c r="E16" s="109"/>
      <c r="F16" s="27">
        <f>SUM(B20:B52,B54:B90,B94,B96:B97)</f>
        <v>3117.3999999999992</v>
      </c>
      <c r="G16" s="42"/>
      <c r="H16" s="47"/>
      <c r="I16" s="6"/>
      <c r="J16" s="4"/>
    </row>
    <row r="17" spans="1:16" x14ac:dyDescent="0.2">
      <c r="A17" s="44"/>
      <c r="B17" s="44"/>
      <c r="C17" s="44"/>
      <c r="D17" s="44"/>
      <c r="E17" s="48"/>
      <c r="F17" s="48"/>
      <c r="G17" s="22"/>
      <c r="H17" s="42"/>
      <c r="I17" s="47"/>
      <c r="K17" s="4"/>
    </row>
    <row r="18" spans="1:16" ht="15" x14ac:dyDescent="0.25">
      <c r="G18" s="50"/>
      <c r="H18" s="50"/>
      <c r="K18" s="7"/>
      <c r="O18" s="51"/>
      <c r="P18" s="51"/>
    </row>
    <row r="19" spans="1:16" ht="36" x14ac:dyDescent="0.25">
      <c r="A19" s="52" t="s">
        <v>7</v>
      </c>
      <c r="B19" s="52" t="s">
        <v>8</v>
      </c>
      <c r="C19" s="53" t="s">
        <v>17</v>
      </c>
      <c r="D19" s="53" t="s">
        <v>24</v>
      </c>
      <c r="E19" s="54" t="s">
        <v>9</v>
      </c>
      <c r="F19" s="14" t="s">
        <v>10</v>
      </c>
      <c r="G19" s="55"/>
      <c r="H19" s="8"/>
      <c r="I19" s="7"/>
      <c r="O19" s="51"/>
      <c r="P19" s="51"/>
    </row>
    <row r="20" spans="1:16" ht="15" x14ac:dyDescent="0.25">
      <c r="A20" s="56">
        <v>1</v>
      </c>
      <c r="B20" s="61">
        <v>37.200000000000003</v>
      </c>
      <c r="C20" s="9">
        <f>($F$12/$F$16)*B20</f>
        <v>0.3881757126848015</v>
      </c>
      <c r="D20" s="19">
        <f>B20*$F$15/$F$14</f>
        <v>10.707063679245286</v>
      </c>
      <c r="E20" s="9">
        <f>D20*($F$10/($F$14-D20+$F$15))</f>
        <v>0.10302194697376485</v>
      </c>
      <c r="F20" s="21">
        <f>SUM(C20,E20)</f>
        <v>0.49119765965856632</v>
      </c>
      <c r="H20" s="8"/>
      <c r="O20" s="29"/>
      <c r="P20" s="51"/>
    </row>
    <row r="21" spans="1:16" ht="15" x14ac:dyDescent="0.25">
      <c r="A21" s="13">
        <v>2</v>
      </c>
      <c r="B21" s="61">
        <v>38.200000000000003</v>
      </c>
      <c r="C21" s="9">
        <f t="shared" ref="C21:C69" si="0">($F$12/$F$16)*B21</f>
        <v>0.39861054367095206</v>
      </c>
      <c r="D21" s="19">
        <f t="shared" ref="D21:D84" si="1">B21*$F$15/$F$14</f>
        <v>10.994887971698118</v>
      </c>
      <c r="E21" s="9">
        <f t="shared" ref="E21:E84" si="2">D21*($F$10/($F$14-D21+$F$15))</f>
        <v>0.10579834225915466</v>
      </c>
      <c r="F21" s="21">
        <f t="shared" ref="F21:F84" si="3">SUM(C21,E21)</f>
        <v>0.50440888593010669</v>
      </c>
      <c r="G21" s="5"/>
      <c r="H21" s="8"/>
      <c r="I21" s="5"/>
      <c r="O21" s="29"/>
      <c r="P21" s="51"/>
    </row>
    <row r="22" spans="1:16" ht="15" x14ac:dyDescent="0.25">
      <c r="A22" s="56">
        <v>3</v>
      </c>
      <c r="B22" s="61">
        <v>54.9</v>
      </c>
      <c r="C22" s="9">
        <f t="shared" si="0"/>
        <v>0.57287222113966663</v>
      </c>
      <c r="D22" s="19">
        <f t="shared" si="1"/>
        <v>15.80155365566038</v>
      </c>
      <c r="E22" s="9">
        <f t="shared" si="2"/>
        <v>0.15221841352955601</v>
      </c>
      <c r="F22" s="21">
        <f t="shared" si="3"/>
        <v>0.72509063466922263</v>
      </c>
      <c r="H22" s="10"/>
      <c r="I22" s="11"/>
      <c r="O22" s="29"/>
      <c r="P22" s="51"/>
    </row>
    <row r="23" spans="1:16" ht="15" x14ac:dyDescent="0.25">
      <c r="A23" s="56">
        <v>4</v>
      </c>
      <c r="B23" s="61">
        <v>38.6</v>
      </c>
      <c r="C23" s="9">
        <f t="shared" si="0"/>
        <v>0.40278447606541229</v>
      </c>
      <c r="D23" s="19">
        <f t="shared" si="1"/>
        <v>11.110017688679248</v>
      </c>
      <c r="E23" s="9">
        <f t="shared" si="2"/>
        <v>0.10690900307800021</v>
      </c>
      <c r="F23" s="21">
        <f t="shared" si="3"/>
        <v>0.50969347914341245</v>
      </c>
      <c r="H23" s="10"/>
      <c r="I23" s="7"/>
      <c r="O23" s="29"/>
      <c r="P23" s="51"/>
    </row>
    <row r="24" spans="1:16" ht="15" x14ac:dyDescent="0.25">
      <c r="A24" s="13">
        <v>5</v>
      </c>
      <c r="B24" s="61">
        <v>38.299999999999997</v>
      </c>
      <c r="C24" s="9">
        <f t="shared" si="0"/>
        <v>0.39965402676956707</v>
      </c>
      <c r="D24" s="19">
        <f t="shared" si="1"/>
        <v>11.023670400943397</v>
      </c>
      <c r="E24" s="9">
        <f t="shared" si="2"/>
        <v>0.10607600196142929</v>
      </c>
      <c r="F24" s="21">
        <f t="shared" si="3"/>
        <v>0.50573002873099637</v>
      </c>
      <c r="G24" s="5"/>
      <c r="H24" s="5"/>
      <c r="I24" s="11"/>
      <c r="O24" s="29"/>
      <c r="P24" s="51"/>
    </row>
    <row r="25" spans="1:16" ht="15" x14ac:dyDescent="0.25">
      <c r="A25" s="56">
        <v>6</v>
      </c>
      <c r="B25" s="61">
        <v>45.1</v>
      </c>
      <c r="C25" s="9">
        <f t="shared" si="0"/>
        <v>0.47061087747539104</v>
      </c>
      <c r="D25" s="19">
        <f t="shared" si="1"/>
        <v>12.980875589622645</v>
      </c>
      <c r="E25" s="9">
        <f t="shared" si="2"/>
        <v>0.12496547122384064</v>
      </c>
      <c r="F25" s="21">
        <f t="shared" si="3"/>
        <v>0.59557634869923171</v>
      </c>
      <c r="I25" s="12"/>
      <c r="O25" s="29"/>
      <c r="P25" s="51"/>
    </row>
    <row r="26" spans="1:16" ht="15" x14ac:dyDescent="0.25">
      <c r="A26" s="56">
        <v>7</v>
      </c>
      <c r="B26" s="61">
        <v>34.5</v>
      </c>
      <c r="C26" s="9">
        <f t="shared" si="0"/>
        <v>0.36000166902219488</v>
      </c>
      <c r="D26" s="19">
        <f t="shared" si="1"/>
        <v>9.9299380896226435</v>
      </c>
      <c r="E26" s="9">
        <f t="shared" si="2"/>
        <v>9.552751138543128E-2</v>
      </c>
      <c r="F26" s="21">
        <f t="shared" si="3"/>
        <v>0.45552918040762613</v>
      </c>
      <c r="O26" s="29"/>
      <c r="P26" s="51"/>
    </row>
    <row r="27" spans="1:16" ht="15" x14ac:dyDescent="0.25">
      <c r="A27" s="13">
        <v>8</v>
      </c>
      <c r="B27" s="61">
        <v>39.6</v>
      </c>
      <c r="C27" s="9">
        <f t="shared" si="0"/>
        <v>0.41321930705156285</v>
      </c>
      <c r="D27" s="19">
        <f t="shared" si="1"/>
        <v>11.39784198113208</v>
      </c>
      <c r="E27" s="9">
        <f t="shared" si="2"/>
        <v>0.10968591192754726</v>
      </c>
      <c r="F27" s="21">
        <f t="shared" si="3"/>
        <v>0.52290521897911013</v>
      </c>
      <c r="O27" s="29"/>
      <c r="P27" s="51"/>
    </row>
    <row r="28" spans="1:16" ht="15" x14ac:dyDescent="0.25">
      <c r="A28" s="56">
        <v>9</v>
      </c>
      <c r="B28" s="61">
        <v>38.6</v>
      </c>
      <c r="C28" s="9">
        <f t="shared" si="0"/>
        <v>0.40278447606541229</v>
      </c>
      <c r="D28" s="19">
        <f t="shared" si="1"/>
        <v>11.110017688679248</v>
      </c>
      <c r="E28" s="9">
        <f t="shared" si="2"/>
        <v>0.10690900307800021</v>
      </c>
      <c r="F28" s="21">
        <f t="shared" si="3"/>
        <v>0.50969347914341245</v>
      </c>
      <c r="O28" s="29"/>
      <c r="P28" s="51"/>
    </row>
    <row r="29" spans="1:16" ht="15" x14ac:dyDescent="0.25">
      <c r="A29" s="56">
        <v>10</v>
      </c>
      <c r="B29" s="61">
        <v>51.8</v>
      </c>
      <c r="C29" s="9">
        <f t="shared" si="0"/>
        <v>0.54052424508259989</v>
      </c>
      <c r="D29" s="19">
        <f t="shared" si="1"/>
        <v>14.909298349056607</v>
      </c>
      <c r="E29" s="9">
        <f t="shared" si="2"/>
        <v>0.14359376606999388</v>
      </c>
      <c r="F29" s="21">
        <f t="shared" si="3"/>
        <v>0.68411801115259374</v>
      </c>
      <c r="O29" s="29"/>
      <c r="P29" s="51"/>
    </row>
    <row r="30" spans="1:16" ht="15" x14ac:dyDescent="0.25">
      <c r="A30" s="13">
        <v>11</v>
      </c>
      <c r="B30" s="61">
        <v>54.5</v>
      </c>
      <c r="C30" s="9">
        <f t="shared" si="0"/>
        <v>0.56869828874520645</v>
      </c>
      <c r="D30" s="19">
        <f t="shared" si="1"/>
        <v>15.686423938679249</v>
      </c>
      <c r="E30" s="9">
        <f t="shared" si="2"/>
        <v>0.15110535710067102</v>
      </c>
      <c r="F30" s="21">
        <f t="shared" si="3"/>
        <v>0.71980364584587742</v>
      </c>
      <c r="O30" s="29"/>
      <c r="P30" s="51"/>
    </row>
    <row r="31" spans="1:16" ht="15" x14ac:dyDescent="0.25">
      <c r="A31" s="56">
        <v>12</v>
      </c>
      <c r="B31" s="61">
        <v>38.799999999999997</v>
      </c>
      <c r="C31" s="9">
        <f t="shared" si="0"/>
        <v>0.40487144226264238</v>
      </c>
      <c r="D31" s="19">
        <f t="shared" si="1"/>
        <v>11.167582547169813</v>
      </c>
      <c r="E31" s="9">
        <f t="shared" si="2"/>
        <v>0.10746435549789686</v>
      </c>
      <c r="F31" s="21">
        <f t="shared" si="3"/>
        <v>0.51233579776053928</v>
      </c>
      <c r="O31" s="29"/>
      <c r="P31" s="51"/>
    </row>
    <row r="32" spans="1:16" ht="15" x14ac:dyDescent="0.25">
      <c r="A32" s="56">
        <v>13</v>
      </c>
      <c r="B32" s="61">
        <v>37.700000000000003</v>
      </c>
      <c r="C32" s="9">
        <f t="shared" si="0"/>
        <v>0.39339312817787681</v>
      </c>
      <c r="D32" s="19">
        <f t="shared" si="1"/>
        <v>10.850975825471702</v>
      </c>
      <c r="E32" s="9">
        <f t="shared" si="2"/>
        <v>0.10441009876887759</v>
      </c>
      <c r="F32" s="21">
        <f t="shared" si="3"/>
        <v>0.49780322694675438</v>
      </c>
      <c r="O32" s="29"/>
      <c r="P32" s="51"/>
    </row>
    <row r="33" spans="1:16" ht="15" x14ac:dyDescent="0.25">
      <c r="A33" s="13">
        <v>14</v>
      </c>
      <c r="B33" s="61">
        <v>45.5</v>
      </c>
      <c r="C33" s="9">
        <f t="shared" si="0"/>
        <v>0.47478480986985128</v>
      </c>
      <c r="D33" s="19">
        <f t="shared" si="1"/>
        <v>13.096005306603777</v>
      </c>
      <c r="E33" s="9">
        <f t="shared" si="2"/>
        <v>0.12607714519035329</v>
      </c>
      <c r="F33" s="21">
        <f t="shared" si="3"/>
        <v>0.60086195506020457</v>
      </c>
      <c r="O33" s="29"/>
      <c r="P33" s="51"/>
    </row>
    <row r="34" spans="1:16" ht="15" x14ac:dyDescent="0.25">
      <c r="A34" s="56">
        <v>15</v>
      </c>
      <c r="B34" s="61">
        <v>34</v>
      </c>
      <c r="C34" s="9">
        <f t="shared" si="0"/>
        <v>0.35478425352911963</v>
      </c>
      <c r="D34" s="19">
        <f t="shared" si="1"/>
        <v>9.7860259433962273</v>
      </c>
      <c r="E34" s="9">
        <f t="shared" si="2"/>
        <v>9.4139946224298846E-2</v>
      </c>
      <c r="F34" s="21">
        <f t="shared" si="3"/>
        <v>0.44892419975341846</v>
      </c>
      <c r="O34" s="29"/>
      <c r="P34" s="51"/>
    </row>
    <row r="35" spans="1:16" ht="15" x14ac:dyDescent="0.25">
      <c r="A35" s="56">
        <v>16</v>
      </c>
      <c r="B35" s="61">
        <v>40</v>
      </c>
      <c r="C35" s="9">
        <f t="shared" si="0"/>
        <v>0.41739323944602308</v>
      </c>
      <c r="D35" s="19">
        <f t="shared" si="1"/>
        <v>11.51297169811321</v>
      </c>
      <c r="E35" s="9">
        <f t="shared" si="2"/>
        <v>0.11079677820055429</v>
      </c>
      <c r="F35" s="21">
        <f t="shared" si="3"/>
        <v>0.52819001764657736</v>
      </c>
      <c r="O35" s="29"/>
      <c r="P35" s="51"/>
    </row>
    <row r="36" spans="1:16" ht="15" x14ac:dyDescent="0.25">
      <c r="A36" s="13">
        <v>17</v>
      </c>
      <c r="B36" s="61">
        <v>38.4</v>
      </c>
      <c r="C36" s="9">
        <f t="shared" si="0"/>
        <v>0.40069750986818214</v>
      </c>
      <c r="D36" s="19">
        <f t="shared" si="1"/>
        <v>11.052452830188681</v>
      </c>
      <c r="E36" s="9">
        <f t="shared" si="2"/>
        <v>0.10635366533194664</v>
      </c>
      <c r="F36" s="21">
        <f t="shared" si="3"/>
        <v>0.50705117520012877</v>
      </c>
      <c r="O36" s="29"/>
      <c r="P36" s="51"/>
    </row>
    <row r="37" spans="1:16" ht="15" x14ac:dyDescent="0.25">
      <c r="A37" s="56">
        <v>18</v>
      </c>
      <c r="B37" s="61">
        <v>52.1</v>
      </c>
      <c r="C37" s="9">
        <f t="shared" si="0"/>
        <v>0.54365469437844505</v>
      </c>
      <c r="D37" s="19">
        <f t="shared" si="1"/>
        <v>14.995645636792455</v>
      </c>
      <c r="E37" s="9">
        <f t="shared" si="2"/>
        <v>0.14442825485870178</v>
      </c>
      <c r="F37" s="21">
        <f t="shared" si="3"/>
        <v>0.68808294923714686</v>
      </c>
      <c r="O37" s="29"/>
      <c r="P37" s="51"/>
    </row>
    <row r="38" spans="1:16" ht="15" x14ac:dyDescent="0.25">
      <c r="A38" s="56">
        <v>19</v>
      </c>
      <c r="B38" s="61">
        <v>54.2</v>
      </c>
      <c r="C38" s="9">
        <f t="shared" si="0"/>
        <v>0.56556783944936129</v>
      </c>
      <c r="D38" s="19">
        <f t="shared" si="1"/>
        <v>15.6000766509434</v>
      </c>
      <c r="E38" s="9">
        <f t="shared" si="2"/>
        <v>0.1502706034197267</v>
      </c>
      <c r="F38" s="21">
        <f t="shared" si="3"/>
        <v>0.71583844286908804</v>
      </c>
      <c r="O38" s="29"/>
      <c r="P38" s="51"/>
    </row>
    <row r="39" spans="1:16" ht="15" x14ac:dyDescent="0.25">
      <c r="A39" s="13">
        <v>20</v>
      </c>
      <c r="B39" s="61">
        <v>38.4</v>
      </c>
      <c r="C39" s="9">
        <f t="shared" si="0"/>
        <v>0.40069750986818214</v>
      </c>
      <c r="D39" s="19">
        <f t="shared" si="1"/>
        <v>11.052452830188681</v>
      </c>
      <c r="E39" s="9">
        <f t="shared" si="2"/>
        <v>0.10635366533194664</v>
      </c>
      <c r="F39" s="21">
        <f t="shared" si="3"/>
        <v>0.50705117520012877</v>
      </c>
      <c r="O39" s="29"/>
      <c r="P39" s="51"/>
    </row>
    <row r="40" spans="1:16" ht="15" x14ac:dyDescent="0.25">
      <c r="A40" s="56">
        <v>21</v>
      </c>
      <c r="B40" s="61">
        <v>37.6</v>
      </c>
      <c r="C40" s="9">
        <f t="shared" si="0"/>
        <v>0.39234964507926173</v>
      </c>
      <c r="D40" s="19">
        <f t="shared" si="1"/>
        <v>10.822193396226417</v>
      </c>
      <c r="E40" s="9">
        <f t="shared" si="2"/>
        <v>0.10413246107453261</v>
      </c>
      <c r="F40" s="21">
        <f t="shared" si="3"/>
        <v>0.49648210615379434</v>
      </c>
      <c r="O40" s="29"/>
      <c r="P40" s="51"/>
    </row>
    <row r="41" spans="1:16" ht="15" x14ac:dyDescent="0.25">
      <c r="A41" s="56">
        <v>22</v>
      </c>
      <c r="B41" s="61">
        <v>45.4</v>
      </c>
      <c r="C41" s="9">
        <f t="shared" si="0"/>
        <v>0.4737413267712362</v>
      </c>
      <c r="D41" s="19">
        <f t="shared" si="1"/>
        <v>13.067222877358493</v>
      </c>
      <c r="E41" s="9">
        <f t="shared" si="2"/>
        <v>0.12579922118868483</v>
      </c>
      <c r="F41" s="21">
        <f t="shared" si="3"/>
        <v>0.59954054795992107</v>
      </c>
      <c r="O41" s="29"/>
      <c r="P41" s="51"/>
    </row>
    <row r="42" spans="1:16" ht="15" x14ac:dyDescent="0.25">
      <c r="A42" s="13">
        <v>23</v>
      </c>
      <c r="B42" s="61">
        <v>33.799999999999997</v>
      </c>
      <c r="C42" s="9">
        <f t="shared" si="0"/>
        <v>0.35269728733188949</v>
      </c>
      <c r="D42" s="19">
        <f t="shared" si="1"/>
        <v>9.7284610849056623</v>
      </c>
      <c r="E42" s="9">
        <f t="shared" si="2"/>
        <v>9.3584945816184872E-2</v>
      </c>
      <c r="F42" s="21">
        <f t="shared" si="3"/>
        <v>0.44628223314807436</v>
      </c>
      <c r="O42" s="29"/>
      <c r="P42" s="51"/>
    </row>
    <row r="43" spans="1:16" ht="15" x14ac:dyDescent="0.25">
      <c r="A43" s="56">
        <v>24</v>
      </c>
      <c r="B43" s="61">
        <v>40.6</v>
      </c>
      <c r="C43" s="9">
        <f t="shared" si="0"/>
        <v>0.42365413803771346</v>
      </c>
      <c r="D43" s="19">
        <f t="shared" si="1"/>
        <v>11.685666273584909</v>
      </c>
      <c r="E43" s="9">
        <f t="shared" si="2"/>
        <v>0.11246318769588194</v>
      </c>
      <c r="F43" s="21">
        <f t="shared" si="3"/>
        <v>0.53611732573359538</v>
      </c>
      <c r="O43" s="29"/>
      <c r="P43" s="51"/>
    </row>
    <row r="44" spans="1:16" ht="15" x14ac:dyDescent="0.25">
      <c r="A44" s="56">
        <v>25</v>
      </c>
      <c r="B44" s="61">
        <v>38.4</v>
      </c>
      <c r="C44" s="9">
        <f t="shared" si="0"/>
        <v>0.40069750986818214</v>
      </c>
      <c r="D44" s="19">
        <f t="shared" si="1"/>
        <v>11.052452830188681</v>
      </c>
      <c r="E44" s="9">
        <f t="shared" si="2"/>
        <v>0.10635366533194664</v>
      </c>
      <c r="F44" s="21">
        <f t="shared" si="3"/>
        <v>0.50705117520012877</v>
      </c>
      <c r="O44" s="29"/>
      <c r="P44" s="51"/>
    </row>
    <row r="45" spans="1:16" ht="15" x14ac:dyDescent="0.25">
      <c r="A45" s="13">
        <v>26</v>
      </c>
      <c r="B45" s="61">
        <v>52.1</v>
      </c>
      <c r="C45" s="9">
        <f t="shared" si="0"/>
        <v>0.54365469437844505</v>
      </c>
      <c r="D45" s="19">
        <f t="shared" si="1"/>
        <v>14.995645636792455</v>
      </c>
      <c r="E45" s="9">
        <f t="shared" si="2"/>
        <v>0.14442825485870178</v>
      </c>
      <c r="F45" s="21">
        <f t="shared" si="3"/>
        <v>0.68808294923714686</v>
      </c>
      <c r="O45" s="29"/>
      <c r="P45" s="51"/>
    </row>
    <row r="46" spans="1:16" ht="15" x14ac:dyDescent="0.25">
      <c r="A46" s="56">
        <v>27</v>
      </c>
      <c r="B46" s="61">
        <v>54.6</v>
      </c>
      <c r="C46" s="9">
        <f t="shared" si="0"/>
        <v>0.56974177184382147</v>
      </c>
      <c r="D46" s="19">
        <f t="shared" si="1"/>
        <v>15.715206367924532</v>
      </c>
      <c r="E46" s="9">
        <f t="shared" si="2"/>
        <v>0.1513836156876435</v>
      </c>
      <c r="F46" s="21">
        <f t="shared" si="3"/>
        <v>0.72112538753146493</v>
      </c>
      <c r="O46" s="29"/>
      <c r="P46" s="51"/>
    </row>
    <row r="47" spans="1:16" ht="15" x14ac:dyDescent="0.25">
      <c r="A47" s="13">
        <v>28</v>
      </c>
      <c r="B47" s="61">
        <v>38.200000000000003</v>
      </c>
      <c r="C47" s="9">
        <f t="shared" si="0"/>
        <v>0.39861054367095206</v>
      </c>
      <c r="D47" s="19">
        <f t="shared" si="1"/>
        <v>10.994887971698118</v>
      </c>
      <c r="E47" s="9">
        <f t="shared" si="2"/>
        <v>0.10579834225915466</v>
      </c>
      <c r="F47" s="21">
        <f t="shared" si="3"/>
        <v>0.50440888593010669</v>
      </c>
      <c r="O47" s="29"/>
      <c r="P47" s="51"/>
    </row>
    <row r="48" spans="1:16" ht="15" x14ac:dyDescent="0.25">
      <c r="A48" s="56">
        <v>29</v>
      </c>
      <c r="B48" s="61">
        <v>37.799999999999997</v>
      </c>
      <c r="C48" s="9">
        <f t="shared" si="0"/>
        <v>0.39443661127649177</v>
      </c>
      <c r="D48" s="19">
        <f t="shared" si="1"/>
        <v>10.879758254716982</v>
      </c>
      <c r="E48" s="9">
        <f t="shared" si="2"/>
        <v>0.10468774013102911</v>
      </c>
      <c r="F48" s="21">
        <f t="shared" si="3"/>
        <v>0.49912435140752087</v>
      </c>
      <c r="O48" s="29"/>
      <c r="P48" s="51"/>
    </row>
    <row r="49" spans="1:16" ht="15" x14ac:dyDescent="0.25">
      <c r="A49" s="56">
        <v>30</v>
      </c>
      <c r="B49" s="61">
        <v>44.8</v>
      </c>
      <c r="C49" s="9">
        <f t="shared" si="0"/>
        <v>0.46748042817954583</v>
      </c>
      <c r="D49" s="19">
        <f t="shared" si="1"/>
        <v>12.894528301886796</v>
      </c>
      <c r="E49" s="9">
        <f t="shared" si="2"/>
        <v>0.12413175431770868</v>
      </c>
      <c r="F49" s="21">
        <f t="shared" si="3"/>
        <v>0.59161218249725445</v>
      </c>
      <c r="O49" s="29"/>
      <c r="P49" s="51"/>
    </row>
    <row r="50" spans="1:16" ht="15" x14ac:dyDescent="0.25">
      <c r="A50" s="13">
        <v>31</v>
      </c>
      <c r="B50" s="61">
        <v>34.200000000000003</v>
      </c>
      <c r="C50" s="9">
        <f t="shared" si="0"/>
        <v>0.35687121972634978</v>
      </c>
      <c r="D50" s="19">
        <f t="shared" si="1"/>
        <v>9.8435908018867941</v>
      </c>
      <c r="E50" s="9">
        <f t="shared" si="2"/>
        <v>9.4694961292887528E-2</v>
      </c>
      <c r="F50" s="21">
        <f t="shared" si="3"/>
        <v>0.45156618101923729</v>
      </c>
      <c r="O50" s="29"/>
      <c r="P50" s="51"/>
    </row>
    <row r="51" spans="1:16" ht="15" x14ac:dyDescent="0.25">
      <c r="A51" s="56">
        <v>32</v>
      </c>
      <c r="B51" s="61">
        <v>39.299999999999997</v>
      </c>
      <c r="C51" s="9">
        <f t="shared" si="0"/>
        <v>0.41008885775571763</v>
      </c>
      <c r="D51" s="19">
        <f t="shared" si="1"/>
        <v>11.311494693396229</v>
      </c>
      <c r="E51" s="9">
        <f t="shared" si="2"/>
        <v>0.10885280074951902</v>
      </c>
      <c r="F51" s="21">
        <f t="shared" si="3"/>
        <v>0.51894165850523666</v>
      </c>
      <c r="O51" s="29"/>
      <c r="P51" s="51"/>
    </row>
    <row r="52" spans="1:16" ht="15" x14ac:dyDescent="0.25">
      <c r="A52" s="56">
        <v>33</v>
      </c>
      <c r="B52" s="61">
        <v>39</v>
      </c>
      <c r="C52" s="9">
        <f>($F$12/$F$16)*B52</f>
        <v>0.40695840845987252</v>
      </c>
      <c r="D52" s="19">
        <f t="shared" si="1"/>
        <v>11.22514740566038</v>
      </c>
      <c r="E52" s="9">
        <f>D52*($F$10/($F$14-D52+$F$15))</f>
        <v>0.10801972259221823</v>
      </c>
      <c r="F52" s="21">
        <f t="shared" si="3"/>
        <v>0.51497813105209078</v>
      </c>
      <c r="O52" s="29"/>
      <c r="P52" s="51"/>
    </row>
    <row r="53" spans="1:16" ht="15" x14ac:dyDescent="0.25">
      <c r="A53" s="13">
        <v>34</v>
      </c>
      <c r="B53" s="61">
        <v>52.4</v>
      </c>
      <c r="C53" s="9" t="s">
        <v>34</v>
      </c>
      <c r="D53" s="19">
        <f>B53*$F$15/$F$14</f>
        <v>15.081992924528304</v>
      </c>
      <c r="E53" s="9">
        <f>D53*($F$10/($F$14-D53+$F$15))</f>
        <v>0.1452627767520433</v>
      </c>
      <c r="F53" s="21">
        <f t="shared" si="3"/>
        <v>0.1452627767520433</v>
      </c>
      <c r="O53" s="29"/>
      <c r="P53" s="51"/>
    </row>
    <row r="54" spans="1:16" ht="15" x14ac:dyDescent="0.25">
      <c r="A54" s="56">
        <v>35</v>
      </c>
      <c r="B54" s="61">
        <v>39</v>
      </c>
      <c r="C54" s="9">
        <f t="shared" si="0"/>
        <v>0.40695840845987252</v>
      </c>
      <c r="D54" s="19">
        <f t="shared" si="1"/>
        <v>11.22514740566038</v>
      </c>
      <c r="E54" s="9">
        <f t="shared" si="2"/>
        <v>0.10801972259221823</v>
      </c>
      <c r="F54" s="21">
        <f t="shared" si="3"/>
        <v>0.51497813105209078</v>
      </c>
      <c r="O54" s="29"/>
      <c r="P54" s="51"/>
    </row>
    <row r="55" spans="1:16" ht="15" x14ac:dyDescent="0.25">
      <c r="A55" s="56">
        <v>36</v>
      </c>
      <c r="B55" s="61">
        <v>37.1</v>
      </c>
      <c r="C55" s="9">
        <f t="shared" si="0"/>
        <v>0.38713222958618643</v>
      </c>
      <c r="D55" s="19">
        <f t="shared" si="1"/>
        <v>10.678281250000003</v>
      </c>
      <c r="E55" s="9">
        <f t="shared" si="2"/>
        <v>0.10274432761736257</v>
      </c>
      <c r="F55" s="21">
        <f t="shared" si="3"/>
        <v>0.489876557203549</v>
      </c>
      <c r="O55" s="29"/>
      <c r="P55" s="51"/>
    </row>
    <row r="56" spans="1:16" ht="15" x14ac:dyDescent="0.25">
      <c r="A56" s="13">
        <v>37</v>
      </c>
      <c r="B56" s="61">
        <v>45.8</v>
      </c>
      <c r="C56" s="9">
        <f t="shared" si="0"/>
        <v>0.47791525916569638</v>
      </c>
      <c r="D56" s="19">
        <f t="shared" si="1"/>
        <v>13.182352594339624</v>
      </c>
      <c r="E56" s="9">
        <f t="shared" si="2"/>
        <v>0.12691093923653926</v>
      </c>
      <c r="F56" s="21">
        <f t="shared" si="3"/>
        <v>0.60482619840223562</v>
      </c>
      <c r="O56" s="29"/>
      <c r="P56" s="51"/>
    </row>
    <row r="57" spans="1:16" ht="15" x14ac:dyDescent="0.25">
      <c r="A57" s="56">
        <v>38</v>
      </c>
      <c r="B57" s="61">
        <v>36.6</v>
      </c>
      <c r="C57" s="9">
        <f t="shared" si="0"/>
        <v>0.38191481409311112</v>
      </c>
      <c r="D57" s="19">
        <f t="shared" si="1"/>
        <v>10.534369103773589</v>
      </c>
      <c r="E57" s="9">
        <f t="shared" si="2"/>
        <v>0.10135628584445551</v>
      </c>
      <c r="F57" s="21">
        <f t="shared" si="3"/>
        <v>0.48327109993756662</v>
      </c>
      <c r="O57" s="29"/>
      <c r="P57" s="51"/>
    </row>
    <row r="58" spans="1:16" ht="15" x14ac:dyDescent="0.25">
      <c r="A58" s="56">
        <v>40</v>
      </c>
      <c r="B58" s="61">
        <v>40.1</v>
      </c>
      <c r="C58" s="9">
        <f t="shared" si="0"/>
        <v>0.41843672254463815</v>
      </c>
      <c r="D58" s="19">
        <f t="shared" si="1"/>
        <v>11.541754127358493</v>
      </c>
      <c r="E58" s="9">
        <f t="shared" si="2"/>
        <v>0.11107450394232112</v>
      </c>
      <c r="F58" s="21">
        <f t="shared" si="3"/>
        <v>0.52951122648695925</v>
      </c>
      <c r="O58" s="29"/>
      <c r="P58" s="51"/>
    </row>
    <row r="59" spans="1:16" ht="15" x14ac:dyDescent="0.25">
      <c r="A59" s="13">
        <v>41</v>
      </c>
      <c r="B59" s="61">
        <v>50.6</v>
      </c>
      <c r="C59" s="9">
        <f t="shared" si="0"/>
        <v>0.52800244789921924</v>
      </c>
      <c r="D59" s="19">
        <f t="shared" si="1"/>
        <v>14.563909198113212</v>
      </c>
      <c r="E59" s="9">
        <f t="shared" si="2"/>
        <v>0.14025614192210442</v>
      </c>
      <c r="F59" s="21">
        <f t="shared" si="3"/>
        <v>0.66825858982132369</v>
      </c>
      <c r="O59" s="29"/>
      <c r="P59" s="51"/>
    </row>
    <row r="60" spans="1:16" ht="15" x14ac:dyDescent="0.25">
      <c r="A60" s="56">
        <v>42</v>
      </c>
      <c r="B60" s="61">
        <v>39.299999999999997</v>
      </c>
      <c r="C60" s="9">
        <f t="shared" si="0"/>
        <v>0.41008885775571763</v>
      </c>
      <c r="D60" s="19">
        <f t="shared" si="1"/>
        <v>11.311494693396229</v>
      </c>
      <c r="E60" s="9">
        <f t="shared" si="2"/>
        <v>0.10885280074951902</v>
      </c>
      <c r="F60" s="21">
        <f t="shared" si="3"/>
        <v>0.51894165850523666</v>
      </c>
      <c r="O60" s="29"/>
      <c r="P60" s="51"/>
    </row>
    <row r="61" spans="1:16" ht="15" x14ac:dyDescent="0.25">
      <c r="A61" s="56">
        <v>43</v>
      </c>
      <c r="B61" s="61">
        <v>38.799999999999997</v>
      </c>
      <c r="C61" s="9">
        <f t="shared" si="0"/>
        <v>0.40487144226264238</v>
      </c>
      <c r="D61" s="19">
        <f t="shared" si="1"/>
        <v>11.167582547169813</v>
      </c>
      <c r="E61" s="9">
        <f t="shared" si="2"/>
        <v>0.10746435549789686</v>
      </c>
      <c r="F61" s="21">
        <f t="shared" si="3"/>
        <v>0.51233579776053928</v>
      </c>
      <c r="O61" s="29"/>
      <c r="P61" s="51"/>
    </row>
    <row r="62" spans="1:16" ht="15" x14ac:dyDescent="0.25">
      <c r="A62" s="13">
        <v>44</v>
      </c>
      <c r="B62" s="61">
        <v>35.200000000000003</v>
      </c>
      <c r="C62" s="9">
        <f t="shared" si="0"/>
        <v>0.36730605071250033</v>
      </c>
      <c r="D62" s="19">
        <f t="shared" si="1"/>
        <v>10.131415094339626</v>
      </c>
      <c r="E62" s="9">
        <f t="shared" si="2"/>
        <v>9.7470256563283827E-2</v>
      </c>
      <c r="F62" s="21">
        <f t="shared" si="3"/>
        <v>0.46477630727578417</v>
      </c>
      <c r="O62" s="29"/>
      <c r="P62" s="51"/>
    </row>
    <row r="63" spans="1:16" ht="15" x14ac:dyDescent="0.25">
      <c r="A63" s="56">
        <v>45</v>
      </c>
      <c r="B63" s="61">
        <v>46.1</v>
      </c>
      <c r="C63" s="9">
        <f t="shared" si="0"/>
        <v>0.4810457084615416</v>
      </c>
      <c r="D63" s="19">
        <f t="shared" si="1"/>
        <v>13.268699882075476</v>
      </c>
      <c r="E63" s="9">
        <f t="shared" si="2"/>
        <v>0.12774476634602577</v>
      </c>
      <c r="F63" s="21">
        <f t="shared" si="3"/>
        <v>0.60879047480756743</v>
      </c>
      <c r="O63" s="29"/>
      <c r="P63" s="51"/>
    </row>
    <row r="64" spans="1:16" ht="15" x14ac:dyDescent="0.25">
      <c r="A64" s="56">
        <v>46</v>
      </c>
      <c r="B64" s="61">
        <v>36.700000000000003</v>
      </c>
      <c r="C64" s="9">
        <f t="shared" si="0"/>
        <v>0.38295829719172619</v>
      </c>
      <c r="D64" s="19">
        <f t="shared" si="1"/>
        <v>10.563151533018871</v>
      </c>
      <c r="E64" s="9">
        <f t="shared" si="2"/>
        <v>0.10163388686473188</v>
      </c>
      <c r="F64" s="21">
        <f t="shared" si="3"/>
        <v>0.4845921840564581</v>
      </c>
      <c r="O64" s="29"/>
      <c r="P64" s="51"/>
    </row>
    <row r="65" spans="1:16" ht="15" x14ac:dyDescent="0.25">
      <c r="A65" s="13">
        <v>47</v>
      </c>
      <c r="B65" s="61">
        <v>39</v>
      </c>
      <c r="C65" s="9">
        <f t="shared" si="0"/>
        <v>0.40695840845987252</v>
      </c>
      <c r="D65" s="19">
        <f t="shared" si="1"/>
        <v>11.22514740566038</v>
      </c>
      <c r="E65" s="9">
        <f t="shared" si="2"/>
        <v>0.10801972259221823</v>
      </c>
      <c r="F65" s="21">
        <f t="shared" si="3"/>
        <v>0.51497813105209078</v>
      </c>
      <c r="O65" s="29"/>
      <c r="P65" s="51"/>
    </row>
    <row r="66" spans="1:16" ht="15" x14ac:dyDescent="0.25">
      <c r="A66" s="56">
        <v>48</v>
      </c>
      <c r="B66" s="61">
        <v>54.6</v>
      </c>
      <c r="C66" s="9">
        <f t="shared" si="0"/>
        <v>0.56974177184382147</v>
      </c>
      <c r="D66" s="19">
        <f t="shared" si="1"/>
        <v>15.715206367924532</v>
      </c>
      <c r="E66" s="9">
        <f t="shared" si="2"/>
        <v>0.1513836156876435</v>
      </c>
      <c r="F66" s="21">
        <f t="shared" si="3"/>
        <v>0.72112538753146493</v>
      </c>
      <c r="O66" s="29"/>
      <c r="P66" s="51"/>
    </row>
    <row r="67" spans="1:16" ht="15" x14ac:dyDescent="0.25">
      <c r="A67" s="56">
        <v>49</v>
      </c>
      <c r="B67" s="61">
        <v>50.7</v>
      </c>
      <c r="C67" s="9">
        <f t="shared" si="0"/>
        <v>0.52904593099783426</v>
      </c>
      <c r="D67" s="19">
        <f t="shared" si="1"/>
        <v>14.592691627358496</v>
      </c>
      <c r="E67" s="9">
        <f t="shared" si="2"/>
        <v>0.14053425704143205</v>
      </c>
      <c r="F67" s="21">
        <f t="shared" si="3"/>
        <v>0.66958018803926633</v>
      </c>
      <c r="O67" s="29"/>
      <c r="P67" s="51"/>
    </row>
    <row r="68" spans="1:16" ht="15" x14ac:dyDescent="0.25">
      <c r="A68" s="13">
        <v>50</v>
      </c>
      <c r="B68" s="61">
        <v>39.700000000000003</v>
      </c>
      <c r="C68" s="9">
        <f t="shared" si="0"/>
        <v>0.41426279015017792</v>
      </c>
      <c r="D68" s="19">
        <f t="shared" si="1"/>
        <v>11.426624410377361</v>
      </c>
      <c r="E68" s="9">
        <f t="shared" si="2"/>
        <v>0.10996362299183539</v>
      </c>
      <c r="F68" s="21">
        <f t="shared" si="3"/>
        <v>0.52422641314201335</v>
      </c>
      <c r="O68" s="29"/>
      <c r="P68" s="51"/>
    </row>
    <row r="69" spans="1:16" ht="15" x14ac:dyDescent="0.25">
      <c r="A69" s="56">
        <v>51</v>
      </c>
      <c r="B69" s="61">
        <v>38.200000000000003</v>
      </c>
      <c r="C69" s="9">
        <f t="shared" si="0"/>
        <v>0.39861054367095206</v>
      </c>
      <c r="D69" s="19">
        <f t="shared" si="1"/>
        <v>10.994887971698118</v>
      </c>
      <c r="E69" s="9">
        <f t="shared" si="2"/>
        <v>0.10579834225915466</v>
      </c>
      <c r="F69" s="21">
        <f t="shared" si="3"/>
        <v>0.50440888593010669</v>
      </c>
      <c r="O69" s="29"/>
      <c r="P69" s="51"/>
    </row>
    <row r="70" spans="1:16" ht="15" x14ac:dyDescent="0.25">
      <c r="A70" s="56">
        <v>52</v>
      </c>
      <c r="B70" s="61">
        <v>35.1</v>
      </c>
      <c r="C70" s="9">
        <f>($F$12/$F$16)*B70</f>
        <v>0.36626256761388526</v>
      </c>
      <c r="D70" s="19">
        <f t="shared" si="1"/>
        <v>10.102632665094342</v>
      </c>
      <c r="E70" s="9">
        <f t="shared" si="2"/>
        <v>9.7192710540486948E-2</v>
      </c>
      <c r="F70" s="21">
        <f>SUM(C70,E70)</f>
        <v>0.46345527815437221</v>
      </c>
      <c r="O70" s="29"/>
      <c r="P70" s="51"/>
    </row>
    <row r="71" spans="1:16" ht="15" x14ac:dyDescent="0.25">
      <c r="A71" s="13">
        <v>53</v>
      </c>
      <c r="B71" s="61">
        <v>46.3</v>
      </c>
      <c r="C71" s="9">
        <f t="shared" ref="C71:C89" si="4">($F$12/$F$16)*B71</f>
        <v>0.48313267465877169</v>
      </c>
      <c r="D71" s="19">
        <f t="shared" si="1"/>
        <v>13.326264740566041</v>
      </c>
      <c r="E71" s="9">
        <f t="shared" si="2"/>
        <v>0.12830066945515498</v>
      </c>
      <c r="F71" s="21">
        <f t="shared" si="3"/>
        <v>0.61143334411392669</v>
      </c>
      <c r="O71" s="29"/>
      <c r="P71" s="51"/>
    </row>
    <row r="72" spans="1:16" ht="15" x14ac:dyDescent="0.25">
      <c r="A72" s="56">
        <v>54</v>
      </c>
      <c r="B72" s="61">
        <v>36.9</v>
      </c>
      <c r="C72" s="9">
        <f t="shared" si="4"/>
        <v>0.38504526338895628</v>
      </c>
      <c r="D72" s="19">
        <f t="shared" si="1"/>
        <v>10.620716391509434</v>
      </c>
      <c r="E72" s="9">
        <f t="shared" si="2"/>
        <v>0.10218909990659683</v>
      </c>
      <c r="F72" s="21">
        <f t="shared" si="3"/>
        <v>0.48723436329555314</v>
      </c>
      <c r="O72" s="29"/>
      <c r="P72" s="51"/>
    </row>
    <row r="73" spans="1:16" ht="15" x14ac:dyDescent="0.25">
      <c r="A73" s="56">
        <v>55</v>
      </c>
      <c r="B73" s="61">
        <v>39.299999999999997</v>
      </c>
      <c r="C73" s="9">
        <f t="shared" si="4"/>
        <v>0.41008885775571763</v>
      </c>
      <c r="D73" s="19">
        <f t="shared" si="1"/>
        <v>11.311494693396229</v>
      </c>
      <c r="E73" s="9">
        <f t="shared" si="2"/>
        <v>0.10885280074951902</v>
      </c>
      <c r="F73" s="21">
        <f t="shared" si="3"/>
        <v>0.51894165850523666</v>
      </c>
      <c r="O73" s="29"/>
      <c r="P73" s="51"/>
    </row>
    <row r="74" spans="1:16" ht="15" x14ac:dyDescent="0.25">
      <c r="A74" s="13">
        <v>56</v>
      </c>
      <c r="B74" s="61">
        <v>54.7</v>
      </c>
      <c r="C74" s="9">
        <f t="shared" si="4"/>
        <v>0.57078525494243659</v>
      </c>
      <c r="D74" s="19">
        <f t="shared" si="1"/>
        <v>15.743988797169816</v>
      </c>
      <c r="E74" s="9">
        <f t="shared" si="2"/>
        <v>0.15166187795473315</v>
      </c>
      <c r="F74" s="21">
        <f t="shared" si="3"/>
        <v>0.72244713289716977</v>
      </c>
      <c r="O74" s="29"/>
      <c r="P74" s="51"/>
    </row>
    <row r="75" spans="1:16" ht="15" x14ac:dyDescent="0.25">
      <c r="A75" s="56">
        <v>57</v>
      </c>
      <c r="B75" s="61">
        <v>50.6</v>
      </c>
      <c r="C75" s="9">
        <f t="shared" si="4"/>
        <v>0.52800244789921924</v>
      </c>
      <c r="D75" s="19">
        <f t="shared" si="1"/>
        <v>14.563909198113212</v>
      </c>
      <c r="E75" s="9">
        <f t="shared" si="2"/>
        <v>0.14025614192210442</v>
      </c>
      <c r="F75" s="21">
        <f t="shared" si="3"/>
        <v>0.66825858982132369</v>
      </c>
      <c r="O75" s="29"/>
      <c r="P75" s="51"/>
    </row>
    <row r="76" spans="1:16" ht="15" x14ac:dyDescent="0.25">
      <c r="A76" s="56">
        <v>58</v>
      </c>
      <c r="B76" s="61">
        <v>40</v>
      </c>
      <c r="C76" s="9">
        <f t="shared" si="4"/>
        <v>0.41739323944602308</v>
      </c>
      <c r="D76" s="19">
        <f t="shared" si="1"/>
        <v>11.51297169811321</v>
      </c>
      <c r="E76" s="9">
        <f t="shared" si="2"/>
        <v>0.11079677820055429</v>
      </c>
      <c r="F76" s="21">
        <f t="shared" si="3"/>
        <v>0.52819001764657736</v>
      </c>
      <c r="O76" s="29"/>
      <c r="P76" s="51"/>
    </row>
    <row r="77" spans="1:16" ht="15" x14ac:dyDescent="0.25">
      <c r="A77" s="13">
        <v>59</v>
      </c>
      <c r="B77" s="61">
        <v>37.6</v>
      </c>
      <c r="C77" s="9">
        <f t="shared" si="4"/>
        <v>0.39234964507926173</v>
      </c>
      <c r="D77" s="19">
        <f t="shared" si="1"/>
        <v>10.822193396226417</v>
      </c>
      <c r="E77" s="9">
        <f t="shared" si="2"/>
        <v>0.10413246107453261</v>
      </c>
      <c r="F77" s="21">
        <f t="shared" si="3"/>
        <v>0.49648210615379434</v>
      </c>
      <c r="O77" s="29"/>
      <c r="P77" s="51"/>
    </row>
    <row r="78" spans="1:16" ht="15" x14ac:dyDescent="0.25">
      <c r="A78" s="56">
        <v>60</v>
      </c>
      <c r="B78" s="61">
        <v>35.200000000000003</v>
      </c>
      <c r="C78" s="9">
        <f t="shared" si="4"/>
        <v>0.36730605071250033</v>
      </c>
      <c r="D78" s="19">
        <f t="shared" si="1"/>
        <v>10.131415094339626</v>
      </c>
      <c r="E78" s="9">
        <f t="shared" si="2"/>
        <v>9.7470256563283827E-2</v>
      </c>
      <c r="F78" s="21">
        <f t="shared" si="3"/>
        <v>0.46477630727578417</v>
      </c>
      <c r="O78" s="29"/>
      <c r="P78" s="51"/>
    </row>
    <row r="79" spans="1:16" ht="15" x14ac:dyDescent="0.25">
      <c r="A79" s="13">
        <v>61</v>
      </c>
      <c r="B79" s="61">
        <v>46.1</v>
      </c>
      <c r="C79" s="9">
        <f t="shared" si="4"/>
        <v>0.4810457084615416</v>
      </c>
      <c r="D79" s="19">
        <f t="shared" si="1"/>
        <v>13.268699882075476</v>
      </c>
      <c r="E79" s="9">
        <f t="shared" si="2"/>
        <v>0.12774476634602577</v>
      </c>
      <c r="F79" s="21">
        <f t="shared" si="3"/>
        <v>0.60879047480756743</v>
      </c>
      <c r="O79" s="29"/>
      <c r="P79" s="51"/>
    </row>
    <row r="80" spans="1:16" ht="15" x14ac:dyDescent="0.25">
      <c r="A80" s="56">
        <v>62</v>
      </c>
      <c r="B80" s="61">
        <v>37</v>
      </c>
      <c r="C80" s="9">
        <f t="shared" si="4"/>
        <v>0.38608874648757135</v>
      </c>
      <c r="D80" s="19">
        <f t="shared" si="1"/>
        <v>10.649498820754719</v>
      </c>
      <c r="E80" s="9">
        <f t="shared" si="2"/>
        <v>0.10246671192833078</v>
      </c>
      <c r="F80" s="21">
        <f t="shared" si="3"/>
        <v>0.48855545841590214</v>
      </c>
      <c r="O80" s="29"/>
      <c r="P80" s="51"/>
    </row>
    <row r="81" spans="1:16" ht="15" x14ac:dyDescent="0.25">
      <c r="A81" s="56">
        <v>63</v>
      </c>
      <c r="B81" s="61">
        <v>46</v>
      </c>
      <c r="C81" s="9">
        <f t="shared" si="4"/>
        <v>0.48000222536292653</v>
      </c>
      <c r="D81" s="19">
        <f t="shared" si="1"/>
        <v>13.239917452830191</v>
      </c>
      <c r="E81" s="9">
        <f t="shared" si="2"/>
        <v>0.12746682030237547</v>
      </c>
      <c r="F81" s="21">
        <f t="shared" si="3"/>
        <v>0.60746904566530202</v>
      </c>
      <c r="O81" s="29"/>
      <c r="P81" s="51"/>
    </row>
    <row r="82" spans="1:16" ht="15" x14ac:dyDescent="0.25">
      <c r="A82" s="13">
        <v>64</v>
      </c>
      <c r="B82" s="61">
        <v>54.9</v>
      </c>
      <c r="C82" s="9">
        <f t="shared" si="4"/>
        <v>0.57287222113966663</v>
      </c>
      <c r="D82" s="19">
        <f t="shared" si="1"/>
        <v>15.80155365566038</v>
      </c>
      <c r="E82" s="9">
        <f t="shared" si="2"/>
        <v>0.15221841352955601</v>
      </c>
      <c r="F82" s="21">
        <f t="shared" si="3"/>
        <v>0.72509063466922263</v>
      </c>
      <c r="O82" s="29"/>
      <c r="P82" s="51"/>
    </row>
    <row r="83" spans="1:16" ht="15" x14ac:dyDescent="0.25">
      <c r="A83" s="56">
        <v>65</v>
      </c>
      <c r="B83" s="61">
        <v>50.6</v>
      </c>
      <c r="C83" s="9">
        <f t="shared" si="4"/>
        <v>0.52800244789921924</v>
      </c>
      <c r="D83" s="19">
        <f t="shared" si="1"/>
        <v>14.563909198113212</v>
      </c>
      <c r="E83" s="9">
        <f t="shared" si="2"/>
        <v>0.14025614192210442</v>
      </c>
      <c r="F83" s="21">
        <f t="shared" si="3"/>
        <v>0.66825858982132369</v>
      </c>
      <c r="O83" s="29"/>
      <c r="P83" s="51"/>
    </row>
    <row r="84" spans="1:16" ht="15" x14ac:dyDescent="0.25">
      <c r="A84" s="56">
        <v>66</v>
      </c>
      <c r="B84" s="61">
        <v>39.5</v>
      </c>
      <c r="C84" s="9">
        <f t="shared" si="4"/>
        <v>0.41217582395294777</v>
      </c>
      <c r="D84" s="19">
        <f t="shared" si="1"/>
        <v>11.369059551886796</v>
      </c>
      <c r="E84" s="9">
        <f t="shared" si="2"/>
        <v>0.10940820453244694</v>
      </c>
      <c r="F84" s="21">
        <f t="shared" si="3"/>
        <v>0.52158402848539476</v>
      </c>
      <c r="O84" s="29"/>
      <c r="P84" s="51"/>
    </row>
    <row r="85" spans="1:16" ht="15" x14ac:dyDescent="0.25">
      <c r="A85" s="13">
        <v>67</v>
      </c>
      <c r="B85" s="61">
        <v>39.1</v>
      </c>
      <c r="C85" s="9">
        <f>($F$12/$F$16)*B85</f>
        <v>0.40800189155848759</v>
      </c>
      <c r="D85" s="19">
        <f t="shared" ref="D85:D89" si="5">B85*$F$15/$F$14</f>
        <v>11.253929834905664</v>
      </c>
      <c r="E85" s="9">
        <f t="shared" ref="E85:E89" si="6">D85*($F$10/($F$14-D85+$F$15))</f>
        <v>0.10829741164246998</v>
      </c>
      <c r="F85" s="21">
        <f t="shared" ref="F85:F98" si="7">SUM(C85,E85)</f>
        <v>0.51629930320095752</v>
      </c>
      <c r="O85" s="29"/>
      <c r="P85" s="51"/>
    </row>
    <row r="86" spans="1:16" ht="15" x14ac:dyDescent="0.25">
      <c r="A86" s="56">
        <v>68</v>
      </c>
      <c r="B86" s="61">
        <v>34.799999999999997</v>
      </c>
      <c r="C86" s="9">
        <f t="shared" si="4"/>
        <v>0.36313211831804004</v>
      </c>
      <c r="D86" s="19">
        <f t="shared" si="5"/>
        <v>10.016285377358493</v>
      </c>
      <c r="E86" s="9">
        <f t="shared" si="6"/>
        <v>9.6360094467310836E-2</v>
      </c>
      <c r="F86" s="21">
        <f t="shared" si="7"/>
        <v>0.45949221278535091</v>
      </c>
      <c r="O86" s="29"/>
      <c r="P86" s="51"/>
    </row>
    <row r="87" spans="1:16" ht="15" x14ac:dyDescent="0.25">
      <c r="A87" s="56">
        <v>69</v>
      </c>
      <c r="B87" s="61">
        <v>45.6</v>
      </c>
      <c r="C87" s="9">
        <f t="shared" si="4"/>
        <v>0.47582829296846635</v>
      </c>
      <c r="D87" s="19">
        <f t="shared" si="5"/>
        <v>13.124787735849059</v>
      </c>
      <c r="E87" s="9">
        <f t="shared" si="6"/>
        <v>0.12635507286550327</v>
      </c>
      <c r="F87" s="21">
        <f t="shared" si="7"/>
        <v>0.60218336583396959</v>
      </c>
      <c r="O87" s="29"/>
      <c r="P87" s="51"/>
    </row>
    <row r="88" spans="1:16" ht="15" x14ac:dyDescent="0.25">
      <c r="A88" s="56">
        <v>70</v>
      </c>
      <c r="B88" s="61">
        <v>36.9</v>
      </c>
      <c r="C88" s="9">
        <f t="shared" si="4"/>
        <v>0.38504526338895628</v>
      </c>
      <c r="D88" s="19">
        <f t="shared" si="5"/>
        <v>10.620716391509434</v>
      </c>
      <c r="E88" s="9">
        <f t="shared" si="6"/>
        <v>0.10218909990659683</v>
      </c>
      <c r="F88" s="21">
        <f t="shared" si="7"/>
        <v>0.48723436329555314</v>
      </c>
      <c r="O88" s="29"/>
      <c r="P88" s="51"/>
    </row>
    <row r="89" spans="1:16" ht="15" x14ac:dyDescent="0.25">
      <c r="A89" s="13">
        <v>71</v>
      </c>
      <c r="B89" s="61">
        <v>39.4</v>
      </c>
      <c r="C89" s="9">
        <f t="shared" si="4"/>
        <v>0.4111323408543327</v>
      </c>
      <c r="D89" s="19">
        <f t="shared" si="5"/>
        <v>11.340277122641512</v>
      </c>
      <c r="E89" s="9">
        <f t="shared" si="6"/>
        <v>0.10913050080646176</v>
      </c>
      <c r="F89" s="21">
        <f t="shared" si="7"/>
        <v>0.52026284166079451</v>
      </c>
      <c r="O89" s="29"/>
      <c r="P89" s="51"/>
    </row>
    <row r="90" spans="1:16" ht="15" x14ac:dyDescent="0.25">
      <c r="A90" s="56">
        <v>72</v>
      </c>
      <c r="B90" s="61">
        <v>55.4</v>
      </c>
      <c r="C90" s="9">
        <f>($F$12/$F$16)*B90</f>
        <v>0.57808963663274193</v>
      </c>
      <c r="D90" s="19">
        <f>B90*$F$15/$F$14</f>
        <v>15.945465801886796</v>
      </c>
      <c r="E90" s="9">
        <f>D90*($F$10/($F$14-D90+$F$15))</f>
        <v>0.15360981687377473</v>
      </c>
      <c r="F90" s="21">
        <f>SUM(C90,E90)</f>
        <v>0.73169945350651666</v>
      </c>
      <c r="O90" s="29"/>
      <c r="P90" s="51"/>
    </row>
    <row r="91" spans="1:16" ht="15" x14ac:dyDescent="0.25">
      <c r="A91" s="56"/>
      <c r="B91" s="14">
        <f>SUM(B20:B90)</f>
        <v>3007.099999999999</v>
      </c>
      <c r="C91" s="9"/>
      <c r="D91" s="19"/>
      <c r="E91" s="9"/>
      <c r="F91" s="21"/>
      <c r="K91" s="57" t="s">
        <v>27</v>
      </c>
      <c r="M91" s="1" t="s">
        <v>28</v>
      </c>
      <c r="N91" s="1" t="s">
        <v>29</v>
      </c>
      <c r="O91" s="29"/>
      <c r="P91" s="51"/>
    </row>
    <row r="92" spans="1:16" ht="15" x14ac:dyDescent="0.25">
      <c r="A92" s="56" t="s">
        <v>30</v>
      </c>
      <c r="B92" s="61">
        <v>39.299999999999997</v>
      </c>
      <c r="C92" s="9" t="s">
        <v>34</v>
      </c>
      <c r="D92" s="19">
        <f>B92*$F$15/$F$14</f>
        <v>11.311494693396229</v>
      </c>
      <c r="E92" s="9">
        <f>D92*($F$10/($F$14-D92+$F$15))</f>
        <v>0.10885280074951902</v>
      </c>
      <c r="F92" s="21">
        <f>SUM(C92,E92)</f>
        <v>0.10885280074951902</v>
      </c>
      <c r="K92" s="57"/>
      <c r="O92" s="29"/>
      <c r="P92" s="51"/>
    </row>
    <row r="93" spans="1:16" ht="15" x14ac:dyDescent="0.25">
      <c r="A93" s="56" t="s">
        <v>31</v>
      </c>
      <c r="B93" s="61">
        <v>57.9</v>
      </c>
      <c r="C93" s="9">
        <f>N93</f>
        <v>9.7157399999999616E-2</v>
      </c>
      <c r="D93" s="19">
        <f>B93*$F$15/$F$14</f>
        <v>16.665026533018871</v>
      </c>
      <c r="E93" s="9">
        <f>D93*($F$10/($F$14-D93+$F$15))</f>
        <v>0.16056821404044419</v>
      </c>
      <c r="F93" s="21">
        <f>SUM(C93,E93)</f>
        <v>0.25772561404044381</v>
      </c>
      <c r="H93" s="51"/>
      <c r="J93" s="56" t="s">
        <v>31</v>
      </c>
      <c r="K93" s="21">
        <v>57.798999999999999</v>
      </c>
      <c r="L93" s="21">
        <v>57.911999999999999</v>
      </c>
      <c r="M93" s="58">
        <f>L93-K93</f>
        <v>0.11299999999999955</v>
      </c>
      <c r="N93" s="21">
        <f>M93*0.8598</f>
        <v>9.7157399999999616E-2</v>
      </c>
      <c r="O93" s="29"/>
      <c r="P93" s="51"/>
    </row>
    <row r="94" spans="1:16" ht="15" x14ac:dyDescent="0.25">
      <c r="A94" s="56" t="s">
        <v>12</v>
      </c>
      <c r="B94" s="61">
        <v>45.2</v>
      </c>
      <c r="C94" s="9">
        <f>($F$12/$F$16)*B94</f>
        <v>0.47165436057400612</v>
      </c>
      <c r="D94" s="19">
        <f t="shared" ref="D94:D98" si="8">B94*$F$15/$F$14</f>
        <v>13.009658018867929</v>
      </c>
      <c r="E94" s="9">
        <f t="shared" ref="E94:E98" si="9">D94*($F$10/($F$14-D94+$F$15))</f>
        <v>0.12524338420550138</v>
      </c>
      <c r="F94" s="21">
        <f>SUM(C94,E94)</f>
        <v>0.59689774477950752</v>
      </c>
      <c r="M94" s="1" t="s">
        <v>28</v>
      </c>
      <c r="O94" s="29"/>
      <c r="P94" s="51"/>
    </row>
    <row r="95" spans="1:16" ht="15" x14ac:dyDescent="0.25">
      <c r="A95" s="56" t="s">
        <v>32</v>
      </c>
      <c r="B95" s="61">
        <v>66.7</v>
      </c>
      <c r="C95" s="9">
        <f>N95</f>
        <v>0.278661180000005</v>
      </c>
      <c r="D95" s="19">
        <f t="shared" si="8"/>
        <v>19.197880306603778</v>
      </c>
      <c r="E95" s="9">
        <f t="shared" si="9"/>
        <v>0.18508008922804386</v>
      </c>
      <c r="F95" s="21">
        <f>SUM(C95,E95)</f>
        <v>0.46374126922804887</v>
      </c>
      <c r="H95" s="51"/>
      <c r="J95" s="56" t="s">
        <v>32</v>
      </c>
      <c r="K95" s="34">
        <v>128111.9</v>
      </c>
      <c r="L95" s="34">
        <v>128436</v>
      </c>
      <c r="M95" s="58">
        <f>L95-K95</f>
        <v>324.10000000000582</v>
      </c>
      <c r="N95" s="21">
        <f>M95*0.0008598</f>
        <v>0.278661180000005</v>
      </c>
      <c r="O95" s="29"/>
      <c r="P95" s="51"/>
    </row>
    <row r="96" spans="1:16" ht="15" x14ac:dyDescent="0.25">
      <c r="A96" s="56" t="s">
        <v>13</v>
      </c>
      <c r="B96" s="61">
        <v>71.7</v>
      </c>
      <c r="C96" s="9">
        <f>($F$12/$F$16)*B96</f>
        <v>0.74817738170699644</v>
      </c>
      <c r="D96" s="19">
        <f t="shared" si="8"/>
        <v>20.637001768867933</v>
      </c>
      <c r="E96" s="9">
        <f t="shared" si="9"/>
        <v>0.1990200147716131</v>
      </c>
      <c r="F96" s="21">
        <f t="shared" si="7"/>
        <v>0.94719739647860957</v>
      </c>
      <c r="O96" s="29"/>
      <c r="P96" s="51"/>
    </row>
    <row r="97" spans="1:16" ht="15" x14ac:dyDescent="0.25">
      <c r="A97" s="56" t="s">
        <v>14</v>
      </c>
      <c r="B97" s="61">
        <v>45.8</v>
      </c>
      <c r="C97" s="9">
        <f>($F$12/$F$16)*B97</f>
        <v>0.47791525916569638</v>
      </c>
      <c r="D97" s="19">
        <f t="shared" si="8"/>
        <v>13.182352594339624</v>
      </c>
      <c r="E97" s="9">
        <f t="shared" si="9"/>
        <v>0.12691093923653926</v>
      </c>
      <c r="F97" s="21">
        <f t="shared" si="7"/>
        <v>0.60482619840223562</v>
      </c>
      <c r="O97" s="29"/>
      <c r="P97" s="51"/>
    </row>
    <row r="98" spans="1:16" ht="15" x14ac:dyDescent="0.25">
      <c r="A98" s="56" t="s">
        <v>33</v>
      </c>
      <c r="B98" s="61">
        <v>58.3</v>
      </c>
      <c r="C98" s="9" t="s">
        <v>34</v>
      </c>
      <c r="D98" s="19">
        <f t="shared" si="8"/>
        <v>16.780156250000001</v>
      </c>
      <c r="E98" s="9">
        <f t="shared" si="9"/>
        <v>0.16168177114404247</v>
      </c>
      <c r="F98" s="21">
        <f t="shared" si="7"/>
        <v>0.16168177114404247</v>
      </c>
      <c r="O98" s="29"/>
      <c r="P98" s="51"/>
    </row>
    <row r="99" spans="1:16" x14ac:dyDescent="0.2">
      <c r="A99" s="49" t="s">
        <v>0</v>
      </c>
      <c r="B99" s="14">
        <f>SUM(B92:B98)</f>
        <v>384.9</v>
      </c>
      <c r="C99" s="24">
        <f>SUM(C20:C98)-C93-C95</f>
        <v>32.529542116225798</v>
      </c>
      <c r="D99" s="20">
        <f>SUM(D20:D98)</f>
        <v>976.30000000000041</v>
      </c>
      <c r="E99" s="24">
        <f>SUM(E20:E98)</f>
        <v>9.3986393037741944</v>
      </c>
      <c r="F99" s="35">
        <f>SUM(F20:F98)</f>
        <v>42.304000000000016</v>
      </c>
      <c r="G99" s="59"/>
      <c r="O99" s="30"/>
      <c r="P99" s="51"/>
    </row>
    <row r="100" spans="1:16" x14ac:dyDescent="0.2">
      <c r="F100" s="60"/>
      <c r="O100" s="51"/>
      <c r="P100" s="51"/>
    </row>
    <row r="101" spans="1:16" x14ac:dyDescent="0.2">
      <c r="D101" s="60"/>
      <c r="O101" s="51"/>
      <c r="P101" s="51"/>
    </row>
    <row r="102" spans="1:16" x14ac:dyDescent="0.2">
      <c r="C102" s="59"/>
    </row>
  </sheetData>
  <mergeCells count="18">
    <mergeCell ref="D11:E11"/>
    <mergeCell ref="D12:E12"/>
    <mergeCell ref="A14:C16"/>
    <mergeCell ref="D14:E14"/>
    <mergeCell ref="D15:E15"/>
    <mergeCell ref="D16:E16"/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sqref="A1:XFD1048576"/>
    </sheetView>
  </sheetViews>
  <sheetFormatPr defaultRowHeight="12.75" x14ac:dyDescent="0.2"/>
  <cols>
    <col min="1" max="1" width="9.140625" style="49"/>
    <col min="2" max="2" width="10.85546875" style="1" customWidth="1"/>
    <col min="3" max="4" width="13.7109375" style="1" customWidth="1"/>
    <col min="5" max="5" width="16.7109375" style="1" customWidth="1"/>
    <col min="6" max="6" width="13.28515625" style="1" customWidth="1"/>
    <col min="7" max="7" width="10.7109375" style="1" customWidth="1"/>
    <col min="8" max="8" width="15.42578125" style="1" customWidth="1"/>
    <col min="9" max="9" width="15.85546875" style="1" customWidth="1"/>
    <col min="10" max="10" width="8.5703125" style="1" hidden="1" customWidth="1"/>
    <col min="11" max="11" width="19.28515625" style="1" hidden="1" customWidth="1"/>
    <col min="12" max="12" width="18.28515625" style="1" hidden="1" customWidth="1"/>
    <col min="13" max="13" width="11.140625" style="1" hidden="1" customWidth="1"/>
    <col min="14" max="14" width="12.85546875" style="1" hidden="1" customWidth="1"/>
    <col min="15" max="16384" width="9.140625" style="1"/>
  </cols>
  <sheetData>
    <row r="1" spans="1:11" ht="20.25" x14ac:dyDescent="0.3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37"/>
      <c r="K1" s="37"/>
    </row>
    <row r="2" spans="1:11" ht="20.25" x14ac:dyDescent="0.3">
      <c r="A2" s="65"/>
      <c r="B2" s="65"/>
      <c r="C2" s="65"/>
      <c r="D2" s="65"/>
      <c r="E2" s="65"/>
      <c r="F2" s="65"/>
      <c r="G2" s="38"/>
      <c r="H2" s="38"/>
      <c r="I2" s="65"/>
      <c r="J2" s="65"/>
      <c r="K2" s="65"/>
    </row>
    <row r="3" spans="1:11" ht="18.75" x14ac:dyDescent="0.2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40"/>
      <c r="K3" s="40"/>
    </row>
    <row r="4" spans="1:11" ht="18.75" x14ac:dyDescent="0.2">
      <c r="A4" s="73" t="s">
        <v>43</v>
      </c>
      <c r="B4" s="73"/>
      <c r="C4" s="73"/>
      <c r="D4" s="73"/>
      <c r="E4" s="73"/>
      <c r="F4" s="73"/>
      <c r="G4" s="73"/>
      <c r="H4" s="73"/>
      <c r="I4" s="73"/>
      <c r="J4" s="40"/>
      <c r="K4" s="40"/>
    </row>
    <row r="5" spans="1:11" ht="18.7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">
      <c r="A6" s="74" t="s">
        <v>2</v>
      </c>
      <c r="B6" s="75"/>
      <c r="C6" s="75"/>
      <c r="D6" s="75"/>
      <c r="E6" s="75"/>
      <c r="F6" s="76"/>
      <c r="G6" s="41"/>
      <c r="H6" s="77" t="s">
        <v>3</v>
      </c>
      <c r="I6" s="78"/>
    </row>
    <row r="7" spans="1:11" ht="36.75" thickBot="1" x14ac:dyDescent="0.25">
      <c r="A7" s="83" t="s">
        <v>4</v>
      </c>
      <c r="B7" s="84"/>
      <c r="C7" s="85"/>
      <c r="D7" s="86" t="s">
        <v>5</v>
      </c>
      <c r="E7" s="86"/>
      <c r="F7" s="31" t="s">
        <v>44</v>
      </c>
      <c r="G7" s="67"/>
      <c r="H7" s="79"/>
      <c r="I7" s="80"/>
    </row>
    <row r="8" spans="1:11" x14ac:dyDescent="0.2">
      <c r="A8" s="87" t="s">
        <v>11</v>
      </c>
      <c r="B8" s="88"/>
      <c r="C8" s="89"/>
      <c r="D8" s="90" t="s">
        <v>16</v>
      </c>
      <c r="E8" s="90"/>
      <c r="F8" s="25">
        <v>9.7720000000000002</v>
      </c>
      <c r="H8" s="79"/>
      <c r="I8" s="80"/>
    </row>
    <row r="9" spans="1:11" x14ac:dyDescent="0.2">
      <c r="A9" s="91" t="s">
        <v>6</v>
      </c>
      <c r="B9" s="92"/>
      <c r="C9" s="93"/>
      <c r="D9" s="97" t="s">
        <v>15</v>
      </c>
      <c r="E9" s="97"/>
      <c r="F9" s="26">
        <f>SUM(C93,C95)</f>
        <v>8.7699600000003264E-2</v>
      </c>
      <c r="G9" s="42"/>
      <c r="H9" s="79"/>
      <c r="I9" s="80"/>
    </row>
    <row r="10" spans="1:11" ht="13.5" thickBot="1" x14ac:dyDescent="0.25">
      <c r="A10" s="94"/>
      <c r="B10" s="95"/>
      <c r="C10" s="96"/>
      <c r="D10" s="98" t="s">
        <v>20</v>
      </c>
      <c r="E10" s="99"/>
      <c r="F10" s="23">
        <f>F8-F9</f>
        <v>9.6843003999999961</v>
      </c>
      <c r="G10" s="42"/>
      <c r="H10" s="81"/>
      <c r="I10" s="82"/>
    </row>
    <row r="11" spans="1:11" ht="13.5" thickBot="1" x14ac:dyDescent="0.25">
      <c r="A11" s="43"/>
      <c r="B11" s="43"/>
      <c r="C11" s="43"/>
      <c r="D11" s="100" t="s">
        <v>22</v>
      </c>
      <c r="E11" s="100"/>
      <c r="F11" s="23">
        <f>E99</f>
        <v>2.1708369713736122</v>
      </c>
      <c r="G11" s="42"/>
      <c r="H11" s="15"/>
      <c r="I11" s="15"/>
    </row>
    <row r="12" spans="1:11" ht="13.5" thickBot="1" x14ac:dyDescent="0.25">
      <c r="A12" s="43"/>
      <c r="B12" s="43"/>
      <c r="C12" s="43"/>
      <c r="D12" s="100" t="s">
        <v>21</v>
      </c>
      <c r="E12" s="100"/>
      <c r="F12" s="23">
        <f>F10-F11</f>
        <v>7.5134634286263839</v>
      </c>
      <c r="G12" s="42"/>
      <c r="H12" s="15"/>
      <c r="I12" s="15"/>
    </row>
    <row r="13" spans="1:11" ht="13.5" thickBot="1" x14ac:dyDescent="0.25">
      <c r="A13" s="43"/>
      <c r="B13" s="43"/>
      <c r="C13" s="43"/>
      <c r="D13" s="44"/>
      <c r="E13" s="44"/>
      <c r="F13" s="16"/>
      <c r="G13" s="42"/>
      <c r="H13" s="4"/>
      <c r="I13" s="15"/>
    </row>
    <row r="14" spans="1:11" x14ac:dyDescent="0.2">
      <c r="A14" s="101" t="s">
        <v>19</v>
      </c>
      <c r="B14" s="102"/>
      <c r="C14" s="102"/>
      <c r="D14" s="107" t="s">
        <v>25</v>
      </c>
      <c r="E14" s="107"/>
      <c r="F14" s="18">
        <f>B91+B99</f>
        <v>3391.9999999999991</v>
      </c>
      <c r="H14" s="45"/>
      <c r="I14" s="4"/>
      <c r="J14" s="4"/>
    </row>
    <row r="15" spans="1:11" ht="15" x14ac:dyDescent="0.25">
      <c r="A15" s="103"/>
      <c r="B15" s="104"/>
      <c r="C15" s="104"/>
      <c r="D15" s="108" t="s">
        <v>23</v>
      </c>
      <c r="E15" s="108"/>
      <c r="F15" s="17">
        <v>976.3</v>
      </c>
      <c r="G15" s="42"/>
      <c r="H15" s="47"/>
      <c r="I15" s="6"/>
      <c r="J15" s="4"/>
    </row>
    <row r="16" spans="1:11" ht="24.75" customHeight="1" thickBot="1" x14ac:dyDescent="0.3">
      <c r="A16" s="105"/>
      <c r="B16" s="106"/>
      <c r="C16" s="106"/>
      <c r="D16" s="109" t="s">
        <v>26</v>
      </c>
      <c r="E16" s="109"/>
      <c r="F16" s="27">
        <f>SUM(B20:B52,B54:B90,B94,B96:B97)</f>
        <v>3117.3999999999992</v>
      </c>
      <c r="G16" s="42"/>
      <c r="H16" s="47"/>
      <c r="I16" s="6"/>
      <c r="J16" s="4"/>
    </row>
    <row r="17" spans="1:16" x14ac:dyDescent="0.2">
      <c r="A17" s="44"/>
      <c r="B17" s="44"/>
      <c r="C17" s="44"/>
      <c r="D17" s="44"/>
      <c r="E17" s="48"/>
      <c r="F17" s="48"/>
      <c r="G17" s="22"/>
      <c r="H17" s="42"/>
      <c r="I17" s="47"/>
      <c r="K17" s="4"/>
    </row>
    <row r="18" spans="1:16" ht="15" x14ac:dyDescent="0.25">
      <c r="G18" s="50"/>
      <c r="H18" s="50"/>
      <c r="K18" s="7"/>
      <c r="O18" s="51"/>
      <c r="P18" s="51"/>
    </row>
    <row r="19" spans="1:16" ht="36" x14ac:dyDescent="0.25">
      <c r="A19" s="52" t="s">
        <v>7</v>
      </c>
      <c r="B19" s="52" t="s">
        <v>8</v>
      </c>
      <c r="C19" s="53" t="s">
        <v>17</v>
      </c>
      <c r="D19" s="53" t="s">
        <v>24</v>
      </c>
      <c r="E19" s="54" t="s">
        <v>9</v>
      </c>
      <c r="F19" s="14" t="s">
        <v>10</v>
      </c>
      <c r="G19" s="55"/>
      <c r="H19" s="8"/>
      <c r="I19" s="7"/>
      <c r="O19" s="51"/>
      <c r="P19" s="51"/>
    </row>
    <row r="20" spans="1:16" ht="15" x14ac:dyDescent="0.25">
      <c r="A20" s="56">
        <v>1</v>
      </c>
      <c r="B20" s="68">
        <v>37.200000000000003</v>
      </c>
      <c r="C20" s="9">
        <f>($F$12/$F$16)*B20</f>
        <v>8.9658317682973498E-2</v>
      </c>
      <c r="D20" s="19">
        <f>B20*$F$15/$F$14</f>
        <v>10.707063679245286</v>
      </c>
      <c r="E20" s="9">
        <f>D20*($F$10/($F$14-D20+$F$15))</f>
        <v>2.3795343573163007E-2</v>
      </c>
      <c r="F20" s="21">
        <f>SUM(C20,E20)</f>
        <v>0.11345366125613651</v>
      </c>
      <c r="H20" s="8"/>
      <c r="O20" s="29"/>
      <c r="P20" s="51"/>
    </row>
    <row r="21" spans="1:16" ht="15" x14ac:dyDescent="0.25">
      <c r="A21" s="13">
        <v>2</v>
      </c>
      <c r="B21" s="68">
        <v>38.200000000000003</v>
      </c>
      <c r="C21" s="9">
        <f t="shared" ref="C21:C69" si="0">($F$12/$F$16)*B21</f>
        <v>9.2068487513160949E-2</v>
      </c>
      <c r="D21" s="19">
        <f t="shared" ref="D21:D84" si="1">B21*$F$15/$F$14</f>
        <v>10.994887971698118</v>
      </c>
      <c r="E21" s="9">
        <f t="shared" ref="E21:E84" si="2">D21*($F$10/($F$14-D21+$F$15))</f>
        <v>2.4436617414819138E-2</v>
      </c>
      <c r="F21" s="21">
        <f t="shared" ref="F21:F84" si="3">SUM(C21,E21)</f>
        <v>0.11650510492798008</v>
      </c>
      <c r="G21" s="5"/>
      <c r="H21" s="8"/>
      <c r="I21" s="5"/>
      <c r="O21" s="29"/>
      <c r="P21" s="51"/>
    </row>
    <row r="22" spans="1:16" ht="15" x14ac:dyDescent="0.25">
      <c r="A22" s="56">
        <v>3</v>
      </c>
      <c r="B22" s="68">
        <v>54.9</v>
      </c>
      <c r="C22" s="9">
        <f t="shared" si="0"/>
        <v>0.13231832367729152</v>
      </c>
      <c r="D22" s="19">
        <f t="shared" si="1"/>
        <v>15.80155365566038</v>
      </c>
      <c r="E22" s="9">
        <f t="shared" si="2"/>
        <v>3.5158425505392318E-2</v>
      </c>
      <c r="F22" s="21">
        <f t="shared" si="3"/>
        <v>0.16747674918268385</v>
      </c>
      <c r="H22" s="10"/>
      <c r="I22" s="11"/>
      <c r="O22" s="29"/>
      <c r="P22" s="51"/>
    </row>
    <row r="23" spans="1:16" ht="15" x14ac:dyDescent="0.25">
      <c r="A23" s="56">
        <v>4</v>
      </c>
      <c r="B23" s="68">
        <v>38.6</v>
      </c>
      <c r="C23" s="9">
        <f t="shared" si="0"/>
        <v>9.3032555445235934E-2</v>
      </c>
      <c r="D23" s="19">
        <f t="shared" si="1"/>
        <v>11.110017688679248</v>
      </c>
      <c r="E23" s="9">
        <f t="shared" si="2"/>
        <v>2.4693150673547104E-2</v>
      </c>
      <c r="F23" s="21">
        <f t="shared" si="3"/>
        <v>0.11772570611878304</v>
      </c>
      <c r="H23" s="10"/>
      <c r="I23" s="7"/>
      <c r="O23" s="29"/>
      <c r="P23" s="51"/>
    </row>
    <row r="24" spans="1:16" ht="15" x14ac:dyDescent="0.25">
      <c r="A24" s="13">
        <v>5</v>
      </c>
      <c r="B24" s="68">
        <v>38.299999999999997</v>
      </c>
      <c r="C24" s="9">
        <f t="shared" si="0"/>
        <v>9.2309504496179681E-2</v>
      </c>
      <c r="D24" s="19">
        <f t="shared" si="1"/>
        <v>11.023670400943397</v>
      </c>
      <c r="E24" s="9">
        <f t="shared" si="2"/>
        <v>2.4500749458583843E-2</v>
      </c>
      <c r="F24" s="21">
        <f t="shared" si="3"/>
        <v>0.11681025395476352</v>
      </c>
      <c r="G24" s="5"/>
      <c r="H24" s="5"/>
      <c r="I24" s="11"/>
      <c r="O24" s="29"/>
      <c r="P24" s="51"/>
    </row>
    <row r="25" spans="1:16" ht="15" x14ac:dyDescent="0.25">
      <c r="A25" s="56">
        <v>6</v>
      </c>
      <c r="B25" s="68">
        <v>45.1</v>
      </c>
      <c r="C25" s="9">
        <f t="shared" si="0"/>
        <v>0.10869865934145442</v>
      </c>
      <c r="D25" s="19">
        <f t="shared" si="1"/>
        <v>12.980875589622645</v>
      </c>
      <c r="E25" s="9">
        <f t="shared" si="2"/>
        <v>2.8863717003045443E-2</v>
      </c>
      <c r="F25" s="21">
        <f t="shared" si="3"/>
        <v>0.13756237634449986</v>
      </c>
      <c r="I25" s="12"/>
      <c r="O25" s="29"/>
      <c r="P25" s="51"/>
    </row>
    <row r="26" spans="1:16" ht="15" x14ac:dyDescent="0.25">
      <c r="A26" s="56">
        <v>7</v>
      </c>
      <c r="B26" s="68">
        <v>34.5</v>
      </c>
      <c r="C26" s="9">
        <f t="shared" si="0"/>
        <v>8.3150859141467345E-2</v>
      </c>
      <c r="D26" s="19">
        <f t="shared" si="1"/>
        <v>9.9299380896226435</v>
      </c>
      <c r="E26" s="9">
        <f t="shared" si="2"/>
        <v>2.2064327270813849E-2</v>
      </c>
      <c r="F26" s="21">
        <f t="shared" si="3"/>
        <v>0.1052151864122812</v>
      </c>
      <c r="O26" s="29"/>
      <c r="P26" s="51"/>
    </row>
    <row r="27" spans="1:16" ht="15" x14ac:dyDescent="0.25">
      <c r="A27" s="13">
        <v>8</v>
      </c>
      <c r="B27" s="68">
        <v>39.6</v>
      </c>
      <c r="C27" s="9">
        <f t="shared" si="0"/>
        <v>9.5442725275423398E-2</v>
      </c>
      <c r="D27" s="19">
        <f t="shared" si="1"/>
        <v>11.39784198113208</v>
      </c>
      <c r="E27" s="9">
        <f t="shared" si="2"/>
        <v>2.5334543134933569E-2</v>
      </c>
      <c r="F27" s="21">
        <f t="shared" si="3"/>
        <v>0.12077726841035696</v>
      </c>
      <c r="O27" s="29"/>
      <c r="P27" s="51"/>
    </row>
    <row r="28" spans="1:16" ht="15" x14ac:dyDescent="0.25">
      <c r="A28" s="56">
        <v>9</v>
      </c>
      <c r="B28" s="68">
        <v>38.6</v>
      </c>
      <c r="C28" s="9">
        <f t="shared" si="0"/>
        <v>9.3032555445235934E-2</v>
      </c>
      <c r="D28" s="19">
        <f t="shared" si="1"/>
        <v>11.110017688679248</v>
      </c>
      <c r="E28" s="9">
        <f t="shared" si="2"/>
        <v>2.4693150673547104E-2</v>
      </c>
      <c r="F28" s="21">
        <f t="shared" si="3"/>
        <v>0.11772570611878304</v>
      </c>
      <c r="O28" s="29"/>
      <c r="P28" s="51"/>
    </row>
    <row r="29" spans="1:16" ht="15" x14ac:dyDescent="0.25">
      <c r="A29" s="56">
        <v>10</v>
      </c>
      <c r="B29" s="68">
        <v>51.8</v>
      </c>
      <c r="C29" s="9">
        <f t="shared" si="0"/>
        <v>0.12484679720371039</v>
      </c>
      <c r="D29" s="19">
        <f t="shared" si="1"/>
        <v>14.909298349056607</v>
      </c>
      <c r="E29" s="9">
        <f t="shared" si="2"/>
        <v>3.3166360168576749E-2</v>
      </c>
      <c r="F29" s="21">
        <f t="shared" si="3"/>
        <v>0.15801315737228713</v>
      </c>
      <c r="O29" s="29"/>
      <c r="P29" s="51"/>
    </row>
    <row r="30" spans="1:16" ht="15" x14ac:dyDescent="0.25">
      <c r="A30" s="13">
        <v>11</v>
      </c>
      <c r="B30" s="68">
        <v>54.5</v>
      </c>
      <c r="C30" s="9">
        <f t="shared" si="0"/>
        <v>0.13135425574521653</v>
      </c>
      <c r="D30" s="19">
        <f t="shared" si="1"/>
        <v>15.686423938679249</v>
      </c>
      <c r="E30" s="9">
        <f t="shared" si="2"/>
        <v>3.4901338924138124E-2</v>
      </c>
      <c r="F30" s="21">
        <f t="shared" si="3"/>
        <v>0.16625559466935466</v>
      </c>
      <c r="O30" s="29"/>
      <c r="P30" s="51"/>
    </row>
    <row r="31" spans="1:16" ht="15" x14ac:dyDescent="0.25">
      <c r="A31" s="56">
        <v>12</v>
      </c>
      <c r="B31" s="68">
        <v>38.799999999999997</v>
      </c>
      <c r="C31" s="9">
        <f t="shared" si="0"/>
        <v>9.3514589411273413E-2</v>
      </c>
      <c r="D31" s="19">
        <f t="shared" si="1"/>
        <v>11.167582547169813</v>
      </c>
      <c r="E31" s="9">
        <f t="shared" si="2"/>
        <v>2.4821422386748119E-2</v>
      </c>
      <c r="F31" s="21">
        <f t="shared" si="3"/>
        <v>0.11833601179802153</v>
      </c>
      <c r="O31" s="29"/>
      <c r="P31" s="51"/>
    </row>
    <row r="32" spans="1:16" ht="15" x14ac:dyDescent="0.25">
      <c r="A32" s="56">
        <v>13</v>
      </c>
      <c r="B32" s="68">
        <v>37.700000000000003</v>
      </c>
      <c r="C32" s="9">
        <f t="shared" si="0"/>
        <v>9.0863402598067231E-2</v>
      </c>
      <c r="D32" s="19">
        <f t="shared" si="1"/>
        <v>10.850975825471702</v>
      </c>
      <c r="E32" s="9">
        <f t="shared" si="2"/>
        <v>2.4115969904412813E-2</v>
      </c>
      <c r="F32" s="21">
        <f t="shared" si="3"/>
        <v>0.11497937250248004</v>
      </c>
      <c r="O32" s="29"/>
      <c r="P32" s="51"/>
    </row>
    <row r="33" spans="1:16" ht="15" x14ac:dyDescent="0.25">
      <c r="A33" s="13">
        <v>14</v>
      </c>
      <c r="B33" s="68">
        <v>45.5</v>
      </c>
      <c r="C33" s="9">
        <f t="shared" si="0"/>
        <v>0.1096627272735294</v>
      </c>
      <c r="D33" s="19">
        <f t="shared" si="1"/>
        <v>13.096005306603777</v>
      </c>
      <c r="E33" s="9">
        <f t="shared" si="2"/>
        <v>2.9120484272074493E-2</v>
      </c>
      <c r="F33" s="21">
        <f t="shared" si="3"/>
        <v>0.13878321154560389</v>
      </c>
      <c r="O33" s="29"/>
      <c r="P33" s="51"/>
    </row>
    <row r="34" spans="1:16" ht="15" x14ac:dyDescent="0.25">
      <c r="A34" s="56">
        <v>15</v>
      </c>
      <c r="B34" s="68">
        <v>34</v>
      </c>
      <c r="C34" s="9">
        <f t="shared" si="0"/>
        <v>8.1945774226373613E-2</v>
      </c>
      <c r="D34" s="19">
        <f t="shared" si="1"/>
        <v>9.7860259433962273</v>
      </c>
      <c r="E34" s="9">
        <f t="shared" si="2"/>
        <v>2.1743836436489916E-2</v>
      </c>
      <c r="F34" s="21">
        <f t="shared" si="3"/>
        <v>0.10368961066286353</v>
      </c>
      <c r="O34" s="29"/>
      <c r="P34" s="51"/>
    </row>
    <row r="35" spans="1:16" ht="15" x14ac:dyDescent="0.25">
      <c r="A35" s="56">
        <v>16</v>
      </c>
      <c r="B35" s="68">
        <v>40</v>
      </c>
      <c r="C35" s="9">
        <f t="shared" si="0"/>
        <v>9.640679320749837E-2</v>
      </c>
      <c r="D35" s="19">
        <f t="shared" si="1"/>
        <v>11.51297169811321</v>
      </c>
      <c r="E35" s="9">
        <f t="shared" si="2"/>
        <v>2.5591123848136103E-2</v>
      </c>
      <c r="F35" s="21">
        <f t="shared" si="3"/>
        <v>0.12199791705563448</v>
      </c>
      <c r="O35" s="29"/>
      <c r="P35" s="51"/>
    </row>
    <row r="36" spans="1:16" ht="15" x14ac:dyDescent="0.25">
      <c r="A36" s="13">
        <v>17</v>
      </c>
      <c r="B36" s="68">
        <v>38.4</v>
      </c>
      <c r="C36" s="9">
        <f t="shared" si="0"/>
        <v>9.2550521479198442E-2</v>
      </c>
      <c r="D36" s="19">
        <f t="shared" si="1"/>
        <v>11.052452830188681</v>
      </c>
      <c r="E36" s="9">
        <f t="shared" si="2"/>
        <v>2.4564882349615551E-2</v>
      </c>
      <c r="F36" s="21">
        <f t="shared" si="3"/>
        <v>0.117115403828814</v>
      </c>
      <c r="O36" s="29"/>
      <c r="P36" s="51"/>
    </row>
    <row r="37" spans="1:16" ht="15" x14ac:dyDescent="0.25">
      <c r="A37" s="56">
        <v>18</v>
      </c>
      <c r="B37" s="68">
        <v>52.1</v>
      </c>
      <c r="C37" s="9">
        <f t="shared" si="0"/>
        <v>0.12556984815276664</v>
      </c>
      <c r="D37" s="19">
        <f t="shared" si="1"/>
        <v>14.995645636792455</v>
      </c>
      <c r="E37" s="9">
        <f t="shared" si="2"/>
        <v>3.3359104996436718E-2</v>
      </c>
      <c r="F37" s="21">
        <f t="shared" si="3"/>
        <v>0.15892895314920336</v>
      </c>
      <c r="O37" s="29"/>
      <c r="P37" s="51"/>
    </row>
    <row r="38" spans="1:16" ht="15" x14ac:dyDescent="0.25">
      <c r="A38" s="56">
        <v>19</v>
      </c>
      <c r="B38" s="68">
        <v>54.2</v>
      </c>
      <c r="C38" s="9">
        <f t="shared" si="0"/>
        <v>0.13063120479616031</v>
      </c>
      <c r="D38" s="19">
        <f t="shared" si="1"/>
        <v>15.6000766509434</v>
      </c>
      <c r="E38" s="9">
        <f t="shared" si="2"/>
        <v>3.4708532913181149E-2</v>
      </c>
      <c r="F38" s="21">
        <f t="shared" si="3"/>
        <v>0.16533973770934146</v>
      </c>
      <c r="O38" s="29"/>
      <c r="P38" s="51"/>
    </row>
    <row r="39" spans="1:16" ht="15" x14ac:dyDescent="0.25">
      <c r="A39" s="13">
        <v>20</v>
      </c>
      <c r="B39" s="68">
        <v>38.4</v>
      </c>
      <c r="C39" s="9">
        <f t="shared" si="0"/>
        <v>9.2550521479198442E-2</v>
      </c>
      <c r="D39" s="19">
        <f t="shared" si="1"/>
        <v>11.052452830188681</v>
      </c>
      <c r="E39" s="9">
        <f t="shared" si="2"/>
        <v>2.4564882349615551E-2</v>
      </c>
      <c r="F39" s="21">
        <f t="shared" si="3"/>
        <v>0.117115403828814</v>
      </c>
      <c r="O39" s="29"/>
      <c r="P39" s="51"/>
    </row>
    <row r="40" spans="1:16" ht="15" x14ac:dyDescent="0.25">
      <c r="A40" s="56">
        <v>21</v>
      </c>
      <c r="B40" s="68">
        <v>37.6</v>
      </c>
      <c r="C40" s="9">
        <f t="shared" si="0"/>
        <v>9.062238561504847E-2</v>
      </c>
      <c r="D40" s="19">
        <f t="shared" si="1"/>
        <v>10.822193396226417</v>
      </c>
      <c r="E40" s="9">
        <f t="shared" si="2"/>
        <v>2.4051842943897481E-2</v>
      </c>
      <c r="F40" s="21">
        <f t="shared" si="3"/>
        <v>0.11467422855894595</v>
      </c>
      <c r="O40" s="29"/>
      <c r="P40" s="51"/>
    </row>
    <row r="41" spans="1:16" ht="15" x14ac:dyDescent="0.25">
      <c r="A41" s="56">
        <v>22</v>
      </c>
      <c r="B41" s="68">
        <v>45.4</v>
      </c>
      <c r="C41" s="9">
        <f t="shared" si="0"/>
        <v>0.10942171029051065</v>
      </c>
      <c r="D41" s="19">
        <f t="shared" si="1"/>
        <v>13.067222877358493</v>
      </c>
      <c r="E41" s="9">
        <f t="shared" si="2"/>
        <v>2.9056291182143729E-2</v>
      </c>
      <c r="F41" s="21">
        <f t="shared" si="3"/>
        <v>0.13847800147265438</v>
      </c>
      <c r="O41" s="29"/>
      <c r="P41" s="51"/>
    </row>
    <row r="42" spans="1:16" ht="15" x14ac:dyDescent="0.25">
      <c r="A42" s="13">
        <v>23</v>
      </c>
      <c r="B42" s="68">
        <v>33.799999999999997</v>
      </c>
      <c r="C42" s="9">
        <f t="shared" si="0"/>
        <v>8.146374026033612E-2</v>
      </c>
      <c r="D42" s="19">
        <f t="shared" si="1"/>
        <v>9.7284610849056623</v>
      </c>
      <c r="E42" s="9">
        <f t="shared" si="2"/>
        <v>2.1615646028695736E-2</v>
      </c>
      <c r="F42" s="21">
        <f t="shared" si="3"/>
        <v>0.10307938628903185</v>
      </c>
      <c r="O42" s="29"/>
      <c r="P42" s="51"/>
    </row>
    <row r="43" spans="1:16" ht="15" x14ac:dyDescent="0.25">
      <c r="A43" s="56">
        <v>24</v>
      </c>
      <c r="B43" s="68">
        <v>40.6</v>
      </c>
      <c r="C43" s="9">
        <f t="shared" si="0"/>
        <v>9.7852895105610849E-2</v>
      </c>
      <c r="D43" s="19">
        <f t="shared" si="1"/>
        <v>11.685666273584909</v>
      </c>
      <c r="E43" s="9">
        <f t="shared" si="2"/>
        <v>2.5976020344850539E-2</v>
      </c>
      <c r="F43" s="21">
        <f t="shared" si="3"/>
        <v>0.12382891545046139</v>
      </c>
      <c r="O43" s="29"/>
      <c r="P43" s="51"/>
    </row>
    <row r="44" spans="1:16" ht="15" x14ac:dyDescent="0.25">
      <c r="A44" s="56">
        <v>25</v>
      </c>
      <c r="B44" s="68">
        <v>38.4</v>
      </c>
      <c r="C44" s="9">
        <f t="shared" si="0"/>
        <v>9.2550521479198442E-2</v>
      </c>
      <c r="D44" s="19">
        <f t="shared" si="1"/>
        <v>11.052452830188681</v>
      </c>
      <c r="E44" s="9">
        <f t="shared" si="2"/>
        <v>2.4564882349615551E-2</v>
      </c>
      <c r="F44" s="21">
        <f t="shared" si="3"/>
        <v>0.117115403828814</v>
      </c>
      <c r="O44" s="29"/>
      <c r="P44" s="51"/>
    </row>
    <row r="45" spans="1:16" ht="15" x14ac:dyDescent="0.25">
      <c r="A45" s="13">
        <v>26</v>
      </c>
      <c r="B45" s="68">
        <v>52.1</v>
      </c>
      <c r="C45" s="9">
        <f t="shared" si="0"/>
        <v>0.12556984815276664</v>
      </c>
      <c r="D45" s="19">
        <f t="shared" si="1"/>
        <v>14.995645636792455</v>
      </c>
      <c r="E45" s="9">
        <f t="shared" si="2"/>
        <v>3.3359104996436718E-2</v>
      </c>
      <c r="F45" s="21">
        <f t="shared" si="3"/>
        <v>0.15892895314920336</v>
      </c>
      <c r="O45" s="29"/>
      <c r="P45" s="51"/>
    </row>
    <row r="46" spans="1:16" ht="15" x14ac:dyDescent="0.25">
      <c r="A46" s="56">
        <v>27</v>
      </c>
      <c r="B46" s="68">
        <v>54.6</v>
      </c>
      <c r="C46" s="9">
        <f t="shared" si="0"/>
        <v>0.13159527272823529</v>
      </c>
      <c r="D46" s="19">
        <f t="shared" si="1"/>
        <v>15.715206367924532</v>
      </c>
      <c r="E46" s="9">
        <f t="shared" si="2"/>
        <v>3.4965609294420281E-2</v>
      </c>
      <c r="F46" s="21">
        <f t="shared" si="3"/>
        <v>0.16656088202265557</v>
      </c>
      <c r="O46" s="29"/>
      <c r="P46" s="51"/>
    </row>
    <row r="47" spans="1:16" ht="15" x14ac:dyDescent="0.25">
      <c r="A47" s="13">
        <v>28</v>
      </c>
      <c r="B47" s="68">
        <v>38.200000000000003</v>
      </c>
      <c r="C47" s="9">
        <f t="shared" si="0"/>
        <v>9.2068487513160949E-2</v>
      </c>
      <c r="D47" s="19">
        <f t="shared" si="1"/>
        <v>10.994887971698118</v>
      </c>
      <c r="E47" s="9">
        <f t="shared" si="2"/>
        <v>2.4436617414819138E-2</v>
      </c>
      <c r="F47" s="21">
        <f t="shared" si="3"/>
        <v>0.11650510492798008</v>
      </c>
      <c r="O47" s="29"/>
      <c r="P47" s="51"/>
    </row>
    <row r="48" spans="1:16" ht="15" x14ac:dyDescent="0.25">
      <c r="A48" s="56">
        <v>29</v>
      </c>
      <c r="B48" s="68">
        <v>37.799999999999997</v>
      </c>
      <c r="C48" s="9">
        <f t="shared" si="0"/>
        <v>9.1104419581085963E-2</v>
      </c>
      <c r="D48" s="19">
        <f t="shared" si="1"/>
        <v>10.879758254716982</v>
      </c>
      <c r="E48" s="9">
        <f t="shared" si="2"/>
        <v>2.4180097712094402E-2</v>
      </c>
      <c r="F48" s="21">
        <f t="shared" si="3"/>
        <v>0.11528451729318037</v>
      </c>
      <c r="O48" s="29"/>
      <c r="P48" s="51"/>
    </row>
    <row r="49" spans="1:16" ht="15" x14ac:dyDescent="0.25">
      <c r="A49" s="56">
        <v>30</v>
      </c>
      <c r="B49" s="68">
        <v>44.8</v>
      </c>
      <c r="C49" s="9">
        <f t="shared" si="0"/>
        <v>0.10797560839239817</v>
      </c>
      <c r="D49" s="19">
        <f t="shared" si="1"/>
        <v>12.894528301886796</v>
      </c>
      <c r="E49" s="9">
        <f t="shared" si="2"/>
        <v>2.8671150459634875E-2</v>
      </c>
      <c r="F49" s="21">
        <f t="shared" si="3"/>
        <v>0.13664675885203303</v>
      </c>
      <c r="O49" s="29"/>
      <c r="P49" s="51"/>
    </row>
    <row r="50" spans="1:16" ht="15" x14ac:dyDescent="0.25">
      <c r="A50" s="13">
        <v>31</v>
      </c>
      <c r="B50" s="68">
        <v>34.200000000000003</v>
      </c>
      <c r="C50" s="9">
        <f t="shared" si="0"/>
        <v>8.242780819241112E-2</v>
      </c>
      <c r="D50" s="19">
        <f t="shared" si="1"/>
        <v>9.8435908018867941</v>
      </c>
      <c r="E50" s="9">
        <f t="shared" si="2"/>
        <v>2.187203023046581E-2</v>
      </c>
      <c r="F50" s="21">
        <f t="shared" si="3"/>
        <v>0.10429983842287693</v>
      </c>
      <c r="O50" s="29"/>
      <c r="P50" s="51"/>
    </row>
    <row r="51" spans="1:16" ht="15" x14ac:dyDescent="0.25">
      <c r="A51" s="56">
        <v>32</v>
      </c>
      <c r="B51" s="68">
        <v>39.299999999999997</v>
      </c>
      <c r="C51" s="9">
        <f t="shared" si="0"/>
        <v>9.4719674326367145E-2</v>
      </c>
      <c r="D51" s="19">
        <f t="shared" si="1"/>
        <v>11.311494693396229</v>
      </c>
      <c r="E51" s="9">
        <f t="shared" si="2"/>
        <v>2.5142116498686123E-2</v>
      </c>
      <c r="F51" s="21">
        <f t="shared" si="3"/>
        <v>0.11986179082505327</v>
      </c>
      <c r="O51" s="29"/>
      <c r="P51" s="51"/>
    </row>
    <row r="52" spans="1:16" ht="15" x14ac:dyDescent="0.25">
      <c r="A52" s="56">
        <v>33</v>
      </c>
      <c r="B52" s="68">
        <v>39</v>
      </c>
      <c r="C52" s="9">
        <f>($F$12/$F$16)*B52</f>
        <v>9.399662337731092E-2</v>
      </c>
      <c r="D52" s="19">
        <f t="shared" si="1"/>
        <v>11.22514740566038</v>
      </c>
      <c r="E52" s="9">
        <f>D52*($F$10/($F$14-D52+$F$15))</f>
        <v>2.4949697489352923E-2</v>
      </c>
      <c r="F52" s="21">
        <f t="shared" si="3"/>
        <v>0.11894632086666385</v>
      </c>
      <c r="O52" s="29"/>
      <c r="P52" s="51"/>
    </row>
    <row r="53" spans="1:16" ht="15" x14ac:dyDescent="0.25">
      <c r="A53" s="13">
        <v>34</v>
      </c>
      <c r="B53" s="68">
        <v>52.4</v>
      </c>
      <c r="C53" s="9" t="s">
        <v>34</v>
      </c>
      <c r="D53" s="19">
        <f>B53*$F$15/$F$14</f>
        <v>15.081992924528304</v>
      </c>
      <c r="E53" s="9">
        <f>D53*($F$10/($F$14-D53+$F$15))</f>
        <v>3.3551857470591036E-2</v>
      </c>
      <c r="F53" s="21">
        <f t="shared" si="3"/>
        <v>3.3551857470591036E-2</v>
      </c>
      <c r="O53" s="29"/>
      <c r="P53" s="51"/>
    </row>
    <row r="54" spans="1:16" ht="15" x14ac:dyDescent="0.25">
      <c r="A54" s="56">
        <v>35</v>
      </c>
      <c r="B54" s="68">
        <v>39</v>
      </c>
      <c r="C54" s="9">
        <f t="shared" si="0"/>
        <v>9.399662337731092E-2</v>
      </c>
      <c r="D54" s="19">
        <f t="shared" si="1"/>
        <v>11.22514740566038</v>
      </c>
      <c r="E54" s="9">
        <f t="shared" si="2"/>
        <v>2.4949697489352923E-2</v>
      </c>
      <c r="F54" s="21">
        <f t="shared" si="3"/>
        <v>0.11894632086666385</v>
      </c>
      <c r="O54" s="29"/>
      <c r="P54" s="51"/>
    </row>
    <row r="55" spans="1:16" ht="15" x14ac:dyDescent="0.25">
      <c r="A55" s="56">
        <v>36</v>
      </c>
      <c r="B55" s="68">
        <v>37.1</v>
      </c>
      <c r="C55" s="9">
        <f t="shared" si="0"/>
        <v>8.9417300699954738E-2</v>
      </c>
      <c r="D55" s="19">
        <f t="shared" si="1"/>
        <v>10.678281250000003</v>
      </c>
      <c r="E55" s="9">
        <f t="shared" si="2"/>
        <v>2.373122084822717E-2</v>
      </c>
      <c r="F55" s="21">
        <f t="shared" si="3"/>
        <v>0.1131485215481819</v>
      </c>
      <c r="O55" s="29"/>
      <c r="P55" s="51"/>
    </row>
    <row r="56" spans="1:16" ht="15" x14ac:dyDescent="0.25">
      <c r="A56" s="13">
        <v>37</v>
      </c>
      <c r="B56" s="68">
        <v>45.8</v>
      </c>
      <c r="C56" s="9">
        <f t="shared" si="0"/>
        <v>0.11038577822258563</v>
      </c>
      <c r="D56" s="19">
        <f t="shared" si="1"/>
        <v>13.182352594339624</v>
      </c>
      <c r="E56" s="9">
        <f t="shared" si="2"/>
        <v>2.9313068632796247E-2</v>
      </c>
      <c r="F56" s="21">
        <f t="shared" si="3"/>
        <v>0.13969884685538189</v>
      </c>
      <c r="O56" s="29"/>
      <c r="P56" s="51"/>
    </row>
    <row r="57" spans="1:16" ht="15" x14ac:dyDescent="0.25">
      <c r="A57" s="56">
        <v>38</v>
      </c>
      <c r="B57" s="68">
        <v>36.6</v>
      </c>
      <c r="C57" s="9">
        <f t="shared" si="0"/>
        <v>8.821221578486102E-2</v>
      </c>
      <c r="D57" s="19">
        <f t="shared" si="1"/>
        <v>10.534369103773589</v>
      </c>
      <c r="E57" s="9">
        <f t="shared" si="2"/>
        <v>2.341061992919545E-2</v>
      </c>
      <c r="F57" s="21">
        <f t="shared" si="3"/>
        <v>0.11162283571405647</v>
      </c>
      <c r="O57" s="29"/>
      <c r="P57" s="51"/>
    </row>
    <row r="58" spans="1:16" ht="15" x14ac:dyDescent="0.25">
      <c r="A58" s="56">
        <v>40</v>
      </c>
      <c r="B58" s="68">
        <v>40.1</v>
      </c>
      <c r="C58" s="9">
        <f t="shared" si="0"/>
        <v>9.6647810190517117E-2</v>
      </c>
      <c r="D58" s="19">
        <f t="shared" si="1"/>
        <v>11.541754127358493</v>
      </c>
      <c r="E58" s="9">
        <f t="shared" si="2"/>
        <v>2.5655271145275958E-2</v>
      </c>
      <c r="F58" s="21">
        <f t="shared" si="3"/>
        <v>0.12230308133579307</v>
      </c>
      <c r="O58" s="29"/>
      <c r="P58" s="51"/>
    </row>
    <row r="59" spans="1:16" ht="15" x14ac:dyDescent="0.25">
      <c r="A59" s="13">
        <v>41</v>
      </c>
      <c r="B59" s="68">
        <v>50.6</v>
      </c>
      <c r="C59" s="9">
        <f t="shared" si="0"/>
        <v>0.12195459340748545</v>
      </c>
      <c r="D59" s="19">
        <f t="shared" si="1"/>
        <v>14.563909198113212</v>
      </c>
      <c r="E59" s="9">
        <f t="shared" si="2"/>
        <v>3.2395457310981375E-2</v>
      </c>
      <c r="F59" s="21">
        <f t="shared" si="3"/>
        <v>0.15435005071846683</v>
      </c>
      <c r="O59" s="29"/>
      <c r="P59" s="51"/>
    </row>
    <row r="60" spans="1:16" ht="15" x14ac:dyDescent="0.25">
      <c r="A60" s="56">
        <v>42</v>
      </c>
      <c r="B60" s="68">
        <v>39.299999999999997</v>
      </c>
      <c r="C60" s="9">
        <f t="shared" si="0"/>
        <v>9.4719674326367145E-2</v>
      </c>
      <c r="D60" s="19">
        <f t="shared" si="1"/>
        <v>11.311494693396229</v>
      </c>
      <c r="E60" s="9">
        <f t="shared" si="2"/>
        <v>2.5142116498686123E-2</v>
      </c>
      <c r="F60" s="21">
        <f t="shared" si="3"/>
        <v>0.11986179082505327</v>
      </c>
      <c r="O60" s="29"/>
      <c r="P60" s="51"/>
    </row>
    <row r="61" spans="1:16" ht="15" x14ac:dyDescent="0.25">
      <c r="A61" s="56">
        <v>43</v>
      </c>
      <c r="B61" s="68">
        <v>38.799999999999997</v>
      </c>
      <c r="C61" s="9">
        <f t="shared" si="0"/>
        <v>9.3514589411273413E-2</v>
      </c>
      <c r="D61" s="19">
        <f t="shared" si="1"/>
        <v>11.167582547169813</v>
      </c>
      <c r="E61" s="9">
        <f t="shared" si="2"/>
        <v>2.4821422386748119E-2</v>
      </c>
      <c r="F61" s="21">
        <f t="shared" si="3"/>
        <v>0.11833601179802153</v>
      </c>
      <c r="O61" s="29"/>
      <c r="P61" s="51"/>
    </row>
    <row r="62" spans="1:16" ht="15" x14ac:dyDescent="0.25">
      <c r="A62" s="13">
        <v>44</v>
      </c>
      <c r="B62" s="68">
        <v>35.200000000000003</v>
      </c>
      <c r="C62" s="9">
        <f t="shared" si="0"/>
        <v>8.483797802259857E-2</v>
      </c>
      <c r="D62" s="19">
        <f t="shared" si="1"/>
        <v>10.131415094339626</v>
      </c>
      <c r="E62" s="9">
        <f t="shared" si="2"/>
        <v>2.2513049997767154E-2</v>
      </c>
      <c r="F62" s="21">
        <f t="shared" si="3"/>
        <v>0.10735102802036572</v>
      </c>
      <c r="O62" s="29"/>
      <c r="P62" s="51"/>
    </row>
    <row r="63" spans="1:16" ht="15" x14ac:dyDescent="0.25">
      <c r="A63" s="56">
        <v>45</v>
      </c>
      <c r="B63" s="68">
        <v>46.1</v>
      </c>
      <c r="C63" s="9">
        <f t="shared" si="0"/>
        <v>0.11110882917164187</v>
      </c>
      <c r="D63" s="19">
        <f t="shared" si="1"/>
        <v>13.268699882075476</v>
      </c>
      <c r="E63" s="9">
        <f t="shared" si="2"/>
        <v>2.9505660630265509E-2</v>
      </c>
      <c r="F63" s="21">
        <f t="shared" si="3"/>
        <v>0.14061448980190738</v>
      </c>
      <c r="O63" s="29"/>
      <c r="P63" s="51"/>
    </row>
    <row r="64" spans="1:16" ht="15" x14ac:dyDescent="0.25">
      <c r="A64" s="56">
        <v>46</v>
      </c>
      <c r="B64" s="68">
        <v>36.700000000000003</v>
      </c>
      <c r="C64" s="9">
        <f t="shared" si="0"/>
        <v>8.8453232767879766E-2</v>
      </c>
      <c r="D64" s="19">
        <f t="shared" si="1"/>
        <v>10.563151533018871</v>
      </c>
      <c r="E64" s="9">
        <f t="shared" si="2"/>
        <v>2.3474738418971412E-2</v>
      </c>
      <c r="F64" s="21">
        <f t="shared" si="3"/>
        <v>0.11192797118685117</v>
      </c>
      <c r="O64" s="29"/>
      <c r="P64" s="51"/>
    </row>
    <row r="65" spans="1:16" ht="15" x14ac:dyDescent="0.25">
      <c r="A65" s="13">
        <v>47</v>
      </c>
      <c r="B65" s="68">
        <v>39</v>
      </c>
      <c r="C65" s="9">
        <f t="shared" si="0"/>
        <v>9.399662337731092E-2</v>
      </c>
      <c r="D65" s="19">
        <f t="shared" si="1"/>
        <v>11.22514740566038</v>
      </c>
      <c r="E65" s="9">
        <f t="shared" si="2"/>
        <v>2.4949697489352923E-2</v>
      </c>
      <c r="F65" s="21">
        <f t="shared" si="3"/>
        <v>0.11894632086666385</v>
      </c>
      <c r="O65" s="29"/>
      <c r="P65" s="51"/>
    </row>
    <row r="66" spans="1:16" ht="15" x14ac:dyDescent="0.25">
      <c r="A66" s="56">
        <v>48</v>
      </c>
      <c r="B66" s="68">
        <v>54.6</v>
      </c>
      <c r="C66" s="9">
        <f t="shared" si="0"/>
        <v>0.13159527272823529</v>
      </c>
      <c r="D66" s="19">
        <f t="shared" si="1"/>
        <v>15.715206367924532</v>
      </c>
      <c r="E66" s="9">
        <f t="shared" si="2"/>
        <v>3.4965609294420281E-2</v>
      </c>
      <c r="F66" s="21">
        <f t="shared" si="3"/>
        <v>0.16656088202265557</v>
      </c>
      <c r="O66" s="29"/>
      <c r="P66" s="51"/>
    </row>
    <row r="67" spans="1:16" ht="15" x14ac:dyDescent="0.25">
      <c r="A67" s="56">
        <v>49</v>
      </c>
      <c r="B67" s="68">
        <v>50.7</v>
      </c>
      <c r="C67" s="9">
        <f t="shared" si="0"/>
        <v>0.12219561039050419</v>
      </c>
      <c r="D67" s="19">
        <f t="shared" si="1"/>
        <v>14.592691627358496</v>
      </c>
      <c r="E67" s="9">
        <f t="shared" si="2"/>
        <v>3.2459694544034023E-2</v>
      </c>
      <c r="F67" s="21">
        <f t="shared" si="3"/>
        <v>0.15465530493453822</v>
      </c>
      <c r="O67" s="29"/>
      <c r="P67" s="51"/>
    </row>
    <row r="68" spans="1:16" ht="15" x14ac:dyDescent="0.25">
      <c r="A68" s="13">
        <v>50</v>
      </c>
      <c r="B68" s="68">
        <v>39.700000000000003</v>
      </c>
      <c r="C68" s="9">
        <f t="shared" si="0"/>
        <v>9.5683742258442145E-2</v>
      </c>
      <c r="D68" s="19">
        <f t="shared" si="1"/>
        <v>11.426624410377361</v>
      </c>
      <c r="E68" s="9">
        <f t="shared" si="2"/>
        <v>2.5398687041964258E-2</v>
      </c>
      <c r="F68" s="21">
        <f t="shared" si="3"/>
        <v>0.1210824293004064</v>
      </c>
      <c r="O68" s="29"/>
      <c r="P68" s="51"/>
    </row>
    <row r="69" spans="1:16" ht="15" x14ac:dyDescent="0.25">
      <c r="A69" s="56">
        <v>51</v>
      </c>
      <c r="B69" s="68">
        <v>38.200000000000003</v>
      </c>
      <c r="C69" s="9">
        <f t="shared" si="0"/>
        <v>9.2068487513160949E-2</v>
      </c>
      <c r="D69" s="19">
        <f t="shared" si="1"/>
        <v>10.994887971698118</v>
      </c>
      <c r="E69" s="9">
        <f t="shared" si="2"/>
        <v>2.4436617414819138E-2</v>
      </c>
      <c r="F69" s="21">
        <f t="shared" si="3"/>
        <v>0.11650510492798008</v>
      </c>
      <c r="O69" s="29"/>
      <c r="P69" s="51"/>
    </row>
    <row r="70" spans="1:16" ht="15" x14ac:dyDescent="0.25">
      <c r="A70" s="56">
        <v>52</v>
      </c>
      <c r="B70" s="68">
        <v>35.1</v>
      </c>
      <c r="C70" s="9">
        <f>($F$12/$F$16)*B70</f>
        <v>8.4596961039579824E-2</v>
      </c>
      <c r="D70" s="19">
        <f t="shared" si="1"/>
        <v>10.102632665094342</v>
      </c>
      <c r="E70" s="9">
        <f t="shared" si="2"/>
        <v>2.2448944210953607E-2</v>
      </c>
      <c r="F70" s="21">
        <f>SUM(C70,E70)</f>
        <v>0.10704590525053342</v>
      </c>
      <c r="O70" s="29"/>
      <c r="P70" s="51"/>
    </row>
    <row r="71" spans="1:16" ht="15" x14ac:dyDescent="0.25">
      <c r="A71" s="13">
        <v>53</v>
      </c>
      <c r="B71" s="68">
        <v>46.3</v>
      </c>
      <c r="C71" s="9">
        <f t="shared" ref="C71:C89" si="4">($F$12/$F$16)*B71</f>
        <v>0.11159086313767937</v>
      </c>
      <c r="D71" s="19">
        <f t="shared" si="1"/>
        <v>13.326264740566041</v>
      </c>
      <c r="E71" s="9">
        <f t="shared" si="2"/>
        <v>2.9634059538106838E-2</v>
      </c>
      <c r="F71" s="21">
        <f t="shared" si="3"/>
        <v>0.14122492267578621</v>
      </c>
      <c r="O71" s="29"/>
      <c r="P71" s="51"/>
    </row>
    <row r="72" spans="1:16" ht="15" x14ac:dyDescent="0.25">
      <c r="A72" s="56">
        <v>54</v>
      </c>
      <c r="B72" s="68">
        <v>36.9</v>
      </c>
      <c r="C72" s="9">
        <f t="shared" si="4"/>
        <v>8.8935266733917245E-2</v>
      </c>
      <c r="D72" s="19">
        <f t="shared" si="1"/>
        <v>10.620716391509434</v>
      </c>
      <c r="E72" s="9">
        <f t="shared" si="2"/>
        <v>2.3602977939535336E-2</v>
      </c>
      <c r="F72" s="21">
        <f t="shared" si="3"/>
        <v>0.11253824467345258</v>
      </c>
      <c r="O72" s="29"/>
      <c r="P72" s="51"/>
    </row>
    <row r="73" spans="1:16" ht="15" x14ac:dyDescent="0.25">
      <c r="A73" s="56">
        <v>55</v>
      </c>
      <c r="B73" s="68">
        <v>39.299999999999997</v>
      </c>
      <c r="C73" s="9">
        <f t="shared" si="4"/>
        <v>9.4719674326367145E-2</v>
      </c>
      <c r="D73" s="19">
        <f t="shared" si="1"/>
        <v>11.311494693396229</v>
      </c>
      <c r="E73" s="9">
        <f t="shared" si="2"/>
        <v>2.5142116498686123E-2</v>
      </c>
      <c r="F73" s="21">
        <f t="shared" si="3"/>
        <v>0.11986179082505327</v>
      </c>
      <c r="O73" s="29"/>
      <c r="P73" s="51"/>
    </row>
    <row r="74" spans="1:16" ht="15" x14ac:dyDescent="0.25">
      <c r="A74" s="13">
        <v>56</v>
      </c>
      <c r="B74" s="68">
        <v>54.7</v>
      </c>
      <c r="C74" s="9">
        <f t="shared" si="4"/>
        <v>0.13183628971125402</v>
      </c>
      <c r="D74" s="19">
        <f t="shared" si="1"/>
        <v>15.743988797169816</v>
      </c>
      <c r="E74" s="9">
        <f t="shared" si="2"/>
        <v>3.5029880514712126E-2</v>
      </c>
      <c r="F74" s="21">
        <f t="shared" si="3"/>
        <v>0.16686617022596614</v>
      </c>
      <c r="O74" s="29"/>
      <c r="P74" s="51"/>
    </row>
    <row r="75" spans="1:16" ht="15" x14ac:dyDescent="0.25">
      <c r="A75" s="56">
        <v>57</v>
      </c>
      <c r="B75" s="68">
        <v>50.6</v>
      </c>
      <c r="C75" s="9">
        <f t="shared" si="4"/>
        <v>0.12195459340748545</v>
      </c>
      <c r="D75" s="19">
        <f t="shared" si="1"/>
        <v>14.563909198113212</v>
      </c>
      <c r="E75" s="9">
        <f t="shared" si="2"/>
        <v>3.2395457310981375E-2</v>
      </c>
      <c r="F75" s="21">
        <f t="shared" si="3"/>
        <v>0.15435005071846683</v>
      </c>
      <c r="O75" s="29"/>
      <c r="P75" s="51"/>
    </row>
    <row r="76" spans="1:16" ht="15" x14ac:dyDescent="0.25">
      <c r="A76" s="56">
        <v>58</v>
      </c>
      <c r="B76" s="68">
        <v>40</v>
      </c>
      <c r="C76" s="9">
        <f t="shared" si="4"/>
        <v>9.640679320749837E-2</v>
      </c>
      <c r="D76" s="19">
        <f t="shared" si="1"/>
        <v>11.51297169811321</v>
      </c>
      <c r="E76" s="9">
        <f t="shared" si="2"/>
        <v>2.5591123848136103E-2</v>
      </c>
      <c r="F76" s="21">
        <f t="shared" si="3"/>
        <v>0.12199791705563448</v>
      </c>
      <c r="O76" s="29"/>
      <c r="P76" s="51"/>
    </row>
    <row r="77" spans="1:16" ht="15" x14ac:dyDescent="0.25">
      <c r="A77" s="13">
        <v>59</v>
      </c>
      <c r="B77" s="68">
        <v>37.6</v>
      </c>
      <c r="C77" s="9">
        <f t="shared" si="4"/>
        <v>9.062238561504847E-2</v>
      </c>
      <c r="D77" s="19">
        <f t="shared" si="1"/>
        <v>10.822193396226417</v>
      </c>
      <c r="E77" s="9">
        <f t="shared" si="2"/>
        <v>2.4051842943897481E-2</v>
      </c>
      <c r="F77" s="21">
        <f t="shared" si="3"/>
        <v>0.11467422855894595</v>
      </c>
      <c r="O77" s="29"/>
      <c r="P77" s="51"/>
    </row>
    <row r="78" spans="1:16" ht="15" x14ac:dyDescent="0.25">
      <c r="A78" s="56">
        <v>60</v>
      </c>
      <c r="B78" s="68">
        <v>35.200000000000003</v>
      </c>
      <c r="C78" s="9">
        <f t="shared" si="4"/>
        <v>8.483797802259857E-2</v>
      </c>
      <c r="D78" s="19">
        <f t="shared" si="1"/>
        <v>10.131415094339626</v>
      </c>
      <c r="E78" s="9">
        <f t="shared" si="2"/>
        <v>2.2513049997767154E-2</v>
      </c>
      <c r="F78" s="21">
        <f t="shared" si="3"/>
        <v>0.10735102802036572</v>
      </c>
      <c r="O78" s="29"/>
      <c r="P78" s="51"/>
    </row>
    <row r="79" spans="1:16" ht="15" x14ac:dyDescent="0.25">
      <c r="A79" s="13">
        <v>61</v>
      </c>
      <c r="B79" s="68">
        <v>46.1</v>
      </c>
      <c r="C79" s="9">
        <f t="shared" si="4"/>
        <v>0.11110882917164187</v>
      </c>
      <c r="D79" s="19">
        <f t="shared" si="1"/>
        <v>13.268699882075476</v>
      </c>
      <c r="E79" s="9">
        <f t="shared" si="2"/>
        <v>2.9505660630265509E-2</v>
      </c>
      <c r="F79" s="21">
        <f t="shared" si="3"/>
        <v>0.14061448980190738</v>
      </c>
      <c r="O79" s="29"/>
      <c r="P79" s="51"/>
    </row>
    <row r="80" spans="1:16" ht="15" x14ac:dyDescent="0.25">
      <c r="A80" s="56">
        <v>62</v>
      </c>
      <c r="B80" s="68">
        <v>37</v>
      </c>
      <c r="C80" s="9">
        <f t="shared" si="4"/>
        <v>8.9176283716935992E-2</v>
      </c>
      <c r="D80" s="19">
        <f t="shared" si="1"/>
        <v>10.649498820754719</v>
      </c>
      <c r="E80" s="9">
        <f t="shared" si="2"/>
        <v>2.3667098970356876E-2</v>
      </c>
      <c r="F80" s="21">
        <f t="shared" si="3"/>
        <v>0.11284338268729287</v>
      </c>
      <c r="O80" s="29"/>
      <c r="P80" s="51"/>
    </row>
    <row r="81" spans="1:16" ht="15" x14ac:dyDescent="0.25">
      <c r="A81" s="56">
        <v>63</v>
      </c>
      <c r="B81" s="68">
        <v>46</v>
      </c>
      <c r="C81" s="9">
        <f t="shared" si="4"/>
        <v>0.11086781218862313</v>
      </c>
      <c r="D81" s="19">
        <f t="shared" si="1"/>
        <v>13.239917452830191</v>
      </c>
      <c r="E81" s="9">
        <f t="shared" si="2"/>
        <v>2.9441462449220211E-2</v>
      </c>
      <c r="F81" s="21">
        <f t="shared" si="3"/>
        <v>0.14030927463784335</v>
      </c>
      <c r="O81" s="29"/>
      <c r="P81" s="51"/>
    </row>
    <row r="82" spans="1:16" ht="15" x14ac:dyDescent="0.25">
      <c r="A82" s="13">
        <v>64</v>
      </c>
      <c r="B82" s="68">
        <v>54.9</v>
      </c>
      <c r="C82" s="9">
        <f t="shared" si="4"/>
        <v>0.13231832367729152</v>
      </c>
      <c r="D82" s="19">
        <f t="shared" si="1"/>
        <v>15.80155365566038</v>
      </c>
      <c r="E82" s="9">
        <f t="shared" si="2"/>
        <v>3.5158425505392318E-2</v>
      </c>
      <c r="F82" s="21">
        <f t="shared" si="3"/>
        <v>0.16747674918268385</v>
      </c>
      <c r="O82" s="29"/>
      <c r="P82" s="51"/>
    </row>
    <row r="83" spans="1:16" ht="15" x14ac:dyDescent="0.25">
      <c r="A83" s="56">
        <v>65</v>
      </c>
      <c r="B83" s="68">
        <v>50.6</v>
      </c>
      <c r="C83" s="9">
        <f t="shared" si="4"/>
        <v>0.12195459340748545</v>
      </c>
      <c r="D83" s="19">
        <f t="shared" si="1"/>
        <v>14.563909198113212</v>
      </c>
      <c r="E83" s="9">
        <f t="shared" si="2"/>
        <v>3.2395457310981375E-2</v>
      </c>
      <c r="F83" s="21">
        <f t="shared" si="3"/>
        <v>0.15435005071846683</v>
      </c>
      <c r="O83" s="29"/>
      <c r="P83" s="51"/>
    </row>
    <row r="84" spans="1:16" ht="15" x14ac:dyDescent="0.25">
      <c r="A84" s="56">
        <v>66</v>
      </c>
      <c r="B84" s="68">
        <v>39.5</v>
      </c>
      <c r="C84" s="9">
        <f t="shared" si="4"/>
        <v>9.5201708292404638E-2</v>
      </c>
      <c r="D84" s="19">
        <f t="shared" si="1"/>
        <v>11.369059551886796</v>
      </c>
      <c r="E84" s="9">
        <f t="shared" si="2"/>
        <v>2.5270400075388184E-2</v>
      </c>
      <c r="F84" s="21">
        <f t="shared" si="3"/>
        <v>0.12047210836779282</v>
      </c>
      <c r="O84" s="29"/>
      <c r="P84" s="51"/>
    </row>
    <row r="85" spans="1:16" ht="15" x14ac:dyDescent="0.25">
      <c r="A85" s="13">
        <v>67</v>
      </c>
      <c r="B85" s="68">
        <v>39.1</v>
      </c>
      <c r="C85" s="9">
        <f>($F$12/$F$16)*B85</f>
        <v>9.4237640360329666E-2</v>
      </c>
      <c r="D85" s="19">
        <f t="shared" ref="D85:D89" si="5">B85*$F$15/$F$14</f>
        <v>11.253929834905664</v>
      </c>
      <c r="E85" s="9">
        <f t="shared" ref="E85:E89" si="6">D85*($F$10/($F$14-D85+$F$15))</f>
        <v>2.5013836311723731E-2</v>
      </c>
      <c r="F85" s="21">
        <f t="shared" ref="F85:F98" si="7">SUM(C85,E85)</f>
        <v>0.11925147667205339</v>
      </c>
      <c r="O85" s="29"/>
      <c r="P85" s="51"/>
    </row>
    <row r="86" spans="1:16" ht="15" x14ac:dyDescent="0.25">
      <c r="A86" s="56">
        <v>68</v>
      </c>
      <c r="B86" s="68">
        <v>34.799999999999997</v>
      </c>
      <c r="C86" s="9">
        <f t="shared" si="4"/>
        <v>8.3873910090523585E-2</v>
      </c>
      <c r="D86" s="19">
        <f t="shared" si="5"/>
        <v>10.016285377358493</v>
      </c>
      <c r="E86" s="9">
        <f t="shared" si="6"/>
        <v>2.2256631930825489E-2</v>
      </c>
      <c r="F86" s="21">
        <f t="shared" si="7"/>
        <v>0.10613054202134907</v>
      </c>
      <c r="O86" s="29"/>
      <c r="P86" s="51"/>
    </row>
    <row r="87" spans="1:16" ht="15" x14ac:dyDescent="0.25">
      <c r="A87" s="56">
        <v>69</v>
      </c>
      <c r="B87" s="68">
        <v>45.6</v>
      </c>
      <c r="C87" s="9">
        <f t="shared" si="4"/>
        <v>0.10990374425654816</v>
      </c>
      <c r="D87" s="19">
        <f t="shared" si="5"/>
        <v>13.124787735849059</v>
      </c>
      <c r="E87" s="9">
        <f t="shared" si="6"/>
        <v>2.9184678210482283E-2</v>
      </c>
      <c r="F87" s="21">
        <f t="shared" si="7"/>
        <v>0.13908842246703043</v>
      </c>
      <c r="O87" s="29"/>
      <c r="P87" s="51"/>
    </row>
    <row r="88" spans="1:16" ht="15" x14ac:dyDescent="0.25">
      <c r="A88" s="56">
        <v>70</v>
      </c>
      <c r="B88" s="68">
        <v>36.9</v>
      </c>
      <c r="C88" s="9">
        <f t="shared" si="4"/>
        <v>8.8935266733917245E-2</v>
      </c>
      <c r="D88" s="19">
        <f t="shared" si="5"/>
        <v>10.620716391509434</v>
      </c>
      <c r="E88" s="9">
        <f t="shared" si="6"/>
        <v>2.3602977939535336E-2</v>
      </c>
      <c r="F88" s="21">
        <f t="shared" si="7"/>
        <v>0.11253824467345258</v>
      </c>
      <c r="O88" s="29"/>
      <c r="P88" s="51"/>
    </row>
    <row r="89" spans="1:16" ht="15" x14ac:dyDescent="0.25">
      <c r="A89" s="13">
        <v>71</v>
      </c>
      <c r="B89" s="68">
        <v>39.4</v>
      </c>
      <c r="C89" s="9">
        <f t="shared" si="4"/>
        <v>9.4960691309385892E-2</v>
      </c>
      <c r="D89" s="19">
        <f t="shared" si="5"/>
        <v>11.340277122641512</v>
      </c>
      <c r="E89" s="9">
        <f t="shared" si="6"/>
        <v>2.52062578633113E-2</v>
      </c>
      <c r="F89" s="21">
        <f t="shared" si="7"/>
        <v>0.12016694917269719</v>
      </c>
      <c r="O89" s="29"/>
      <c r="P89" s="51"/>
    </row>
    <row r="90" spans="1:16" ht="15" x14ac:dyDescent="0.25">
      <c r="A90" s="56">
        <v>72</v>
      </c>
      <c r="B90" s="68">
        <v>55.4</v>
      </c>
      <c r="C90" s="9">
        <f>($F$12/$F$16)*B90</f>
        <v>0.13352340859238523</v>
      </c>
      <c r="D90" s="19">
        <f>B90*$F$15/$F$14</f>
        <v>15.945465801886796</v>
      </c>
      <c r="E90" s="9">
        <f>D90*($F$10/($F$14-D90+$F$15))</f>
        <v>3.5479802858442773E-2</v>
      </c>
      <c r="F90" s="21">
        <f>SUM(C90,E90)</f>
        <v>0.169003211450828</v>
      </c>
      <c r="O90" s="29"/>
      <c r="P90" s="51"/>
    </row>
    <row r="91" spans="1:16" ht="15" x14ac:dyDescent="0.25">
      <c r="A91" s="56"/>
      <c r="B91" s="14">
        <f>SUM(B20:B90)</f>
        <v>3007.099999999999</v>
      </c>
      <c r="C91" s="9"/>
      <c r="D91" s="19"/>
      <c r="E91" s="9"/>
      <c r="F91" s="21"/>
      <c r="K91" s="57" t="s">
        <v>27</v>
      </c>
      <c r="M91" s="1" t="s">
        <v>28</v>
      </c>
      <c r="N91" s="1" t="s">
        <v>29</v>
      </c>
      <c r="O91" s="29"/>
      <c r="P91" s="51"/>
    </row>
    <row r="92" spans="1:16" ht="15" x14ac:dyDescent="0.25">
      <c r="A92" s="56" t="s">
        <v>30</v>
      </c>
      <c r="B92" s="68">
        <v>39.299999999999997</v>
      </c>
      <c r="C92" s="9" t="s">
        <v>34</v>
      </c>
      <c r="D92" s="19">
        <f>B92*$F$15/$F$14</f>
        <v>11.311494693396229</v>
      </c>
      <c r="E92" s="9">
        <f>D92*($F$10/($F$14-D92+$F$15))</f>
        <v>2.5142116498686123E-2</v>
      </c>
      <c r="F92" s="21">
        <f>SUM(C92,E92)</f>
        <v>2.5142116498686123E-2</v>
      </c>
      <c r="K92" s="57"/>
      <c r="O92" s="29"/>
      <c r="P92" s="51"/>
    </row>
    <row r="93" spans="1:16" ht="15" x14ac:dyDescent="0.25">
      <c r="A93" s="56" t="s">
        <v>31</v>
      </c>
      <c r="B93" s="68">
        <v>57.9</v>
      </c>
      <c r="C93" s="9">
        <f>N93</f>
        <v>3.2672400000003272E-2</v>
      </c>
      <c r="D93" s="19">
        <f>B93*$F$15/$F$14</f>
        <v>16.665026533018871</v>
      </c>
      <c r="E93" s="9">
        <f>D93*($F$10/($F$14-D93+$F$15))</f>
        <v>3.7087008470093545E-2</v>
      </c>
      <c r="F93" s="21">
        <f>SUM(C93,E93)</f>
        <v>6.9759408470096818E-2</v>
      </c>
      <c r="H93" s="51"/>
      <c r="J93" s="56" t="s">
        <v>31</v>
      </c>
      <c r="K93" s="21">
        <v>57.911999999999999</v>
      </c>
      <c r="L93" s="21">
        <v>57.95</v>
      </c>
      <c r="M93" s="58">
        <f>L93-K93</f>
        <v>3.8000000000003809E-2</v>
      </c>
      <c r="N93" s="21">
        <f>M93*0.8598</f>
        <v>3.2672400000003272E-2</v>
      </c>
      <c r="O93" s="29"/>
      <c r="P93" s="51"/>
    </row>
    <row r="94" spans="1:16" ht="15" x14ac:dyDescent="0.25">
      <c r="A94" s="56" t="s">
        <v>12</v>
      </c>
      <c r="B94" s="68">
        <v>45.2</v>
      </c>
      <c r="C94" s="9">
        <f>($F$12/$F$16)*B94</f>
        <v>0.10893967632447317</v>
      </c>
      <c r="D94" s="19">
        <f t="shared" ref="D94:D98" si="8">B94*$F$15/$F$14</f>
        <v>13.009658018867929</v>
      </c>
      <c r="E94" s="9">
        <f t="shared" ref="E94:E98" si="9">D94*($F$10/($F$14-D94+$F$15))</f>
        <v>2.8927907547646039E-2</v>
      </c>
      <c r="F94" s="21">
        <f>SUM(C94,E94)</f>
        <v>0.1378675838721192</v>
      </c>
      <c r="M94" s="1" t="s">
        <v>28</v>
      </c>
      <c r="O94" s="29"/>
      <c r="P94" s="51"/>
    </row>
    <row r="95" spans="1:16" ht="15" x14ac:dyDescent="0.25">
      <c r="A95" s="56" t="s">
        <v>32</v>
      </c>
      <c r="B95" s="68">
        <v>66.7</v>
      </c>
      <c r="C95" s="9">
        <f>N95</f>
        <v>5.5027199999999998E-2</v>
      </c>
      <c r="D95" s="19">
        <f t="shared" si="8"/>
        <v>19.197880306603778</v>
      </c>
      <c r="E95" s="9">
        <f t="shared" si="9"/>
        <v>4.2748603002566873E-2</v>
      </c>
      <c r="F95" s="21">
        <f>SUM(C95,E95)</f>
        <v>9.7775803002566872E-2</v>
      </c>
      <c r="H95" s="51"/>
      <c r="J95" s="56" t="s">
        <v>32</v>
      </c>
      <c r="K95" s="34">
        <v>128436</v>
      </c>
      <c r="L95" s="34">
        <v>128500</v>
      </c>
      <c r="M95" s="58">
        <f>L95-K95</f>
        <v>64</v>
      </c>
      <c r="N95" s="21">
        <f>M95*0.0008598</f>
        <v>5.5027199999999998E-2</v>
      </c>
      <c r="O95" s="29"/>
      <c r="P95" s="51"/>
    </row>
    <row r="96" spans="1:16" ht="15" x14ac:dyDescent="0.25">
      <c r="A96" s="56" t="s">
        <v>13</v>
      </c>
      <c r="B96" s="68">
        <v>71.7</v>
      </c>
      <c r="C96" s="9">
        <f>($F$12/$F$16)*B96</f>
        <v>0.17280917682444083</v>
      </c>
      <c r="D96" s="19">
        <f t="shared" si="8"/>
        <v>20.637001768867933</v>
      </c>
      <c r="E96" s="9">
        <f t="shared" si="9"/>
        <v>4.5968356923331073E-2</v>
      </c>
      <c r="F96" s="21">
        <f t="shared" si="7"/>
        <v>0.2187775337477719</v>
      </c>
      <c r="O96" s="29"/>
      <c r="P96" s="51"/>
    </row>
    <row r="97" spans="1:16" ht="15" x14ac:dyDescent="0.25">
      <c r="A97" s="56" t="s">
        <v>14</v>
      </c>
      <c r="B97" s="68">
        <v>45.8</v>
      </c>
      <c r="C97" s="9">
        <f>($F$12/$F$16)*B97</f>
        <v>0.11038577822258563</v>
      </c>
      <c r="D97" s="19">
        <f t="shared" si="8"/>
        <v>13.182352594339624</v>
      </c>
      <c r="E97" s="9">
        <f t="shared" si="9"/>
        <v>2.9313068632796247E-2</v>
      </c>
      <c r="F97" s="21">
        <f t="shared" si="7"/>
        <v>0.13969884685538189</v>
      </c>
      <c r="O97" s="29"/>
      <c r="P97" s="51"/>
    </row>
    <row r="98" spans="1:16" ht="15" x14ac:dyDescent="0.25">
      <c r="A98" s="56" t="s">
        <v>33</v>
      </c>
      <c r="B98" s="68">
        <v>58.3</v>
      </c>
      <c r="C98" s="9" t="s">
        <v>34</v>
      </c>
      <c r="D98" s="19">
        <f t="shared" si="8"/>
        <v>16.780156250000001</v>
      </c>
      <c r="E98" s="9">
        <f t="shared" si="9"/>
        <v>3.7344210693957602E-2</v>
      </c>
      <c r="F98" s="21">
        <f t="shared" si="7"/>
        <v>3.7344210693957602E-2</v>
      </c>
      <c r="O98" s="29"/>
      <c r="P98" s="51"/>
    </row>
    <row r="99" spans="1:16" x14ac:dyDescent="0.2">
      <c r="A99" s="49" t="s">
        <v>0</v>
      </c>
      <c r="B99" s="14">
        <f>SUM(B92:B98)</f>
        <v>384.9</v>
      </c>
      <c r="C99" s="24">
        <f>SUM(C20:C98)-C93-C95</f>
        <v>7.5134634286263857</v>
      </c>
      <c r="D99" s="20">
        <f>SUM(D20:D98)</f>
        <v>976.30000000000041</v>
      </c>
      <c r="E99" s="24">
        <f>SUM(E20:E98)</f>
        <v>2.1708369713736122</v>
      </c>
      <c r="F99" s="35">
        <f>SUM(F20:F98)</f>
        <v>9.7720000000000038</v>
      </c>
      <c r="G99" s="59"/>
      <c r="O99" s="30"/>
      <c r="P99" s="51"/>
    </row>
    <row r="100" spans="1:16" x14ac:dyDescent="0.2">
      <c r="F100" s="60"/>
      <c r="O100" s="51"/>
      <c r="P100" s="51"/>
    </row>
    <row r="101" spans="1:16" x14ac:dyDescent="0.2">
      <c r="D101" s="60"/>
      <c r="O101" s="51"/>
      <c r="P101" s="51"/>
    </row>
    <row r="102" spans="1:16" x14ac:dyDescent="0.2">
      <c r="C102" s="59"/>
    </row>
  </sheetData>
  <mergeCells count="18"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  <mergeCell ref="D11:E11"/>
    <mergeCell ref="D12:E12"/>
    <mergeCell ref="A14:C16"/>
    <mergeCell ref="D14:E14"/>
    <mergeCell ref="D15:E15"/>
    <mergeCell ref="D16:E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workbookViewId="0">
      <selection activeCell="G10" sqref="G10"/>
    </sheetView>
  </sheetViews>
  <sheetFormatPr defaultRowHeight="12.75" x14ac:dyDescent="0.2"/>
  <cols>
    <col min="1" max="1" width="9.140625" style="49"/>
    <col min="2" max="2" width="10.85546875" style="1" customWidth="1"/>
    <col min="3" max="4" width="13.7109375" style="1" customWidth="1"/>
    <col min="5" max="5" width="16.7109375" style="1" customWidth="1"/>
    <col min="6" max="6" width="13.28515625" style="1" customWidth="1"/>
    <col min="7" max="7" width="10.7109375" style="1" customWidth="1"/>
    <col min="8" max="8" width="15.42578125" style="1" customWidth="1"/>
    <col min="9" max="9" width="15.85546875" style="1" customWidth="1"/>
    <col min="10" max="10" width="8.5703125" style="1" hidden="1" customWidth="1"/>
    <col min="11" max="11" width="19.28515625" style="1" hidden="1" customWidth="1"/>
    <col min="12" max="12" width="18.28515625" style="1" hidden="1" customWidth="1"/>
    <col min="13" max="13" width="11.140625" style="1" hidden="1" customWidth="1"/>
    <col min="14" max="14" width="12.85546875" style="1" hidden="1" customWidth="1"/>
    <col min="15" max="16384" width="9.140625" style="1"/>
  </cols>
  <sheetData>
    <row r="1" spans="1:11" ht="20.25" x14ac:dyDescent="0.3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37"/>
      <c r="K1" s="37"/>
    </row>
    <row r="2" spans="1:11" ht="20.25" x14ac:dyDescent="0.3">
      <c r="A2" s="65"/>
      <c r="B2" s="65"/>
      <c r="C2" s="65"/>
      <c r="D2" s="65"/>
      <c r="E2" s="65"/>
      <c r="F2" s="65"/>
      <c r="G2" s="38"/>
      <c r="H2" s="38"/>
      <c r="I2" s="65"/>
      <c r="J2" s="65"/>
      <c r="K2" s="65"/>
    </row>
    <row r="3" spans="1:11" ht="18.75" x14ac:dyDescent="0.2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40"/>
      <c r="K3" s="40"/>
    </row>
    <row r="4" spans="1:11" ht="18.75" x14ac:dyDescent="0.2">
      <c r="A4" s="73" t="s">
        <v>47</v>
      </c>
      <c r="B4" s="73"/>
      <c r="C4" s="73"/>
      <c r="D4" s="73"/>
      <c r="E4" s="73"/>
      <c r="F4" s="73"/>
      <c r="G4" s="73"/>
      <c r="H4" s="73"/>
      <c r="I4" s="73"/>
      <c r="J4" s="40"/>
      <c r="K4" s="40"/>
    </row>
    <row r="5" spans="1:11" ht="18.7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">
      <c r="A6" s="74" t="s">
        <v>2</v>
      </c>
      <c r="B6" s="75"/>
      <c r="C6" s="75"/>
      <c r="D6" s="75"/>
      <c r="E6" s="75"/>
      <c r="F6" s="76"/>
      <c r="G6" s="41"/>
      <c r="H6" s="77" t="s">
        <v>3</v>
      </c>
      <c r="I6" s="78"/>
    </row>
    <row r="7" spans="1:11" ht="36.75" thickBot="1" x14ac:dyDescent="0.25">
      <c r="A7" s="83" t="s">
        <v>4</v>
      </c>
      <c r="B7" s="84"/>
      <c r="C7" s="85"/>
      <c r="D7" s="86" t="s">
        <v>5</v>
      </c>
      <c r="E7" s="86"/>
      <c r="F7" s="31" t="s">
        <v>48</v>
      </c>
      <c r="G7" s="67"/>
      <c r="H7" s="79"/>
      <c r="I7" s="80"/>
    </row>
    <row r="8" spans="1:11" x14ac:dyDescent="0.2">
      <c r="A8" s="87" t="s">
        <v>11</v>
      </c>
      <c r="B8" s="88"/>
      <c r="C8" s="89"/>
      <c r="D8" s="90" t="s">
        <v>16</v>
      </c>
      <c r="E8" s="90"/>
      <c r="F8" s="25">
        <v>31.01</v>
      </c>
      <c r="H8" s="79"/>
      <c r="I8" s="80"/>
    </row>
    <row r="9" spans="1:11" x14ac:dyDescent="0.2">
      <c r="A9" s="91" t="s">
        <v>6</v>
      </c>
      <c r="B9" s="92"/>
      <c r="C9" s="93"/>
      <c r="D9" s="97" t="s">
        <v>15</v>
      </c>
      <c r="E9" s="97"/>
      <c r="F9" s="26">
        <f>SUM(C93,C95)</f>
        <v>0</v>
      </c>
      <c r="G9" s="42"/>
      <c r="H9" s="79"/>
      <c r="I9" s="80"/>
    </row>
    <row r="10" spans="1:11" ht="13.5" thickBot="1" x14ac:dyDescent="0.25">
      <c r="A10" s="94"/>
      <c r="B10" s="95"/>
      <c r="C10" s="96"/>
      <c r="D10" s="98" t="s">
        <v>20</v>
      </c>
      <c r="E10" s="99"/>
      <c r="F10" s="23">
        <f>F8-F9</f>
        <v>31.01</v>
      </c>
      <c r="G10" s="42"/>
      <c r="H10" s="81"/>
      <c r="I10" s="82"/>
    </row>
    <row r="11" spans="1:11" ht="13.5" thickBot="1" x14ac:dyDescent="0.25">
      <c r="A11" s="43"/>
      <c r="B11" s="43"/>
      <c r="C11" s="43"/>
      <c r="D11" s="100" t="s">
        <v>22</v>
      </c>
      <c r="E11" s="100"/>
      <c r="F11" s="23">
        <f>E99</f>
        <v>6.9512150286349792</v>
      </c>
      <c r="G11" s="42"/>
      <c r="H11" s="15"/>
      <c r="I11" s="15"/>
    </row>
    <row r="12" spans="1:11" ht="13.5" thickBot="1" x14ac:dyDescent="0.25">
      <c r="A12" s="43"/>
      <c r="B12" s="43"/>
      <c r="C12" s="43"/>
      <c r="D12" s="100" t="s">
        <v>21</v>
      </c>
      <c r="E12" s="100"/>
      <c r="F12" s="23">
        <f>F10-F11</f>
        <v>24.058784971365021</v>
      </c>
      <c r="G12" s="42"/>
      <c r="H12" s="15"/>
      <c r="I12" s="15"/>
    </row>
    <row r="13" spans="1:11" ht="13.5" thickBot="1" x14ac:dyDescent="0.25">
      <c r="A13" s="43"/>
      <c r="B13" s="43"/>
      <c r="C13" s="43"/>
      <c r="D13" s="44"/>
      <c r="E13" s="44"/>
      <c r="F13" s="16"/>
      <c r="G13" s="42"/>
      <c r="H13" s="4"/>
      <c r="I13" s="15"/>
    </row>
    <row r="14" spans="1:11" x14ac:dyDescent="0.2">
      <c r="A14" s="101" t="s">
        <v>19</v>
      </c>
      <c r="B14" s="102"/>
      <c r="C14" s="102"/>
      <c r="D14" s="107" t="s">
        <v>25</v>
      </c>
      <c r="E14" s="107"/>
      <c r="F14" s="18">
        <f>B91+B99</f>
        <v>3391.9999999999991</v>
      </c>
      <c r="H14" s="45"/>
      <c r="I14" s="4"/>
      <c r="J14" s="4"/>
    </row>
    <row r="15" spans="1:11" ht="15" x14ac:dyDescent="0.25">
      <c r="A15" s="103"/>
      <c r="B15" s="104"/>
      <c r="C15" s="104"/>
      <c r="D15" s="108" t="s">
        <v>23</v>
      </c>
      <c r="E15" s="108"/>
      <c r="F15" s="17">
        <v>976.3</v>
      </c>
      <c r="G15" s="42"/>
      <c r="H15" s="47"/>
      <c r="I15" s="6"/>
      <c r="J15" s="4"/>
    </row>
    <row r="16" spans="1:11" ht="24.75" customHeight="1" thickBot="1" x14ac:dyDescent="0.3">
      <c r="A16" s="105"/>
      <c r="B16" s="106"/>
      <c r="C16" s="106"/>
      <c r="D16" s="109" t="s">
        <v>26</v>
      </c>
      <c r="E16" s="109"/>
      <c r="F16" s="27">
        <f>SUM(B20:B52,B54:B90,B94,B96:B97)</f>
        <v>3117.3999999999992</v>
      </c>
      <c r="G16" s="42"/>
      <c r="H16" s="47"/>
      <c r="I16" s="6"/>
      <c r="J16" s="4"/>
    </row>
    <row r="17" spans="1:16" x14ac:dyDescent="0.2">
      <c r="A17" s="44"/>
      <c r="B17" s="44"/>
      <c r="C17" s="44"/>
      <c r="D17" s="44"/>
      <c r="E17" s="48"/>
      <c r="F17" s="48"/>
      <c r="G17" s="22"/>
      <c r="H17" s="42"/>
      <c r="I17" s="47"/>
      <c r="K17" s="4"/>
    </row>
    <row r="18" spans="1:16" ht="15" x14ac:dyDescent="0.25">
      <c r="G18" s="50"/>
      <c r="H18" s="50"/>
      <c r="K18" s="7"/>
      <c r="O18" s="51"/>
      <c r="P18" s="51"/>
    </row>
    <row r="19" spans="1:16" ht="36" x14ac:dyDescent="0.25">
      <c r="A19" s="52" t="s">
        <v>7</v>
      </c>
      <c r="B19" s="52" t="s">
        <v>8</v>
      </c>
      <c r="C19" s="53" t="s">
        <v>17</v>
      </c>
      <c r="D19" s="53" t="s">
        <v>24</v>
      </c>
      <c r="E19" s="54" t="s">
        <v>9</v>
      </c>
      <c r="F19" s="14" t="s">
        <v>10</v>
      </c>
      <c r="G19" s="55"/>
      <c r="H19" s="8"/>
      <c r="I19" s="7"/>
      <c r="O19" s="51"/>
      <c r="P19" s="51"/>
    </row>
    <row r="20" spans="1:16" ht="15" x14ac:dyDescent="0.25">
      <c r="A20" s="56">
        <v>1</v>
      </c>
      <c r="B20" s="68">
        <v>37.200000000000003</v>
      </c>
      <c r="C20" s="9">
        <f>($F$12/$F$16)*B20</f>
        <v>0.28709398888008569</v>
      </c>
      <c r="D20" s="19">
        <f>B20*$F$15/$F$14</f>
        <v>10.707063679245286</v>
      </c>
      <c r="E20" s="9">
        <f>D20*($F$10/($F$14-D20+$F$15))</f>
        <v>7.6194828095562286E-2</v>
      </c>
      <c r="F20" s="21">
        <f>SUM(C20,E20)</f>
        <v>0.36328881697564797</v>
      </c>
      <c r="H20" s="8"/>
      <c r="O20" s="29"/>
      <c r="P20" s="51"/>
    </row>
    <row r="21" spans="1:16" ht="15" x14ac:dyDescent="0.25">
      <c r="A21" s="13">
        <v>2</v>
      </c>
      <c r="B21" s="68">
        <v>38.200000000000003</v>
      </c>
      <c r="C21" s="9">
        <f t="shared" ref="C21:C69" si="0">($F$12/$F$16)*B21</f>
        <v>0.29481156922632457</v>
      </c>
      <c r="D21" s="19">
        <f t="shared" ref="D21:D84" si="1">B21*$F$15/$F$14</f>
        <v>10.994887971698118</v>
      </c>
      <c r="E21" s="9">
        <f t="shared" ref="E21:E84" si="2">D21*($F$10/($F$14-D21+$F$15))</f>
        <v>7.8248244553993984E-2</v>
      </c>
      <c r="F21" s="21">
        <f t="shared" ref="F21:F84" si="3">SUM(C21,E21)</f>
        <v>0.37305981378031855</v>
      </c>
      <c r="G21" s="5"/>
      <c r="H21" s="8"/>
      <c r="I21" s="5"/>
      <c r="O21" s="29"/>
      <c r="P21" s="51"/>
    </row>
    <row r="22" spans="1:16" ht="15" x14ac:dyDescent="0.25">
      <c r="A22" s="56">
        <v>3</v>
      </c>
      <c r="B22" s="68">
        <v>54.9</v>
      </c>
      <c r="C22" s="9">
        <f t="shared" si="0"/>
        <v>0.42369516100851351</v>
      </c>
      <c r="D22" s="19">
        <f t="shared" si="1"/>
        <v>15.80155365566038</v>
      </c>
      <c r="E22" s="9">
        <f t="shared" si="2"/>
        <v>0.11258043739764785</v>
      </c>
      <c r="F22" s="21">
        <f t="shared" si="3"/>
        <v>0.53627559840616135</v>
      </c>
      <c r="H22" s="10"/>
      <c r="I22" s="11"/>
      <c r="O22" s="29"/>
      <c r="P22" s="51"/>
    </row>
    <row r="23" spans="1:16" ht="15" x14ac:dyDescent="0.25">
      <c r="A23" s="56">
        <v>4</v>
      </c>
      <c r="B23" s="68">
        <v>38.6</v>
      </c>
      <c r="C23" s="9">
        <f t="shared" si="0"/>
        <v>0.2978986013648201</v>
      </c>
      <c r="D23" s="19">
        <f t="shared" si="1"/>
        <v>11.110017688679248</v>
      </c>
      <c r="E23" s="9">
        <f t="shared" si="2"/>
        <v>7.9069687097551841E-2</v>
      </c>
      <c r="F23" s="21">
        <f t="shared" si="3"/>
        <v>0.37696828846237196</v>
      </c>
      <c r="H23" s="10"/>
      <c r="I23" s="7"/>
      <c r="O23" s="29"/>
      <c r="P23" s="51"/>
    </row>
    <row r="24" spans="1:16" ht="15" x14ac:dyDescent="0.25">
      <c r="A24" s="13">
        <v>5</v>
      </c>
      <c r="B24" s="68">
        <v>38.299999999999997</v>
      </c>
      <c r="C24" s="9">
        <f t="shared" si="0"/>
        <v>0.29558332726094838</v>
      </c>
      <c r="D24" s="19">
        <f t="shared" si="1"/>
        <v>11.023670400943397</v>
      </c>
      <c r="E24" s="9">
        <f t="shared" si="2"/>
        <v>7.8453601120292107E-2</v>
      </c>
      <c r="F24" s="21">
        <f t="shared" si="3"/>
        <v>0.37403692838124047</v>
      </c>
      <c r="G24" s="5"/>
      <c r="H24" s="5"/>
      <c r="I24" s="11"/>
      <c r="O24" s="29"/>
      <c r="P24" s="51"/>
    </row>
    <row r="25" spans="1:16" ht="15" x14ac:dyDescent="0.25">
      <c r="A25" s="56">
        <v>6</v>
      </c>
      <c r="B25" s="68">
        <v>45.1</v>
      </c>
      <c r="C25" s="9">
        <f t="shared" si="0"/>
        <v>0.34806287361537269</v>
      </c>
      <c r="D25" s="19">
        <f t="shared" si="1"/>
        <v>12.980875589622645</v>
      </c>
      <c r="E25" s="9">
        <f t="shared" si="2"/>
        <v>9.2424215203448207E-2</v>
      </c>
      <c r="F25" s="21">
        <f t="shared" si="3"/>
        <v>0.44048708881882093</v>
      </c>
      <c r="I25" s="12"/>
      <c r="O25" s="29"/>
      <c r="P25" s="51"/>
    </row>
    <row r="26" spans="1:16" ht="15" x14ac:dyDescent="0.25">
      <c r="A26" s="56">
        <v>7</v>
      </c>
      <c r="B26" s="68">
        <v>34.5</v>
      </c>
      <c r="C26" s="9">
        <f t="shared" si="0"/>
        <v>0.26625652194524074</v>
      </c>
      <c r="D26" s="19">
        <f t="shared" si="1"/>
        <v>9.9299380896226435</v>
      </c>
      <c r="E26" s="9">
        <f t="shared" si="2"/>
        <v>7.065195836634082E-2</v>
      </c>
      <c r="F26" s="21">
        <f t="shared" si="3"/>
        <v>0.33690848031158155</v>
      </c>
      <c r="O26" s="29"/>
      <c r="P26" s="51"/>
    </row>
    <row r="27" spans="1:16" ht="15" x14ac:dyDescent="0.25">
      <c r="A27" s="13">
        <v>8</v>
      </c>
      <c r="B27" s="68">
        <v>39.6</v>
      </c>
      <c r="C27" s="9">
        <f t="shared" si="0"/>
        <v>0.30561618171105898</v>
      </c>
      <c r="D27" s="19">
        <f t="shared" si="1"/>
        <v>11.39784198113208</v>
      </c>
      <c r="E27" s="9">
        <f t="shared" si="2"/>
        <v>8.1123483387017858E-2</v>
      </c>
      <c r="F27" s="21">
        <f t="shared" si="3"/>
        <v>0.38673966509807683</v>
      </c>
      <c r="O27" s="29"/>
      <c r="P27" s="51"/>
    </row>
    <row r="28" spans="1:16" ht="15" x14ac:dyDescent="0.25">
      <c r="A28" s="56">
        <v>9</v>
      </c>
      <c r="B28" s="68">
        <v>38.6</v>
      </c>
      <c r="C28" s="9">
        <f t="shared" si="0"/>
        <v>0.2978986013648201</v>
      </c>
      <c r="D28" s="19">
        <f t="shared" si="1"/>
        <v>11.110017688679248</v>
      </c>
      <c r="E28" s="9">
        <f t="shared" si="2"/>
        <v>7.9069687097551841E-2</v>
      </c>
      <c r="F28" s="21">
        <f t="shared" si="3"/>
        <v>0.37696828846237196</v>
      </c>
      <c r="O28" s="29"/>
      <c r="P28" s="51"/>
    </row>
    <row r="29" spans="1:16" ht="15" x14ac:dyDescent="0.25">
      <c r="A29" s="56">
        <v>10</v>
      </c>
      <c r="B29" s="68">
        <v>51.8</v>
      </c>
      <c r="C29" s="9">
        <f t="shared" si="0"/>
        <v>0.39977066193517302</v>
      </c>
      <c r="D29" s="19">
        <f t="shared" si="1"/>
        <v>14.909298349056607</v>
      </c>
      <c r="E29" s="9">
        <f t="shared" si="2"/>
        <v>0.10620166520521869</v>
      </c>
      <c r="F29" s="21">
        <f t="shared" si="3"/>
        <v>0.50597232714039175</v>
      </c>
      <c r="O29" s="29"/>
      <c r="P29" s="51"/>
    </row>
    <row r="30" spans="1:16" ht="15" x14ac:dyDescent="0.25">
      <c r="A30" s="13">
        <v>11</v>
      </c>
      <c r="B30" s="68">
        <v>54.5</v>
      </c>
      <c r="C30" s="9">
        <f t="shared" si="0"/>
        <v>0.42060812887001797</v>
      </c>
      <c r="D30" s="19">
        <f t="shared" si="1"/>
        <v>15.686423938679249</v>
      </c>
      <c r="E30" s="9">
        <f t="shared" si="2"/>
        <v>0.11175722306564588</v>
      </c>
      <c r="F30" s="21">
        <f t="shared" si="3"/>
        <v>0.53236535193566381</v>
      </c>
      <c r="O30" s="29"/>
      <c r="P30" s="51"/>
    </row>
    <row r="31" spans="1:16" ht="15" x14ac:dyDescent="0.25">
      <c r="A31" s="56">
        <v>12</v>
      </c>
      <c r="B31" s="68">
        <v>38.799999999999997</v>
      </c>
      <c r="C31" s="9">
        <f t="shared" si="0"/>
        <v>0.29944211743406784</v>
      </c>
      <c r="D31" s="19">
        <f t="shared" si="1"/>
        <v>11.167582547169813</v>
      </c>
      <c r="E31" s="9">
        <f t="shared" si="2"/>
        <v>7.9480424648233697E-2</v>
      </c>
      <c r="F31" s="21">
        <f t="shared" si="3"/>
        <v>0.37892254208230153</v>
      </c>
      <c r="O31" s="29"/>
      <c r="P31" s="51"/>
    </row>
    <row r="32" spans="1:16" ht="15" x14ac:dyDescent="0.25">
      <c r="A32" s="56">
        <v>13</v>
      </c>
      <c r="B32" s="68">
        <v>37.700000000000003</v>
      </c>
      <c r="C32" s="9">
        <f t="shared" si="0"/>
        <v>0.2909527790532051</v>
      </c>
      <c r="D32" s="19">
        <f t="shared" si="1"/>
        <v>10.850975825471702</v>
      </c>
      <c r="E32" s="9">
        <f t="shared" si="2"/>
        <v>7.7221502415997109E-2</v>
      </c>
      <c r="F32" s="21">
        <f t="shared" si="3"/>
        <v>0.36817428146920222</v>
      </c>
      <c r="O32" s="29"/>
      <c r="P32" s="51"/>
    </row>
    <row r="33" spans="1:16" ht="15" x14ac:dyDescent="0.25">
      <c r="A33" s="13">
        <v>14</v>
      </c>
      <c r="B33" s="68">
        <v>45.5</v>
      </c>
      <c r="C33" s="9">
        <f t="shared" si="0"/>
        <v>0.35114990575386823</v>
      </c>
      <c r="D33" s="19">
        <f t="shared" si="1"/>
        <v>13.096005306603777</v>
      </c>
      <c r="E33" s="9">
        <f t="shared" si="2"/>
        <v>9.3246407069015574E-2</v>
      </c>
      <c r="F33" s="21">
        <f t="shared" si="3"/>
        <v>0.44439631282288383</v>
      </c>
      <c r="O33" s="29"/>
      <c r="P33" s="51"/>
    </row>
    <row r="34" spans="1:16" ht="15" x14ac:dyDescent="0.25">
      <c r="A34" s="56">
        <v>15</v>
      </c>
      <c r="B34" s="68">
        <v>34</v>
      </c>
      <c r="C34" s="9">
        <f t="shared" si="0"/>
        <v>0.26239773177212133</v>
      </c>
      <c r="D34" s="19">
        <f t="shared" si="1"/>
        <v>9.7860259433962273</v>
      </c>
      <c r="E34" s="9">
        <f t="shared" si="2"/>
        <v>6.9625717919236857E-2</v>
      </c>
      <c r="F34" s="21">
        <f t="shared" si="3"/>
        <v>0.33202344969135822</v>
      </c>
      <c r="O34" s="29"/>
      <c r="P34" s="51"/>
    </row>
    <row r="35" spans="1:16" ht="15" x14ac:dyDescent="0.25">
      <c r="A35" s="56">
        <v>16</v>
      </c>
      <c r="B35" s="68">
        <v>40</v>
      </c>
      <c r="C35" s="9">
        <f t="shared" si="0"/>
        <v>0.30870321384955446</v>
      </c>
      <c r="D35" s="19">
        <f t="shared" si="1"/>
        <v>11.51297169811321</v>
      </c>
      <c r="E35" s="9">
        <f t="shared" si="2"/>
        <v>8.1945077884066964E-2</v>
      </c>
      <c r="F35" s="21">
        <f t="shared" si="3"/>
        <v>0.39064829173362142</v>
      </c>
      <c r="O35" s="29"/>
      <c r="P35" s="51"/>
    </row>
    <row r="36" spans="1:16" ht="15" x14ac:dyDescent="0.25">
      <c r="A36" s="13">
        <v>17</v>
      </c>
      <c r="B36" s="68">
        <v>38.4</v>
      </c>
      <c r="C36" s="9">
        <f t="shared" si="0"/>
        <v>0.29635508529557231</v>
      </c>
      <c r="D36" s="19">
        <f t="shared" si="1"/>
        <v>11.052452830188681</v>
      </c>
      <c r="E36" s="9">
        <f t="shared" si="2"/>
        <v>7.8658960399615285E-2</v>
      </c>
      <c r="F36" s="21">
        <f t="shared" si="3"/>
        <v>0.37501404569518759</v>
      </c>
      <c r="O36" s="29"/>
      <c r="P36" s="51"/>
    </row>
    <row r="37" spans="1:16" ht="15" x14ac:dyDescent="0.25">
      <c r="A37" s="56">
        <v>18</v>
      </c>
      <c r="B37" s="68">
        <v>52.1</v>
      </c>
      <c r="C37" s="9">
        <f t="shared" si="0"/>
        <v>0.40208593603904474</v>
      </c>
      <c r="D37" s="19">
        <f t="shared" si="1"/>
        <v>14.995645636792455</v>
      </c>
      <c r="E37" s="9">
        <f t="shared" si="2"/>
        <v>0.10681885146184675</v>
      </c>
      <c r="F37" s="21">
        <f t="shared" si="3"/>
        <v>0.50890478750089152</v>
      </c>
      <c r="O37" s="29"/>
      <c r="P37" s="51"/>
    </row>
    <row r="38" spans="1:16" ht="15" x14ac:dyDescent="0.25">
      <c r="A38" s="56">
        <v>19</v>
      </c>
      <c r="B38" s="68">
        <v>54.2</v>
      </c>
      <c r="C38" s="9">
        <f t="shared" si="0"/>
        <v>0.41829285476614636</v>
      </c>
      <c r="D38" s="19">
        <f t="shared" si="1"/>
        <v>15.6000766509434</v>
      </c>
      <c r="E38" s="9">
        <f t="shared" si="2"/>
        <v>0.11113984089524401</v>
      </c>
      <c r="F38" s="21">
        <f t="shared" si="3"/>
        <v>0.5294326956613904</v>
      </c>
      <c r="O38" s="29"/>
      <c r="P38" s="51"/>
    </row>
    <row r="39" spans="1:16" ht="15" x14ac:dyDescent="0.25">
      <c r="A39" s="13">
        <v>20</v>
      </c>
      <c r="B39" s="68">
        <v>38.4</v>
      </c>
      <c r="C39" s="9">
        <f t="shared" si="0"/>
        <v>0.29635508529557231</v>
      </c>
      <c r="D39" s="19">
        <f t="shared" si="1"/>
        <v>11.052452830188681</v>
      </c>
      <c r="E39" s="9">
        <f t="shared" si="2"/>
        <v>7.8658960399615285E-2</v>
      </c>
      <c r="F39" s="21">
        <f t="shared" si="3"/>
        <v>0.37501404569518759</v>
      </c>
      <c r="O39" s="29"/>
      <c r="P39" s="51"/>
    </row>
    <row r="40" spans="1:16" ht="15" x14ac:dyDescent="0.25">
      <c r="A40" s="56">
        <v>21</v>
      </c>
      <c r="B40" s="68">
        <v>37.6</v>
      </c>
      <c r="C40" s="9">
        <f t="shared" si="0"/>
        <v>0.29018102101858123</v>
      </c>
      <c r="D40" s="19">
        <f t="shared" si="1"/>
        <v>10.822193396226417</v>
      </c>
      <c r="E40" s="9">
        <f t="shared" si="2"/>
        <v>7.7016162126720189E-2</v>
      </c>
      <c r="F40" s="21">
        <f t="shared" si="3"/>
        <v>0.36719718314530142</v>
      </c>
      <c r="O40" s="29"/>
      <c r="P40" s="51"/>
    </row>
    <row r="41" spans="1:16" ht="15" x14ac:dyDescent="0.25">
      <c r="A41" s="56">
        <v>22</v>
      </c>
      <c r="B41" s="68">
        <v>45.4</v>
      </c>
      <c r="C41" s="9">
        <f t="shared" si="0"/>
        <v>0.3503781477192443</v>
      </c>
      <c r="D41" s="19">
        <f t="shared" si="1"/>
        <v>13.067222877358493</v>
      </c>
      <c r="E41" s="9">
        <f t="shared" si="2"/>
        <v>9.3040855027408845E-2</v>
      </c>
      <c r="F41" s="21">
        <f t="shared" si="3"/>
        <v>0.44341900274665313</v>
      </c>
      <c r="O41" s="29"/>
      <c r="P41" s="51"/>
    </row>
    <row r="42" spans="1:16" ht="15" x14ac:dyDescent="0.25">
      <c r="A42" s="13">
        <v>23</v>
      </c>
      <c r="B42" s="68">
        <v>33.799999999999997</v>
      </c>
      <c r="C42" s="9">
        <f t="shared" si="0"/>
        <v>0.26085421570287354</v>
      </c>
      <c r="D42" s="19">
        <f t="shared" si="1"/>
        <v>9.7284610849056623</v>
      </c>
      <c r="E42" s="9">
        <f t="shared" si="2"/>
        <v>6.9215240715772827E-2</v>
      </c>
      <c r="F42" s="21">
        <f t="shared" si="3"/>
        <v>0.33006945641864638</v>
      </c>
      <c r="O42" s="29"/>
      <c r="P42" s="51"/>
    </row>
    <row r="43" spans="1:16" ht="15" x14ac:dyDescent="0.25">
      <c r="A43" s="56">
        <v>24</v>
      </c>
      <c r="B43" s="68">
        <v>40.6</v>
      </c>
      <c r="C43" s="9">
        <f t="shared" si="0"/>
        <v>0.31333376205729779</v>
      </c>
      <c r="D43" s="19">
        <f t="shared" si="1"/>
        <v>11.685666273584909</v>
      </c>
      <c r="E43" s="9">
        <f t="shared" si="2"/>
        <v>8.3177551048893059E-2</v>
      </c>
      <c r="F43" s="21">
        <f t="shared" si="3"/>
        <v>0.39651131310619087</v>
      </c>
      <c r="O43" s="29"/>
      <c r="P43" s="51"/>
    </row>
    <row r="44" spans="1:16" ht="15" x14ac:dyDescent="0.25">
      <c r="A44" s="56">
        <v>25</v>
      </c>
      <c r="B44" s="68">
        <v>38.4</v>
      </c>
      <c r="C44" s="9">
        <f t="shared" si="0"/>
        <v>0.29635508529557231</v>
      </c>
      <c r="D44" s="19">
        <f t="shared" si="1"/>
        <v>11.052452830188681</v>
      </c>
      <c r="E44" s="9">
        <f t="shared" si="2"/>
        <v>7.8658960399615285E-2</v>
      </c>
      <c r="F44" s="21">
        <f t="shared" si="3"/>
        <v>0.37501404569518759</v>
      </c>
      <c r="O44" s="29"/>
      <c r="P44" s="51"/>
    </row>
    <row r="45" spans="1:16" ht="15" x14ac:dyDescent="0.25">
      <c r="A45" s="13">
        <v>26</v>
      </c>
      <c r="B45" s="68">
        <v>52.1</v>
      </c>
      <c r="C45" s="9">
        <f t="shared" si="0"/>
        <v>0.40208593603904474</v>
      </c>
      <c r="D45" s="19">
        <f t="shared" si="1"/>
        <v>14.995645636792455</v>
      </c>
      <c r="E45" s="9">
        <f t="shared" si="2"/>
        <v>0.10681885146184675</v>
      </c>
      <c r="F45" s="21">
        <f t="shared" si="3"/>
        <v>0.50890478750089152</v>
      </c>
      <c r="O45" s="29"/>
      <c r="P45" s="51"/>
    </row>
    <row r="46" spans="1:16" ht="15" x14ac:dyDescent="0.25">
      <c r="A46" s="56">
        <v>27</v>
      </c>
      <c r="B46" s="68">
        <v>54.6</v>
      </c>
      <c r="C46" s="9">
        <f t="shared" si="0"/>
        <v>0.4213798869046419</v>
      </c>
      <c r="D46" s="19">
        <f t="shared" si="1"/>
        <v>15.715206367924532</v>
      </c>
      <c r="E46" s="9">
        <f t="shared" si="2"/>
        <v>0.11196302256588131</v>
      </c>
      <c r="F46" s="21">
        <f t="shared" si="3"/>
        <v>0.53334290947052321</v>
      </c>
      <c r="O46" s="29"/>
      <c r="P46" s="51"/>
    </row>
    <row r="47" spans="1:16" ht="15" x14ac:dyDescent="0.25">
      <c r="A47" s="13">
        <v>28</v>
      </c>
      <c r="B47" s="68">
        <v>38.200000000000003</v>
      </c>
      <c r="C47" s="9">
        <f t="shared" si="0"/>
        <v>0.29481156922632457</v>
      </c>
      <c r="D47" s="19">
        <f t="shared" si="1"/>
        <v>10.994887971698118</v>
      </c>
      <c r="E47" s="9">
        <f t="shared" si="2"/>
        <v>7.8248244553993984E-2</v>
      </c>
      <c r="F47" s="21">
        <f t="shared" si="3"/>
        <v>0.37305981378031855</v>
      </c>
      <c r="O47" s="29"/>
      <c r="P47" s="51"/>
    </row>
    <row r="48" spans="1:16" ht="15" x14ac:dyDescent="0.25">
      <c r="A48" s="56">
        <v>29</v>
      </c>
      <c r="B48" s="68">
        <v>37.799999999999997</v>
      </c>
      <c r="C48" s="9">
        <f t="shared" si="0"/>
        <v>0.29172453708782897</v>
      </c>
      <c r="D48" s="19">
        <f t="shared" si="1"/>
        <v>10.879758254716982</v>
      </c>
      <c r="E48" s="9">
        <f t="shared" si="2"/>
        <v>7.7426845417976467E-2</v>
      </c>
      <c r="F48" s="21">
        <f t="shared" si="3"/>
        <v>0.36915138250580543</v>
      </c>
      <c r="O48" s="29"/>
      <c r="P48" s="51"/>
    </row>
    <row r="49" spans="1:16" ht="15" x14ac:dyDescent="0.25">
      <c r="A49" s="56">
        <v>30</v>
      </c>
      <c r="B49" s="68">
        <v>44.8</v>
      </c>
      <c r="C49" s="9">
        <f t="shared" si="0"/>
        <v>0.34574759951150102</v>
      </c>
      <c r="D49" s="19">
        <f t="shared" si="1"/>
        <v>12.894528301886796</v>
      </c>
      <c r="E49" s="9">
        <f t="shared" si="2"/>
        <v>9.1807599829645717E-2</v>
      </c>
      <c r="F49" s="21">
        <f t="shared" si="3"/>
        <v>0.43755519934114673</v>
      </c>
      <c r="O49" s="29"/>
      <c r="P49" s="51"/>
    </row>
    <row r="50" spans="1:16" ht="15" x14ac:dyDescent="0.25">
      <c r="A50" s="13">
        <v>31</v>
      </c>
      <c r="B50" s="68">
        <v>34.200000000000003</v>
      </c>
      <c r="C50" s="9">
        <f t="shared" si="0"/>
        <v>0.26394124784136913</v>
      </c>
      <c r="D50" s="19">
        <f t="shared" si="1"/>
        <v>9.8435908018867941</v>
      </c>
      <c r="E50" s="9">
        <f t="shared" si="2"/>
        <v>7.0036205965558956E-2</v>
      </c>
      <c r="F50" s="21">
        <f t="shared" si="3"/>
        <v>0.33397745380692812</v>
      </c>
      <c r="O50" s="29"/>
      <c r="P50" s="51"/>
    </row>
    <row r="51" spans="1:16" ht="15" x14ac:dyDescent="0.25">
      <c r="A51" s="56">
        <v>32</v>
      </c>
      <c r="B51" s="68">
        <v>39.299999999999997</v>
      </c>
      <c r="C51" s="9">
        <f t="shared" si="0"/>
        <v>0.30330090760718725</v>
      </c>
      <c r="D51" s="19">
        <f t="shared" si="1"/>
        <v>11.311494693396229</v>
      </c>
      <c r="E51" s="9">
        <f t="shared" si="2"/>
        <v>8.0507316008522109E-2</v>
      </c>
      <c r="F51" s="21">
        <f t="shared" si="3"/>
        <v>0.38380822361570938</v>
      </c>
      <c r="O51" s="29"/>
      <c r="P51" s="51"/>
    </row>
    <row r="52" spans="1:16" ht="15" x14ac:dyDescent="0.25">
      <c r="A52" s="56">
        <v>33</v>
      </c>
      <c r="B52" s="68">
        <v>39</v>
      </c>
      <c r="C52" s="9">
        <f>($F$12/$F$16)*B52</f>
        <v>0.30098563350331564</v>
      </c>
      <c r="D52" s="19">
        <f t="shared" si="1"/>
        <v>11.22514740566038</v>
      </c>
      <c r="E52" s="9">
        <f>D52*($F$10/($F$14-D52+$F$15))</f>
        <v>7.9891173052091036E-2</v>
      </c>
      <c r="F52" s="21">
        <f t="shared" si="3"/>
        <v>0.38087680655540668</v>
      </c>
      <c r="O52" s="29"/>
      <c r="P52" s="51"/>
    </row>
    <row r="53" spans="1:16" ht="15" x14ac:dyDescent="0.25">
      <c r="A53" s="13">
        <v>34</v>
      </c>
      <c r="B53" s="68">
        <v>52.4</v>
      </c>
      <c r="C53" s="9" t="s">
        <v>34</v>
      </c>
      <c r="D53" s="19">
        <f>B53*$F$15/$F$14</f>
        <v>15.081992924528304</v>
      </c>
      <c r="E53" s="9">
        <f>D53*($F$10/($F$14-D53+$F$15))</f>
        <v>0.10743606220259633</v>
      </c>
      <c r="F53" s="21">
        <f t="shared" si="3"/>
        <v>0.10743606220259633</v>
      </c>
      <c r="O53" s="29"/>
      <c r="P53" s="51"/>
    </row>
    <row r="54" spans="1:16" ht="15" x14ac:dyDescent="0.25">
      <c r="A54" s="56">
        <v>35</v>
      </c>
      <c r="B54" s="68">
        <v>39</v>
      </c>
      <c r="C54" s="9">
        <f t="shared" si="0"/>
        <v>0.30098563350331564</v>
      </c>
      <c r="D54" s="19">
        <f t="shared" si="1"/>
        <v>11.22514740566038</v>
      </c>
      <c r="E54" s="9">
        <f t="shared" si="2"/>
        <v>7.9891173052091036E-2</v>
      </c>
      <c r="F54" s="21">
        <f t="shared" si="3"/>
        <v>0.38087680655540668</v>
      </c>
      <c r="O54" s="29"/>
      <c r="P54" s="51"/>
    </row>
    <row r="55" spans="1:16" ht="15" x14ac:dyDescent="0.25">
      <c r="A55" s="56">
        <v>36</v>
      </c>
      <c r="B55" s="68">
        <v>37.1</v>
      </c>
      <c r="C55" s="9">
        <f t="shared" si="0"/>
        <v>0.28632223084546182</v>
      </c>
      <c r="D55" s="19">
        <f t="shared" si="1"/>
        <v>10.678281250000003</v>
      </c>
      <c r="E55" s="9">
        <f t="shared" si="2"/>
        <v>7.5989501368991491E-2</v>
      </c>
      <c r="F55" s="21">
        <f t="shared" si="3"/>
        <v>0.36231173221445334</v>
      </c>
      <c r="O55" s="29"/>
      <c r="P55" s="51"/>
    </row>
    <row r="56" spans="1:16" ht="15" x14ac:dyDescent="0.25">
      <c r="A56" s="13">
        <v>37</v>
      </c>
      <c r="B56" s="68">
        <v>45.8</v>
      </c>
      <c r="C56" s="9">
        <f t="shared" si="0"/>
        <v>0.35346517985773984</v>
      </c>
      <c r="D56" s="19">
        <f t="shared" si="1"/>
        <v>13.182352594339624</v>
      </c>
      <c r="E56" s="9">
        <f t="shared" si="2"/>
        <v>9.3863079495449364E-2</v>
      </c>
      <c r="F56" s="21">
        <f t="shared" si="3"/>
        <v>0.44732825935318921</v>
      </c>
      <c r="O56" s="29"/>
      <c r="P56" s="51"/>
    </row>
    <row r="57" spans="1:16" ht="15" x14ac:dyDescent="0.25">
      <c r="A57" s="56">
        <v>38</v>
      </c>
      <c r="B57" s="68">
        <v>36.6</v>
      </c>
      <c r="C57" s="9">
        <f t="shared" si="0"/>
        <v>0.28246344067234236</v>
      </c>
      <c r="D57" s="19">
        <f t="shared" si="1"/>
        <v>10.534369103773589</v>
      </c>
      <c r="E57" s="9">
        <f t="shared" si="2"/>
        <v>7.4962908420762267E-2</v>
      </c>
      <c r="F57" s="21">
        <f t="shared" si="3"/>
        <v>0.35742634909310461</v>
      </c>
      <c r="O57" s="29"/>
      <c r="P57" s="51"/>
    </row>
    <row r="58" spans="1:16" ht="15" x14ac:dyDescent="0.25">
      <c r="A58" s="56">
        <v>40</v>
      </c>
      <c r="B58" s="68">
        <v>40.1</v>
      </c>
      <c r="C58" s="9">
        <f t="shared" si="0"/>
        <v>0.30947497188417838</v>
      </c>
      <c r="D58" s="19">
        <f t="shared" si="1"/>
        <v>11.541754127358493</v>
      </c>
      <c r="E58" s="9">
        <f t="shared" si="2"/>
        <v>8.2150483293042822E-2</v>
      </c>
      <c r="F58" s="21">
        <f t="shared" si="3"/>
        <v>0.39162545517722119</v>
      </c>
      <c r="O58" s="29"/>
      <c r="P58" s="51"/>
    </row>
    <row r="59" spans="1:16" ht="15" x14ac:dyDescent="0.25">
      <c r="A59" s="13">
        <v>41</v>
      </c>
      <c r="B59" s="68">
        <v>50.6</v>
      </c>
      <c r="C59" s="9">
        <f t="shared" si="0"/>
        <v>0.39050956551968646</v>
      </c>
      <c r="D59" s="19">
        <f t="shared" si="1"/>
        <v>14.563909198113212</v>
      </c>
      <c r="E59" s="9">
        <f t="shared" si="2"/>
        <v>0.10373316499078579</v>
      </c>
      <c r="F59" s="21">
        <f t="shared" si="3"/>
        <v>0.49424273051047224</v>
      </c>
      <c r="O59" s="29"/>
      <c r="P59" s="51"/>
    </row>
    <row r="60" spans="1:16" ht="15" x14ac:dyDescent="0.25">
      <c r="A60" s="56">
        <v>42</v>
      </c>
      <c r="B60" s="68">
        <v>39.299999999999997</v>
      </c>
      <c r="C60" s="9">
        <f t="shared" si="0"/>
        <v>0.30330090760718725</v>
      </c>
      <c r="D60" s="19">
        <f t="shared" si="1"/>
        <v>11.311494693396229</v>
      </c>
      <c r="E60" s="9">
        <f t="shared" si="2"/>
        <v>8.0507316008522109E-2</v>
      </c>
      <c r="F60" s="21">
        <f t="shared" si="3"/>
        <v>0.38380822361570938</v>
      </c>
      <c r="O60" s="29"/>
      <c r="P60" s="51"/>
    </row>
    <row r="61" spans="1:16" ht="15" x14ac:dyDescent="0.25">
      <c r="A61" s="56">
        <v>43</v>
      </c>
      <c r="B61" s="68">
        <v>38.799999999999997</v>
      </c>
      <c r="C61" s="9">
        <f t="shared" si="0"/>
        <v>0.29944211743406784</v>
      </c>
      <c r="D61" s="19">
        <f t="shared" si="1"/>
        <v>11.167582547169813</v>
      </c>
      <c r="E61" s="9">
        <f t="shared" si="2"/>
        <v>7.9480424648233697E-2</v>
      </c>
      <c r="F61" s="21">
        <f t="shared" si="3"/>
        <v>0.37892254208230153</v>
      </c>
      <c r="O61" s="29"/>
      <c r="P61" s="51"/>
    </row>
    <row r="62" spans="1:16" ht="15" x14ac:dyDescent="0.25">
      <c r="A62" s="13">
        <v>44</v>
      </c>
      <c r="B62" s="68">
        <v>35.200000000000003</v>
      </c>
      <c r="C62" s="9">
        <f t="shared" si="0"/>
        <v>0.27165882818760795</v>
      </c>
      <c r="D62" s="19">
        <f t="shared" si="1"/>
        <v>10.131415094339626</v>
      </c>
      <c r="E62" s="9">
        <f t="shared" si="2"/>
        <v>7.2088808855078457E-2</v>
      </c>
      <c r="F62" s="21">
        <f t="shared" si="3"/>
        <v>0.3437476370426864</v>
      </c>
      <c r="O62" s="29"/>
      <c r="P62" s="51"/>
    </row>
    <row r="63" spans="1:16" ht="15" x14ac:dyDescent="0.25">
      <c r="A63" s="56">
        <v>45</v>
      </c>
      <c r="B63" s="68">
        <v>46.1</v>
      </c>
      <c r="C63" s="9">
        <f t="shared" si="0"/>
        <v>0.35578045396161156</v>
      </c>
      <c r="D63" s="19">
        <f t="shared" si="1"/>
        <v>13.268699882075476</v>
      </c>
      <c r="E63" s="9">
        <f t="shared" si="2"/>
        <v>9.4479776375434796E-2</v>
      </c>
      <c r="F63" s="21">
        <f t="shared" si="3"/>
        <v>0.45026023033704637</v>
      </c>
      <c r="O63" s="29"/>
      <c r="P63" s="51"/>
    </row>
    <row r="64" spans="1:16" ht="15" x14ac:dyDescent="0.25">
      <c r="A64" s="56">
        <v>46</v>
      </c>
      <c r="B64" s="68">
        <v>36.700000000000003</v>
      </c>
      <c r="C64" s="9">
        <f t="shared" si="0"/>
        <v>0.28323519870696628</v>
      </c>
      <c r="D64" s="19">
        <f t="shared" si="1"/>
        <v>10.563151533018871</v>
      </c>
      <c r="E64" s="9">
        <f t="shared" si="2"/>
        <v>7.5168221585970613E-2</v>
      </c>
      <c r="F64" s="21">
        <f t="shared" si="3"/>
        <v>0.35840342029293693</v>
      </c>
      <c r="O64" s="29"/>
      <c r="P64" s="51"/>
    </row>
    <row r="65" spans="1:16" ht="15" x14ac:dyDescent="0.25">
      <c r="A65" s="13">
        <v>47</v>
      </c>
      <c r="B65" s="68">
        <v>39</v>
      </c>
      <c r="C65" s="9">
        <f t="shared" si="0"/>
        <v>0.30098563350331564</v>
      </c>
      <c r="D65" s="19">
        <f t="shared" si="1"/>
        <v>11.22514740566038</v>
      </c>
      <c r="E65" s="9">
        <f t="shared" si="2"/>
        <v>7.9891173052091036E-2</v>
      </c>
      <c r="F65" s="21">
        <f t="shared" si="3"/>
        <v>0.38087680655540668</v>
      </c>
      <c r="O65" s="29"/>
      <c r="P65" s="51"/>
    </row>
    <row r="66" spans="1:16" ht="15" x14ac:dyDescent="0.25">
      <c r="A66" s="56">
        <v>48</v>
      </c>
      <c r="B66" s="68">
        <v>54.6</v>
      </c>
      <c r="C66" s="9">
        <f t="shared" si="0"/>
        <v>0.4213798869046419</v>
      </c>
      <c r="D66" s="19">
        <f t="shared" si="1"/>
        <v>15.715206367924532</v>
      </c>
      <c r="E66" s="9">
        <f t="shared" si="2"/>
        <v>0.11196302256588131</v>
      </c>
      <c r="F66" s="21">
        <f t="shared" si="3"/>
        <v>0.53334290947052321</v>
      </c>
      <c r="O66" s="29"/>
      <c r="P66" s="51"/>
    </row>
    <row r="67" spans="1:16" ht="15" x14ac:dyDescent="0.25">
      <c r="A67" s="56">
        <v>49</v>
      </c>
      <c r="B67" s="68">
        <v>50.7</v>
      </c>
      <c r="C67" s="9">
        <f t="shared" si="0"/>
        <v>0.39128132355431033</v>
      </c>
      <c r="D67" s="19">
        <f t="shared" si="1"/>
        <v>14.592691627358496</v>
      </c>
      <c r="E67" s="9">
        <f t="shared" si="2"/>
        <v>0.103938858382635</v>
      </c>
      <c r="F67" s="21">
        <f t="shared" si="3"/>
        <v>0.49522018193694534</v>
      </c>
      <c r="O67" s="29"/>
      <c r="P67" s="51"/>
    </row>
    <row r="68" spans="1:16" ht="15" x14ac:dyDescent="0.25">
      <c r="A68" s="13">
        <v>50</v>
      </c>
      <c r="B68" s="68">
        <v>39.700000000000003</v>
      </c>
      <c r="C68" s="9">
        <f t="shared" si="0"/>
        <v>0.30638793974568285</v>
      </c>
      <c r="D68" s="19">
        <f t="shared" si="1"/>
        <v>11.426624410377361</v>
      </c>
      <c r="E68" s="9">
        <f t="shared" si="2"/>
        <v>8.1328877940559541E-2</v>
      </c>
      <c r="F68" s="21">
        <f t="shared" si="3"/>
        <v>0.38771681768624239</v>
      </c>
      <c r="O68" s="29"/>
      <c r="P68" s="51"/>
    </row>
    <row r="69" spans="1:16" ht="15" x14ac:dyDescent="0.25">
      <c r="A69" s="56">
        <v>51</v>
      </c>
      <c r="B69" s="68">
        <v>38.200000000000003</v>
      </c>
      <c r="C69" s="9">
        <f t="shared" si="0"/>
        <v>0.29481156922632457</v>
      </c>
      <c r="D69" s="19">
        <f t="shared" si="1"/>
        <v>10.994887971698118</v>
      </c>
      <c r="E69" s="9">
        <f t="shared" si="2"/>
        <v>7.8248244553993984E-2</v>
      </c>
      <c r="F69" s="21">
        <f t="shared" si="3"/>
        <v>0.37305981378031855</v>
      </c>
      <c r="O69" s="29"/>
      <c r="P69" s="51"/>
    </row>
    <row r="70" spans="1:16" ht="15" x14ac:dyDescent="0.25">
      <c r="A70" s="56">
        <v>52</v>
      </c>
      <c r="B70" s="68">
        <v>35.1</v>
      </c>
      <c r="C70" s="9">
        <f>($F$12/$F$16)*B70</f>
        <v>0.27088707015298408</v>
      </c>
      <c r="D70" s="19">
        <f t="shared" si="1"/>
        <v>10.102632665094342</v>
      </c>
      <c r="E70" s="9">
        <f t="shared" si="2"/>
        <v>7.1883536365897088E-2</v>
      </c>
      <c r="F70" s="21">
        <f>SUM(C70,E70)</f>
        <v>0.34277060651888114</v>
      </c>
      <c r="O70" s="29"/>
      <c r="P70" s="51"/>
    </row>
    <row r="71" spans="1:16" ht="15" x14ac:dyDescent="0.25">
      <c r="A71" s="13">
        <v>53</v>
      </c>
      <c r="B71" s="68">
        <v>46.3</v>
      </c>
      <c r="C71" s="9">
        <f t="shared" ref="C71:C89" si="4">($F$12/$F$16)*B71</f>
        <v>0.35732397003085931</v>
      </c>
      <c r="D71" s="19">
        <f t="shared" si="1"/>
        <v>13.326264740566041</v>
      </c>
      <c r="E71" s="9">
        <f t="shared" si="2"/>
        <v>9.4890921214783194E-2</v>
      </c>
      <c r="F71" s="21">
        <f t="shared" si="3"/>
        <v>0.45221489124564251</v>
      </c>
      <c r="O71" s="29"/>
      <c r="P71" s="51"/>
    </row>
    <row r="72" spans="1:16" ht="15" x14ac:dyDescent="0.25">
      <c r="A72" s="56">
        <v>54</v>
      </c>
      <c r="B72" s="68">
        <v>36.9</v>
      </c>
      <c r="C72" s="9">
        <f t="shared" si="4"/>
        <v>0.28477871477621403</v>
      </c>
      <c r="D72" s="19">
        <f t="shared" si="1"/>
        <v>10.620716391509434</v>
      </c>
      <c r="E72" s="9">
        <f t="shared" si="2"/>
        <v>7.5578856052936058E-2</v>
      </c>
      <c r="F72" s="21">
        <f t="shared" si="3"/>
        <v>0.3603575708291501</v>
      </c>
      <c r="O72" s="29"/>
      <c r="P72" s="51"/>
    </row>
    <row r="73" spans="1:16" ht="15" x14ac:dyDescent="0.25">
      <c r="A73" s="56">
        <v>55</v>
      </c>
      <c r="B73" s="68">
        <v>39.299999999999997</v>
      </c>
      <c r="C73" s="9">
        <f t="shared" si="4"/>
        <v>0.30330090760718725</v>
      </c>
      <c r="D73" s="19">
        <f t="shared" si="1"/>
        <v>11.311494693396229</v>
      </c>
      <c r="E73" s="9">
        <f t="shared" si="2"/>
        <v>8.0507316008522109E-2</v>
      </c>
      <c r="F73" s="21">
        <f t="shared" si="3"/>
        <v>0.38380822361570938</v>
      </c>
      <c r="O73" s="29"/>
      <c r="P73" s="51"/>
    </row>
    <row r="74" spans="1:16" ht="15" x14ac:dyDescent="0.25">
      <c r="A74" s="13">
        <v>56</v>
      </c>
      <c r="B74" s="68">
        <v>54.7</v>
      </c>
      <c r="C74" s="9">
        <f t="shared" si="4"/>
        <v>0.42215164493926577</v>
      </c>
      <c r="D74" s="19">
        <f t="shared" si="1"/>
        <v>15.743988797169816</v>
      </c>
      <c r="E74" s="9">
        <f t="shared" si="2"/>
        <v>0.11216882478792413</v>
      </c>
      <c r="F74" s="21">
        <f t="shared" si="3"/>
        <v>0.53432046972718994</v>
      </c>
      <c r="O74" s="29"/>
      <c r="P74" s="51"/>
    </row>
    <row r="75" spans="1:16" ht="15" x14ac:dyDescent="0.25">
      <c r="A75" s="56">
        <v>57</v>
      </c>
      <c r="B75" s="68">
        <v>50.6</v>
      </c>
      <c r="C75" s="9">
        <f t="shared" si="4"/>
        <v>0.39050956551968646</v>
      </c>
      <c r="D75" s="19">
        <f t="shared" si="1"/>
        <v>14.563909198113212</v>
      </c>
      <c r="E75" s="9">
        <f t="shared" si="2"/>
        <v>0.10373316499078579</v>
      </c>
      <c r="F75" s="21">
        <f t="shared" si="3"/>
        <v>0.49424273051047224</v>
      </c>
      <c r="O75" s="29"/>
      <c r="P75" s="51"/>
    </row>
    <row r="76" spans="1:16" ht="15" x14ac:dyDescent="0.25">
      <c r="A76" s="56">
        <v>58</v>
      </c>
      <c r="B76" s="68">
        <v>40</v>
      </c>
      <c r="C76" s="9">
        <f t="shared" si="4"/>
        <v>0.30870321384955446</v>
      </c>
      <c r="D76" s="19">
        <f t="shared" si="1"/>
        <v>11.51297169811321</v>
      </c>
      <c r="E76" s="9">
        <f t="shared" si="2"/>
        <v>8.1945077884066964E-2</v>
      </c>
      <c r="F76" s="21">
        <f t="shared" si="3"/>
        <v>0.39064829173362142</v>
      </c>
      <c r="O76" s="29"/>
      <c r="P76" s="51"/>
    </row>
    <row r="77" spans="1:16" ht="15" x14ac:dyDescent="0.25">
      <c r="A77" s="13">
        <v>59</v>
      </c>
      <c r="B77" s="68">
        <v>37.6</v>
      </c>
      <c r="C77" s="9">
        <f t="shared" si="4"/>
        <v>0.29018102101858123</v>
      </c>
      <c r="D77" s="19">
        <f t="shared" si="1"/>
        <v>10.822193396226417</v>
      </c>
      <c r="E77" s="9">
        <f t="shared" si="2"/>
        <v>7.7016162126720189E-2</v>
      </c>
      <c r="F77" s="21">
        <f t="shared" si="3"/>
        <v>0.36719718314530142</v>
      </c>
      <c r="O77" s="29"/>
      <c r="P77" s="51"/>
    </row>
    <row r="78" spans="1:16" ht="15" x14ac:dyDescent="0.25">
      <c r="A78" s="56">
        <v>60</v>
      </c>
      <c r="B78" s="68">
        <v>35.200000000000003</v>
      </c>
      <c r="C78" s="9">
        <f t="shared" si="4"/>
        <v>0.27165882818760795</v>
      </c>
      <c r="D78" s="19">
        <f t="shared" si="1"/>
        <v>10.131415094339626</v>
      </c>
      <c r="E78" s="9">
        <f t="shared" si="2"/>
        <v>7.2088808855078457E-2</v>
      </c>
      <c r="F78" s="21">
        <f t="shared" si="3"/>
        <v>0.3437476370426864</v>
      </c>
      <c r="O78" s="29"/>
      <c r="P78" s="51"/>
    </row>
    <row r="79" spans="1:16" ht="15" x14ac:dyDescent="0.25">
      <c r="A79" s="13">
        <v>61</v>
      </c>
      <c r="B79" s="68">
        <v>46.1</v>
      </c>
      <c r="C79" s="9">
        <f t="shared" si="4"/>
        <v>0.35578045396161156</v>
      </c>
      <c r="D79" s="19">
        <f t="shared" si="1"/>
        <v>13.268699882075476</v>
      </c>
      <c r="E79" s="9">
        <f t="shared" si="2"/>
        <v>9.4479776375434796E-2</v>
      </c>
      <c r="F79" s="21">
        <f t="shared" si="3"/>
        <v>0.45026023033704637</v>
      </c>
      <c r="O79" s="29"/>
      <c r="P79" s="51"/>
    </row>
    <row r="80" spans="1:16" ht="15" x14ac:dyDescent="0.25">
      <c r="A80" s="56">
        <v>62</v>
      </c>
      <c r="B80" s="68">
        <v>37</v>
      </c>
      <c r="C80" s="9">
        <f t="shared" si="4"/>
        <v>0.2855504728108379</v>
      </c>
      <c r="D80" s="19">
        <f t="shared" si="1"/>
        <v>10.649498820754719</v>
      </c>
      <c r="E80" s="9">
        <f t="shared" si="2"/>
        <v>7.5784177354800669E-2</v>
      </c>
      <c r="F80" s="21">
        <f t="shared" si="3"/>
        <v>0.36133465016563859</v>
      </c>
      <c r="O80" s="29"/>
      <c r="P80" s="51"/>
    </row>
    <row r="81" spans="1:16" ht="15" x14ac:dyDescent="0.25">
      <c r="A81" s="56">
        <v>63</v>
      </c>
      <c r="B81" s="68">
        <v>46</v>
      </c>
      <c r="C81" s="9">
        <f t="shared" si="4"/>
        <v>0.35500869592698764</v>
      </c>
      <c r="D81" s="19">
        <f t="shared" si="1"/>
        <v>13.239917452830191</v>
      </c>
      <c r="E81" s="9">
        <f t="shared" si="2"/>
        <v>9.4274208031621898E-2</v>
      </c>
      <c r="F81" s="21">
        <f t="shared" si="3"/>
        <v>0.44928290395860954</v>
      </c>
      <c r="O81" s="29"/>
      <c r="P81" s="51"/>
    </row>
    <row r="82" spans="1:16" ht="15" x14ac:dyDescent="0.25">
      <c r="A82" s="13">
        <v>64</v>
      </c>
      <c r="B82" s="68">
        <v>54.9</v>
      </c>
      <c r="C82" s="9">
        <f t="shared" si="4"/>
        <v>0.42369516100851351</v>
      </c>
      <c r="D82" s="19">
        <f t="shared" si="1"/>
        <v>15.80155365566038</v>
      </c>
      <c r="E82" s="9">
        <f t="shared" si="2"/>
        <v>0.11258043739764785</v>
      </c>
      <c r="F82" s="21">
        <f t="shared" si="3"/>
        <v>0.53627559840616135</v>
      </c>
      <c r="O82" s="29"/>
      <c r="P82" s="51"/>
    </row>
    <row r="83" spans="1:16" ht="15" x14ac:dyDescent="0.25">
      <c r="A83" s="56">
        <v>65</v>
      </c>
      <c r="B83" s="68">
        <v>50.6</v>
      </c>
      <c r="C83" s="9">
        <f t="shared" si="4"/>
        <v>0.39050956551968646</v>
      </c>
      <c r="D83" s="19">
        <f t="shared" si="1"/>
        <v>14.563909198113212</v>
      </c>
      <c r="E83" s="9">
        <f t="shared" si="2"/>
        <v>0.10373316499078579</v>
      </c>
      <c r="F83" s="21">
        <f t="shared" si="3"/>
        <v>0.49424273051047224</v>
      </c>
      <c r="O83" s="29"/>
      <c r="P83" s="51"/>
    </row>
    <row r="84" spans="1:16" ht="15" x14ac:dyDescent="0.25">
      <c r="A84" s="56">
        <v>66</v>
      </c>
      <c r="B84" s="68">
        <v>39.5</v>
      </c>
      <c r="C84" s="9">
        <f t="shared" si="4"/>
        <v>0.30484442367643505</v>
      </c>
      <c r="D84" s="19">
        <f t="shared" si="1"/>
        <v>11.369059551886796</v>
      </c>
      <c r="E84" s="9">
        <f t="shared" si="2"/>
        <v>8.0918091547200241E-2</v>
      </c>
      <c r="F84" s="21">
        <f t="shared" si="3"/>
        <v>0.3857625152236353</v>
      </c>
      <c r="O84" s="29"/>
      <c r="P84" s="51"/>
    </row>
    <row r="85" spans="1:16" ht="15" x14ac:dyDescent="0.25">
      <c r="A85" s="13">
        <v>67</v>
      </c>
      <c r="B85" s="68">
        <v>39.1</v>
      </c>
      <c r="C85" s="9">
        <f>($F$12/$F$16)*B85</f>
        <v>0.30175739153793951</v>
      </c>
      <c r="D85" s="19">
        <f t="shared" ref="D85:D89" si="5">B85*$F$15/$F$14</f>
        <v>11.253929834905664</v>
      </c>
      <c r="E85" s="9">
        <f t="shared" ref="E85:E89" si="6">D85*($F$10/($F$14-D85+$F$15))</f>
        <v>8.0096551324094961E-2</v>
      </c>
      <c r="F85" s="21">
        <f t="shared" ref="F85:F98" si="7">SUM(C85,E85)</f>
        <v>0.38185394286203445</v>
      </c>
      <c r="O85" s="29"/>
      <c r="P85" s="51"/>
    </row>
    <row r="86" spans="1:16" ht="15" x14ac:dyDescent="0.25">
      <c r="A86" s="56">
        <v>68</v>
      </c>
      <c r="B86" s="68">
        <v>34.799999999999997</v>
      </c>
      <c r="C86" s="9">
        <f t="shared" si="4"/>
        <v>0.26857179604911235</v>
      </c>
      <c r="D86" s="19">
        <f t="shared" si="5"/>
        <v>10.016285377358493</v>
      </c>
      <c r="E86" s="9">
        <f t="shared" si="6"/>
        <v>7.1267735165970139E-2</v>
      </c>
      <c r="F86" s="21">
        <f t="shared" si="7"/>
        <v>0.33983953121508248</v>
      </c>
      <c r="O86" s="29"/>
      <c r="P86" s="51"/>
    </row>
    <row r="87" spans="1:16" ht="15" x14ac:dyDescent="0.25">
      <c r="A87" s="56">
        <v>69</v>
      </c>
      <c r="B87" s="68">
        <v>45.6</v>
      </c>
      <c r="C87" s="9">
        <f t="shared" si="4"/>
        <v>0.3519216637884921</v>
      </c>
      <c r="D87" s="19">
        <f t="shared" si="5"/>
        <v>13.124787735849059</v>
      </c>
      <c r="E87" s="9">
        <f t="shared" si="6"/>
        <v>9.3451961827521995E-2</v>
      </c>
      <c r="F87" s="21">
        <f t="shared" si="7"/>
        <v>0.44537362561601412</v>
      </c>
      <c r="O87" s="29"/>
      <c r="P87" s="51"/>
    </row>
    <row r="88" spans="1:16" ht="15" x14ac:dyDescent="0.25">
      <c r="A88" s="56">
        <v>70</v>
      </c>
      <c r="B88" s="68">
        <v>36.9</v>
      </c>
      <c r="C88" s="9">
        <f t="shared" si="4"/>
        <v>0.28477871477621403</v>
      </c>
      <c r="D88" s="19">
        <f t="shared" si="5"/>
        <v>10.620716391509434</v>
      </c>
      <c r="E88" s="9">
        <f t="shared" si="6"/>
        <v>7.5578856052936058E-2</v>
      </c>
      <c r="F88" s="21">
        <f t="shared" si="7"/>
        <v>0.3603575708291501</v>
      </c>
      <c r="O88" s="29"/>
      <c r="P88" s="51"/>
    </row>
    <row r="89" spans="1:16" ht="15" x14ac:dyDescent="0.25">
      <c r="A89" s="13">
        <v>71</v>
      </c>
      <c r="B89" s="68">
        <v>39.4</v>
      </c>
      <c r="C89" s="9">
        <f t="shared" si="4"/>
        <v>0.30407266564181118</v>
      </c>
      <c r="D89" s="19">
        <f t="shared" si="5"/>
        <v>11.340277122641512</v>
      </c>
      <c r="E89" s="9">
        <f t="shared" si="6"/>
        <v>8.0712702421052912E-2</v>
      </c>
      <c r="F89" s="21">
        <f t="shared" si="7"/>
        <v>0.38478536806286412</v>
      </c>
      <c r="O89" s="29"/>
      <c r="P89" s="51"/>
    </row>
    <row r="90" spans="1:16" ht="15" x14ac:dyDescent="0.25">
      <c r="A90" s="56">
        <v>72</v>
      </c>
      <c r="B90" s="68">
        <v>55.4</v>
      </c>
      <c r="C90" s="9">
        <f>($F$12/$F$16)*B90</f>
        <v>0.42755395118163297</v>
      </c>
      <c r="D90" s="19">
        <f>B90*$F$15/$F$14</f>
        <v>15.945465801886796</v>
      </c>
      <c r="E90" s="9">
        <f>D90*($F$10/($F$14-D90+$F$15))</f>
        <v>0.11360951655736648</v>
      </c>
      <c r="F90" s="21">
        <f>SUM(C90,E90)</f>
        <v>0.54116346773899948</v>
      </c>
      <c r="O90" s="29"/>
      <c r="P90" s="51"/>
    </row>
    <row r="91" spans="1:16" ht="15" x14ac:dyDescent="0.25">
      <c r="A91" s="56"/>
      <c r="B91" s="14">
        <f>SUM(B20:B90)</f>
        <v>3007.099999999999</v>
      </c>
      <c r="C91" s="9"/>
      <c r="D91" s="19"/>
      <c r="E91" s="9"/>
      <c r="F91" s="21"/>
      <c r="K91" s="57" t="s">
        <v>27</v>
      </c>
      <c r="M91" s="1" t="s">
        <v>28</v>
      </c>
      <c r="N91" s="1" t="s">
        <v>29</v>
      </c>
      <c r="O91" s="29"/>
      <c r="P91" s="51"/>
    </row>
    <row r="92" spans="1:16" ht="15" x14ac:dyDescent="0.25">
      <c r="A92" s="56" t="s">
        <v>30</v>
      </c>
      <c r="B92" s="68">
        <v>39.299999999999997</v>
      </c>
      <c r="C92" s="9" t="s">
        <v>34</v>
      </c>
      <c r="D92" s="19">
        <f>B92*$F$15/$F$14</f>
        <v>11.311494693396229</v>
      </c>
      <c r="E92" s="9">
        <f>D92*($F$10/($F$14-D92+$F$15))</f>
        <v>8.0507316008522109E-2</v>
      </c>
      <c r="F92" s="21">
        <f>SUM(C92,E92)</f>
        <v>8.0507316008522109E-2</v>
      </c>
      <c r="K92" s="57"/>
      <c r="O92" s="29"/>
      <c r="P92" s="51"/>
    </row>
    <row r="93" spans="1:16" ht="15" x14ac:dyDescent="0.25">
      <c r="A93" s="56" t="s">
        <v>31</v>
      </c>
      <c r="B93" s="68">
        <v>57.9</v>
      </c>
      <c r="C93" s="9">
        <f>N93</f>
        <v>0</v>
      </c>
      <c r="D93" s="19">
        <f>B93*$F$15/$F$14</f>
        <v>16.665026533018871</v>
      </c>
      <c r="E93" s="9">
        <f>D93*($F$10/($F$14-D93+$F$15))</f>
        <v>0.11875593333077539</v>
      </c>
      <c r="F93" s="21">
        <f>SUM(C93,E93)</f>
        <v>0.11875593333077539</v>
      </c>
      <c r="H93" s="51"/>
      <c r="J93" s="56" t="s">
        <v>31</v>
      </c>
      <c r="K93" s="21">
        <v>57.95</v>
      </c>
      <c r="L93" s="21">
        <v>57.95</v>
      </c>
      <c r="M93" s="58">
        <f>L93-K93</f>
        <v>0</v>
      </c>
      <c r="N93" s="21">
        <f>M93*0.8598</f>
        <v>0</v>
      </c>
      <c r="O93" s="29"/>
      <c r="P93" s="51"/>
    </row>
    <row r="94" spans="1:16" ht="15" x14ac:dyDescent="0.25">
      <c r="A94" s="56" t="s">
        <v>12</v>
      </c>
      <c r="B94" s="68">
        <v>45.2</v>
      </c>
      <c r="C94" s="9">
        <f>($F$12/$F$16)*B94</f>
        <v>0.34883463164999662</v>
      </c>
      <c r="D94" s="19">
        <f t="shared" ref="D94:D98" si="8">B94*$F$15/$F$14</f>
        <v>13.009658018867929</v>
      </c>
      <c r="E94" s="9">
        <f t="shared" ref="E94:E98" si="9">D94*($F$10/($F$14-D94+$F$15))</f>
        <v>9.2629759094679048E-2</v>
      </c>
      <c r="F94" s="21">
        <f>SUM(C94,E94)</f>
        <v>0.44146439074467569</v>
      </c>
      <c r="M94" s="1" t="s">
        <v>28</v>
      </c>
      <c r="O94" s="29"/>
      <c r="P94" s="51"/>
    </row>
    <row r="95" spans="1:16" ht="15" x14ac:dyDescent="0.25">
      <c r="A95" s="56" t="s">
        <v>32</v>
      </c>
      <c r="B95" s="68">
        <v>66.7</v>
      </c>
      <c r="C95" s="9">
        <f>N95</f>
        <v>0</v>
      </c>
      <c r="D95" s="19">
        <f t="shared" si="8"/>
        <v>19.197880306603778</v>
      </c>
      <c r="E95" s="9">
        <f t="shared" si="9"/>
        <v>0.13688486770914288</v>
      </c>
      <c r="F95" s="21">
        <f>SUM(C95,E95)</f>
        <v>0.13688486770914288</v>
      </c>
      <c r="H95" s="51"/>
      <c r="J95" s="56" t="s">
        <v>32</v>
      </c>
      <c r="K95" s="34">
        <v>128500</v>
      </c>
      <c r="L95" s="34">
        <v>128500</v>
      </c>
      <c r="M95" s="58">
        <f>L95-K95</f>
        <v>0</v>
      </c>
      <c r="N95" s="21">
        <f>M95*0.0008598</f>
        <v>0</v>
      </c>
      <c r="O95" s="29"/>
      <c r="P95" s="51"/>
    </row>
    <row r="96" spans="1:16" ht="15" x14ac:dyDescent="0.25">
      <c r="A96" s="56" t="s">
        <v>13</v>
      </c>
      <c r="B96" s="68">
        <v>71.7</v>
      </c>
      <c r="C96" s="9">
        <f>($F$12/$F$16)*B96</f>
        <v>0.55335051082532649</v>
      </c>
      <c r="D96" s="19">
        <f t="shared" si="8"/>
        <v>20.637001768867933</v>
      </c>
      <c r="E96" s="9">
        <f t="shared" si="9"/>
        <v>0.14719480905326904</v>
      </c>
      <c r="F96" s="21">
        <f t="shared" si="7"/>
        <v>0.70054531987859558</v>
      </c>
      <c r="O96" s="29"/>
      <c r="P96" s="51"/>
    </row>
    <row r="97" spans="1:16" ht="15" x14ac:dyDescent="0.25">
      <c r="A97" s="56" t="s">
        <v>14</v>
      </c>
      <c r="B97" s="68">
        <v>45.8</v>
      </c>
      <c r="C97" s="9">
        <f>($F$12/$F$16)*B97</f>
        <v>0.35346517985773984</v>
      </c>
      <c r="D97" s="19">
        <f t="shared" si="8"/>
        <v>13.182352594339624</v>
      </c>
      <c r="E97" s="9">
        <f t="shared" si="9"/>
        <v>9.3863079495449364E-2</v>
      </c>
      <c r="F97" s="21">
        <f t="shared" si="7"/>
        <v>0.44732825935318921</v>
      </c>
      <c r="O97" s="29"/>
      <c r="P97" s="51"/>
    </row>
    <row r="98" spans="1:16" ht="15" x14ac:dyDescent="0.25">
      <c r="A98" s="56" t="s">
        <v>33</v>
      </c>
      <c r="B98" s="68">
        <v>58.3</v>
      </c>
      <c r="C98" s="9" t="s">
        <v>34</v>
      </c>
      <c r="D98" s="19">
        <f t="shared" si="8"/>
        <v>16.780156250000001</v>
      </c>
      <c r="E98" s="9">
        <f t="shared" si="9"/>
        <v>0.11957951796080446</v>
      </c>
      <c r="F98" s="21">
        <f t="shared" si="7"/>
        <v>0.11957951796080446</v>
      </c>
      <c r="O98" s="29"/>
      <c r="P98" s="51"/>
    </row>
    <row r="99" spans="1:16" x14ac:dyDescent="0.2">
      <c r="A99" s="49" t="s">
        <v>0</v>
      </c>
      <c r="B99" s="14">
        <f>SUM(B92:B98)</f>
        <v>384.9</v>
      </c>
      <c r="C99" s="24">
        <f>SUM(C20:C98)-C93-C95</f>
        <v>24.058784971365025</v>
      </c>
      <c r="D99" s="20">
        <f>SUM(D20:D98)</f>
        <v>976.30000000000041</v>
      </c>
      <c r="E99" s="24">
        <f>SUM(E20:E98)</f>
        <v>6.9512150286349792</v>
      </c>
      <c r="F99" s="35">
        <f>SUM(F20:F98)</f>
        <v>31.010000000000016</v>
      </c>
      <c r="G99" s="59"/>
      <c r="O99" s="30"/>
      <c r="P99" s="51"/>
    </row>
    <row r="100" spans="1:16" x14ac:dyDescent="0.2">
      <c r="F100" s="60"/>
      <c r="O100" s="51"/>
      <c r="P100" s="51"/>
    </row>
    <row r="101" spans="1:16" x14ac:dyDescent="0.2">
      <c r="D101" s="60"/>
      <c r="O101" s="51"/>
      <c r="P101" s="51"/>
    </row>
    <row r="102" spans="1:16" x14ac:dyDescent="0.2">
      <c r="C102" s="59"/>
    </row>
  </sheetData>
  <mergeCells count="18"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  <mergeCell ref="D11:E11"/>
    <mergeCell ref="D12:E12"/>
    <mergeCell ref="A14:C16"/>
    <mergeCell ref="D14:E14"/>
    <mergeCell ref="D15:E15"/>
    <mergeCell ref="D16:E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opLeftCell="A94" workbookViewId="0">
      <selection activeCell="I17" sqref="I17"/>
    </sheetView>
  </sheetViews>
  <sheetFormatPr defaultRowHeight="12.75" x14ac:dyDescent="0.2"/>
  <cols>
    <col min="1" max="1" width="9.140625" style="49"/>
    <col min="2" max="2" width="10.85546875" style="1" customWidth="1"/>
    <col min="3" max="4" width="13.7109375" style="1" customWidth="1"/>
    <col min="5" max="5" width="16.7109375" style="1" customWidth="1"/>
    <col min="6" max="6" width="13.28515625" style="1" customWidth="1"/>
    <col min="7" max="7" width="10.7109375" style="1" customWidth="1"/>
    <col min="8" max="8" width="15.42578125" style="1" customWidth="1"/>
    <col min="9" max="9" width="15.85546875" style="1" customWidth="1"/>
    <col min="10" max="10" width="8.5703125" style="1" hidden="1" customWidth="1"/>
    <col min="11" max="11" width="19.28515625" style="1" hidden="1" customWidth="1"/>
    <col min="12" max="12" width="18.28515625" style="1" hidden="1" customWidth="1"/>
    <col min="13" max="13" width="11.140625" style="1" hidden="1" customWidth="1"/>
    <col min="14" max="14" width="12.85546875" style="1" hidden="1" customWidth="1"/>
    <col min="15" max="16384" width="9.140625" style="1"/>
  </cols>
  <sheetData>
    <row r="1" spans="1:11" ht="20.25" x14ac:dyDescent="0.3">
      <c r="A1" s="72" t="s">
        <v>1</v>
      </c>
      <c r="B1" s="72"/>
      <c r="C1" s="72"/>
      <c r="D1" s="72"/>
      <c r="E1" s="72"/>
      <c r="F1" s="72"/>
      <c r="G1" s="72"/>
      <c r="H1" s="72"/>
      <c r="I1" s="72"/>
      <c r="J1" s="37"/>
      <c r="K1" s="37"/>
    </row>
    <row r="2" spans="1:11" ht="20.25" x14ac:dyDescent="0.3">
      <c r="A2" s="65"/>
      <c r="B2" s="65"/>
      <c r="C2" s="65"/>
      <c r="D2" s="65"/>
      <c r="E2" s="65"/>
      <c r="F2" s="65"/>
      <c r="G2" s="38"/>
      <c r="H2" s="38"/>
      <c r="I2" s="65"/>
      <c r="J2" s="65"/>
      <c r="K2" s="65"/>
    </row>
    <row r="3" spans="1:11" ht="18.75" x14ac:dyDescent="0.2">
      <c r="A3" s="73" t="s">
        <v>18</v>
      </c>
      <c r="B3" s="73"/>
      <c r="C3" s="73"/>
      <c r="D3" s="73"/>
      <c r="E3" s="73"/>
      <c r="F3" s="73"/>
      <c r="G3" s="73"/>
      <c r="H3" s="73"/>
      <c r="I3" s="73"/>
      <c r="J3" s="40"/>
      <c r="K3" s="40"/>
    </row>
    <row r="4" spans="1:11" ht="18.75" x14ac:dyDescent="0.2">
      <c r="A4" s="73" t="s">
        <v>45</v>
      </c>
      <c r="B4" s="73"/>
      <c r="C4" s="73"/>
      <c r="D4" s="73"/>
      <c r="E4" s="73"/>
      <c r="F4" s="73"/>
      <c r="G4" s="73"/>
      <c r="H4" s="73"/>
      <c r="I4" s="73"/>
      <c r="J4" s="40"/>
      <c r="K4" s="40"/>
    </row>
    <row r="5" spans="1:11" ht="18.75" x14ac:dyDescent="0.2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x14ac:dyDescent="0.2">
      <c r="A6" s="74" t="s">
        <v>2</v>
      </c>
      <c r="B6" s="75"/>
      <c r="C6" s="75"/>
      <c r="D6" s="75"/>
      <c r="E6" s="75"/>
      <c r="F6" s="76"/>
      <c r="G6" s="41"/>
      <c r="H6" s="77" t="s">
        <v>3</v>
      </c>
      <c r="I6" s="78"/>
    </row>
    <row r="7" spans="1:11" ht="36.75" thickBot="1" x14ac:dyDescent="0.25">
      <c r="A7" s="83" t="s">
        <v>4</v>
      </c>
      <c r="B7" s="84"/>
      <c r="C7" s="85"/>
      <c r="D7" s="86" t="s">
        <v>5</v>
      </c>
      <c r="E7" s="86"/>
      <c r="F7" s="31" t="s">
        <v>46</v>
      </c>
      <c r="G7" s="67"/>
      <c r="H7" s="79"/>
      <c r="I7" s="80"/>
    </row>
    <row r="8" spans="1:11" x14ac:dyDescent="0.2">
      <c r="A8" s="87" t="s">
        <v>11</v>
      </c>
      <c r="B8" s="88"/>
      <c r="C8" s="89"/>
      <c r="D8" s="90" t="s">
        <v>16</v>
      </c>
      <c r="E8" s="90"/>
      <c r="F8" s="25">
        <v>46.09</v>
      </c>
      <c r="H8" s="79"/>
      <c r="I8" s="80"/>
    </row>
    <row r="9" spans="1:11" x14ac:dyDescent="0.2">
      <c r="A9" s="91" t="s">
        <v>6</v>
      </c>
      <c r="B9" s="92"/>
      <c r="C9" s="93"/>
      <c r="D9" s="97" t="s">
        <v>15</v>
      </c>
      <c r="E9" s="97"/>
      <c r="F9" s="26">
        <f>SUM(C93,C95)</f>
        <v>7.1363399999999994E-2</v>
      </c>
      <c r="G9" s="42"/>
      <c r="H9" s="79"/>
      <c r="I9" s="80"/>
    </row>
    <row r="10" spans="1:11" ht="13.5" thickBot="1" x14ac:dyDescent="0.25">
      <c r="A10" s="94"/>
      <c r="B10" s="95"/>
      <c r="C10" s="96"/>
      <c r="D10" s="98" t="s">
        <v>20</v>
      </c>
      <c r="E10" s="99"/>
      <c r="F10" s="23">
        <f>F8-F9</f>
        <v>46.018636600000001</v>
      </c>
      <c r="G10" s="42"/>
      <c r="H10" s="81"/>
      <c r="I10" s="82"/>
    </row>
    <row r="11" spans="1:11" ht="13.5" thickBot="1" x14ac:dyDescent="0.25">
      <c r="A11" s="43"/>
      <c r="B11" s="43"/>
      <c r="C11" s="43"/>
      <c r="D11" s="100" t="s">
        <v>22</v>
      </c>
      <c r="E11" s="100"/>
      <c r="F11" s="23">
        <f>E99</f>
        <v>10.315557508262229</v>
      </c>
      <c r="G11" s="42"/>
      <c r="H11" s="15"/>
      <c r="I11" s="15"/>
    </row>
    <row r="12" spans="1:11" ht="13.5" thickBot="1" x14ac:dyDescent="0.25">
      <c r="A12" s="43"/>
      <c r="B12" s="43"/>
      <c r="C12" s="43"/>
      <c r="D12" s="100" t="s">
        <v>21</v>
      </c>
      <c r="E12" s="100"/>
      <c r="F12" s="23">
        <f>F10-F11</f>
        <v>35.70307909173777</v>
      </c>
      <c r="G12" s="42"/>
      <c r="H12" s="15"/>
      <c r="I12" s="15"/>
    </row>
    <row r="13" spans="1:11" ht="13.5" thickBot="1" x14ac:dyDescent="0.25">
      <c r="A13" s="43"/>
      <c r="B13" s="43"/>
      <c r="C13" s="43"/>
      <c r="D13" s="44"/>
      <c r="E13" s="44"/>
      <c r="F13" s="16"/>
      <c r="G13" s="42"/>
      <c r="H13" s="4"/>
      <c r="I13" s="15"/>
    </row>
    <row r="14" spans="1:11" x14ac:dyDescent="0.2">
      <c r="A14" s="101" t="s">
        <v>19</v>
      </c>
      <c r="B14" s="102"/>
      <c r="C14" s="102"/>
      <c r="D14" s="107" t="s">
        <v>25</v>
      </c>
      <c r="E14" s="107"/>
      <c r="F14" s="18">
        <f>B91+B99</f>
        <v>3391.9999999999991</v>
      </c>
      <c r="H14" s="45"/>
      <c r="I14" s="4"/>
      <c r="J14" s="4"/>
    </row>
    <row r="15" spans="1:11" ht="15" x14ac:dyDescent="0.25">
      <c r="A15" s="103"/>
      <c r="B15" s="104"/>
      <c r="C15" s="104"/>
      <c r="D15" s="108" t="s">
        <v>23</v>
      </c>
      <c r="E15" s="108"/>
      <c r="F15" s="17">
        <v>976.3</v>
      </c>
      <c r="G15" s="42"/>
      <c r="H15" s="47"/>
      <c r="I15" s="6"/>
      <c r="J15" s="4"/>
    </row>
    <row r="16" spans="1:11" ht="24.75" customHeight="1" thickBot="1" x14ac:dyDescent="0.3">
      <c r="A16" s="105"/>
      <c r="B16" s="106"/>
      <c r="C16" s="106"/>
      <c r="D16" s="109" t="s">
        <v>26</v>
      </c>
      <c r="E16" s="109"/>
      <c r="F16" s="27">
        <f>SUM(B20:B52,B54:B90,B94,B96:B97)</f>
        <v>3117.3999999999992</v>
      </c>
      <c r="G16" s="42"/>
      <c r="H16" s="47"/>
      <c r="I16" s="6"/>
      <c r="J16" s="4"/>
    </row>
    <row r="17" spans="1:16" x14ac:dyDescent="0.2">
      <c r="A17" s="44"/>
      <c r="B17" s="44"/>
      <c r="C17" s="44"/>
      <c r="D17" s="44"/>
      <c r="E17" s="48"/>
      <c r="F17" s="48"/>
      <c r="G17" s="22"/>
      <c r="H17" s="42"/>
      <c r="I17" s="47"/>
      <c r="K17" s="4"/>
    </row>
    <row r="18" spans="1:16" ht="15" x14ac:dyDescent="0.25">
      <c r="G18" s="50"/>
      <c r="H18" s="50"/>
      <c r="K18" s="7"/>
      <c r="O18" s="51"/>
      <c r="P18" s="51"/>
    </row>
    <row r="19" spans="1:16" ht="36" x14ac:dyDescent="0.25">
      <c r="A19" s="52" t="s">
        <v>7</v>
      </c>
      <c r="B19" s="52" t="s">
        <v>8</v>
      </c>
      <c r="C19" s="53" t="s">
        <v>17</v>
      </c>
      <c r="D19" s="53" t="s">
        <v>24</v>
      </c>
      <c r="E19" s="54" t="s">
        <v>9</v>
      </c>
      <c r="F19" s="14" t="s">
        <v>10</v>
      </c>
      <c r="G19" s="55"/>
      <c r="H19" s="8"/>
      <c r="I19" s="7"/>
      <c r="O19" s="51"/>
      <c r="P19" s="51"/>
    </row>
    <row r="20" spans="1:16" ht="15" x14ac:dyDescent="0.25">
      <c r="A20" s="56">
        <v>1</v>
      </c>
      <c r="B20" s="68">
        <v>37.200000000000003</v>
      </c>
      <c r="C20" s="9">
        <f>($F$12/$F$16)*B20</f>
        <v>0.42604559639848771</v>
      </c>
      <c r="D20" s="19">
        <f>B20*$F$15/$F$14</f>
        <v>10.707063679245286</v>
      </c>
      <c r="E20" s="9">
        <f>D20*($F$10/($F$14-D20+$F$15))</f>
        <v>0.11307262511864401</v>
      </c>
      <c r="F20" s="21">
        <f>SUM(C20,E20)</f>
        <v>0.53911822151713173</v>
      </c>
      <c r="H20" s="8"/>
      <c r="O20" s="29"/>
      <c r="P20" s="51"/>
    </row>
    <row r="21" spans="1:16" ht="15" x14ac:dyDescent="0.25">
      <c r="A21" s="13">
        <v>2</v>
      </c>
      <c r="B21" s="68">
        <v>38.200000000000003</v>
      </c>
      <c r="C21" s="9">
        <f t="shared" ref="C21:C69" si="0">($F$12/$F$16)*B21</f>
        <v>0.43749843501135027</v>
      </c>
      <c r="D21" s="19">
        <f t="shared" ref="D21:D84" si="1">B21*$F$15/$F$14</f>
        <v>10.994887971698118</v>
      </c>
      <c r="E21" s="9">
        <f t="shared" ref="E21:E84" si="2">D21*($F$10/($F$14-D21+$F$15))</f>
        <v>0.11611988167423987</v>
      </c>
      <c r="F21" s="21">
        <f t="shared" ref="F21:F84" si="3">SUM(C21,E21)</f>
        <v>0.55361831668559014</v>
      </c>
      <c r="G21" s="5"/>
      <c r="H21" s="8"/>
      <c r="I21" s="5"/>
      <c r="O21" s="29"/>
      <c r="P21" s="51"/>
    </row>
    <row r="22" spans="1:16" ht="15" x14ac:dyDescent="0.25">
      <c r="A22" s="56">
        <v>3</v>
      </c>
      <c r="B22" s="68">
        <v>54.9</v>
      </c>
      <c r="C22" s="9">
        <f t="shared" si="0"/>
        <v>0.62876083984615516</v>
      </c>
      <c r="D22" s="19">
        <f t="shared" si="1"/>
        <v>15.80155365566038</v>
      </c>
      <c r="E22" s="9">
        <f t="shared" si="2"/>
        <v>0.16706863066337974</v>
      </c>
      <c r="F22" s="21">
        <f t="shared" si="3"/>
        <v>0.7958294705095349</v>
      </c>
      <c r="H22" s="10"/>
      <c r="I22" s="11"/>
      <c r="O22" s="29"/>
      <c r="P22" s="51"/>
    </row>
    <row r="23" spans="1:16" ht="15" x14ac:dyDescent="0.25">
      <c r="A23" s="56">
        <v>4</v>
      </c>
      <c r="B23" s="68">
        <v>38.6</v>
      </c>
      <c r="C23" s="9">
        <f t="shared" si="0"/>
        <v>0.44207957045649526</v>
      </c>
      <c r="D23" s="19">
        <f t="shared" si="1"/>
        <v>11.110017688679248</v>
      </c>
      <c r="E23" s="9">
        <f t="shared" si="2"/>
        <v>0.11733889702089477</v>
      </c>
      <c r="F23" s="21">
        <f t="shared" si="3"/>
        <v>0.55941846747738999</v>
      </c>
      <c r="H23" s="10"/>
      <c r="I23" s="7"/>
      <c r="O23" s="29"/>
      <c r="P23" s="51"/>
    </row>
    <row r="24" spans="1:16" ht="15" x14ac:dyDescent="0.25">
      <c r="A24" s="13">
        <v>5</v>
      </c>
      <c r="B24" s="68">
        <v>38.299999999999997</v>
      </c>
      <c r="C24" s="9">
        <f t="shared" si="0"/>
        <v>0.43864371887263642</v>
      </c>
      <c r="D24" s="19">
        <f t="shared" si="1"/>
        <v>11.023670400943397</v>
      </c>
      <c r="E24" s="9">
        <f t="shared" si="2"/>
        <v>0.11642462947165674</v>
      </c>
      <c r="F24" s="21">
        <f t="shared" si="3"/>
        <v>0.55506834834429319</v>
      </c>
      <c r="G24" s="5"/>
      <c r="H24" s="5"/>
      <c r="I24" s="11"/>
      <c r="O24" s="29"/>
      <c r="P24" s="51"/>
    </row>
    <row r="25" spans="1:16" ht="15" x14ac:dyDescent="0.25">
      <c r="A25" s="56">
        <v>6</v>
      </c>
      <c r="B25" s="68">
        <v>45.1</v>
      </c>
      <c r="C25" s="9">
        <f t="shared" si="0"/>
        <v>0.51652302144010198</v>
      </c>
      <c r="D25" s="19">
        <f t="shared" si="1"/>
        <v>12.980875589622645</v>
      </c>
      <c r="E25" s="9">
        <f t="shared" si="2"/>
        <v>0.13715692913536531</v>
      </c>
      <c r="F25" s="21">
        <f t="shared" si="3"/>
        <v>0.65367995057546735</v>
      </c>
      <c r="I25" s="12"/>
      <c r="O25" s="29"/>
      <c r="P25" s="51"/>
    </row>
    <row r="26" spans="1:16" ht="15" x14ac:dyDescent="0.25">
      <c r="A26" s="56">
        <v>7</v>
      </c>
      <c r="B26" s="68">
        <v>34.5</v>
      </c>
      <c r="C26" s="9">
        <f t="shared" si="0"/>
        <v>0.39512293214375871</v>
      </c>
      <c r="D26" s="19">
        <f t="shared" si="1"/>
        <v>9.9299380896226435</v>
      </c>
      <c r="E26" s="9">
        <f t="shared" si="2"/>
        <v>0.10484704279712892</v>
      </c>
      <c r="F26" s="21">
        <f t="shared" si="3"/>
        <v>0.49996997494088763</v>
      </c>
      <c r="O26" s="29"/>
      <c r="P26" s="51"/>
    </row>
    <row r="27" spans="1:16" ht="15" x14ac:dyDescent="0.25">
      <c r="A27" s="13">
        <v>8</v>
      </c>
      <c r="B27" s="68">
        <v>39.6</v>
      </c>
      <c r="C27" s="9">
        <f t="shared" si="0"/>
        <v>0.45353240906935782</v>
      </c>
      <c r="D27" s="19">
        <f t="shared" si="1"/>
        <v>11.39784198113208</v>
      </c>
      <c r="E27" s="9">
        <f t="shared" si="2"/>
        <v>0.12038671724325416</v>
      </c>
      <c r="F27" s="21">
        <f t="shared" si="3"/>
        <v>0.57391912631261199</v>
      </c>
      <c r="O27" s="29"/>
      <c r="P27" s="51"/>
    </row>
    <row r="28" spans="1:16" ht="15" x14ac:dyDescent="0.25">
      <c r="A28" s="56">
        <v>9</v>
      </c>
      <c r="B28" s="68">
        <v>38.6</v>
      </c>
      <c r="C28" s="9">
        <f t="shared" si="0"/>
        <v>0.44207957045649526</v>
      </c>
      <c r="D28" s="19">
        <f t="shared" si="1"/>
        <v>11.110017688679248</v>
      </c>
      <c r="E28" s="9">
        <f t="shared" si="2"/>
        <v>0.11733889702089477</v>
      </c>
      <c r="F28" s="21">
        <f t="shared" si="3"/>
        <v>0.55941846747738999</v>
      </c>
      <c r="O28" s="29"/>
      <c r="P28" s="51"/>
    </row>
    <row r="29" spans="1:16" ht="15" x14ac:dyDescent="0.25">
      <c r="A29" s="56">
        <v>10</v>
      </c>
      <c r="B29" s="68">
        <v>51.8</v>
      </c>
      <c r="C29" s="9">
        <f t="shared" si="0"/>
        <v>0.59325704014628111</v>
      </c>
      <c r="D29" s="19">
        <f t="shared" si="1"/>
        <v>14.909298349056607</v>
      </c>
      <c r="E29" s="9">
        <f t="shared" si="2"/>
        <v>0.15760257456929452</v>
      </c>
      <c r="F29" s="21">
        <f t="shared" si="3"/>
        <v>0.75085961471557561</v>
      </c>
      <c r="O29" s="29"/>
      <c r="P29" s="51"/>
    </row>
    <row r="30" spans="1:16" ht="15" x14ac:dyDescent="0.25">
      <c r="A30" s="13">
        <v>11</v>
      </c>
      <c r="B30" s="68">
        <v>54.5</v>
      </c>
      <c r="C30" s="9">
        <f t="shared" si="0"/>
        <v>0.62417970440101012</v>
      </c>
      <c r="D30" s="19">
        <f t="shared" si="1"/>
        <v>15.686423938679249</v>
      </c>
      <c r="E30" s="9">
        <f t="shared" si="2"/>
        <v>0.16584698599429523</v>
      </c>
      <c r="F30" s="21">
        <f t="shared" si="3"/>
        <v>0.79002669039530538</v>
      </c>
      <c r="O30" s="29"/>
      <c r="P30" s="51"/>
    </row>
    <row r="31" spans="1:16" ht="15" x14ac:dyDescent="0.25">
      <c r="A31" s="56">
        <v>12</v>
      </c>
      <c r="B31" s="68">
        <v>38.799999999999997</v>
      </c>
      <c r="C31" s="9">
        <f t="shared" si="0"/>
        <v>0.44437013817906773</v>
      </c>
      <c r="D31" s="19">
        <f t="shared" si="1"/>
        <v>11.167582547169813</v>
      </c>
      <c r="E31" s="9">
        <f t="shared" si="2"/>
        <v>0.11794842885200739</v>
      </c>
      <c r="F31" s="21">
        <f t="shared" si="3"/>
        <v>0.56231856703107508</v>
      </c>
      <c r="O31" s="29"/>
      <c r="P31" s="51"/>
    </row>
    <row r="32" spans="1:16" ht="15" x14ac:dyDescent="0.25">
      <c r="A32" s="56">
        <v>13</v>
      </c>
      <c r="B32" s="68">
        <v>37.700000000000003</v>
      </c>
      <c r="C32" s="9">
        <f t="shared" si="0"/>
        <v>0.43177201570491897</v>
      </c>
      <c r="D32" s="19">
        <f t="shared" si="1"/>
        <v>10.850975825471702</v>
      </c>
      <c r="E32" s="9">
        <f t="shared" si="2"/>
        <v>0.11459620307603331</v>
      </c>
      <c r="F32" s="21">
        <f t="shared" si="3"/>
        <v>0.54636821878095232</v>
      </c>
      <c r="O32" s="29"/>
      <c r="P32" s="51"/>
    </row>
    <row r="33" spans="1:16" ht="15" x14ac:dyDescent="0.25">
      <c r="A33" s="13">
        <v>14</v>
      </c>
      <c r="B33" s="68">
        <v>45.5</v>
      </c>
      <c r="C33" s="9">
        <f t="shared" si="0"/>
        <v>0.52110415688524703</v>
      </c>
      <c r="D33" s="19">
        <f t="shared" si="1"/>
        <v>13.096005306603777</v>
      </c>
      <c r="E33" s="9">
        <f t="shared" si="2"/>
        <v>0.1383770564709674</v>
      </c>
      <c r="F33" s="21">
        <f t="shared" si="3"/>
        <v>0.65948121335621446</v>
      </c>
      <c r="O33" s="29"/>
      <c r="P33" s="51"/>
    </row>
    <row r="34" spans="1:16" ht="15" x14ac:dyDescent="0.25">
      <c r="A34" s="56">
        <v>15</v>
      </c>
      <c r="B34" s="68">
        <v>34</v>
      </c>
      <c r="C34" s="9">
        <f t="shared" si="0"/>
        <v>0.3893965128373274</v>
      </c>
      <c r="D34" s="19">
        <f t="shared" si="1"/>
        <v>9.7860259433962273</v>
      </c>
      <c r="E34" s="9">
        <f t="shared" si="2"/>
        <v>0.10332410870491676</v>
      </c>
      <c r="F34" s="21">
        <f t="shared" si="3"/>
        <v>0.49272062154224416</v>
      </c>
      <c r="O34" s="29"/>
      <c r="P34" s="51"/>
    </row>
    <row r="35" spans="1:16" ht="15" x14ac:dyDescent="0.25">
      <c r="A35" s="56">
        <v>16</v>
      </c>
      <c r="B35" s="68">
        <v>40</v>
      </c>
      <c r="C35" s="9">
        <f t="shared" si="0"/>
        <v>0.45811354451450287</v>
      </c>
      <c r="D35" s="19">
        <f t="shared" si="1"/>
        <v>11.51297169811321</v>
      </c>
      <c r="E35" s="9">
        <f t="shared" si="2"/>
        <v>0.1216059580878934</v>
      </c>
      <c r="F35" s="21">
        <f t="shared" si="3"/>
        <v>0.57971950260239624</v>
      </c>
      <c r="O35" s="29"/>
      <c r="P35" s="51"/>
    </row>
    <row r="36" spans="1:16" ht="15" x14ac:dyDescent="0.25">
      <c r="A36" s="13">
        <v>17</v>
      </c>
      <c r="B36" s="68">
        <v>38.4</v>
      </c>
      <c r="C36" s="9">
        <f t="shared" si="0"/>
        <v>0.43978900273392274</v>
      </c>
      <c r="D36" s="19">
        <f t="shared" si="1"/>
        <v>11.052452830188681</v>
      </c>
      <c r="E36" s="9">
        <f t="shared" si="2"/>
        <v>0.11672938129518501</v>
      </c>
      <c r="F36" s="21">
        <f t="shared" si="3"/>
        <v>0.55651838402910769</v>
      </c>
      <c r="O36" s="29"/>
      <c r="P36" s="51"/>
    </row>
    <row r="37" spans="1:16" ht="15" x14ac:dyDescent="0.25">
      <c r="A37" s="56">
        <v>18</v>
      </c>
      <c r="B37" s="68">
        <v>52.1</v>
      </c>
      <c r="C37" s="9">
        <f t="shared" si="0"/>
        <v>0.59669289173013995</v>
      </c>
      <c r="D37" s="19">
        <f t="shared" si="1"/>
        <v>14.995645636792455</v>
      </c>
      <c r="E37" s="9">
        <f t="shared" si="2"/>
        <v>0.15851847492589824</v>
      </c>
      <c r="F37" s="21">
        <f t="shared" si="3"/>
        <v>0.75521136665603816</v>
      </c>
      <c r="O37" s="29"/>
      <c r="P37" s="51"/>
    </row>
    <row r="38" spans="1:16" ht="15" x14ac:dyDescent="0.25">
      <c r="A38" s="56">
        <v>19</v>
      </c>
      <c r="B38" s="68">
        <v>54.2</v>
      </c>
      <c r="C38" s="9">
        <f t="shared" si="0"/>
        <v>0.62074385281715139</v>
      </c>
      <c r="D38" s="19">
        <f t="shared" si="1"/>
        <v>15.6000766509434</v>
      </c>
      <c r="E38" s="9">
        <f t="shared" si="2"/>
        <v>0.16493079490293625</v>
      </c>
      <c r="F38" s="21">
        <f t="shared" si="3"/>
        <v>0.78567464772008766</v>
      </c>
      <c r="O38" s="29"/>
      <c r="P38" s="51"/>
    </row>
    <row r="39" spans="1:16" ht="15" x14ac:dyDescent="0.25">
      <c r="A39" s="13">
        <v>20</v>
      </c>
      <c r="B39" s="68">
        <v>38.4</v>
      </c>
      <c r="C39" s="9">
        <f t="shared" si="0"/>
        <v>0.43978900273392274</v>
      </c>
      <c r="D39" s="19">
        <f t="shared" si="1"/>
        <v>11.052452830188681</v>
      </c>
      <c r="E39" s="9">
        <f t="shared" si="2"/>
        <v>0.11672938129518501</v>
      </c>
      <c r="F39" s="21">
        <f t="shared" si="3"/>
        <v>0.55651838402910769</v>
      </c>
      <c r="O39" s="29"/>
      <c r="P39" s="51"/>
    </row>
    <row r="40" spans="1:16" ht="15" x14ac:dyDescent="0.25">
      <c r="A40" s="56">
        <v>21</v>
      </c>
      <c r="B40" s="68">
        <v>37.6</v>
      </c>
      <c r="C40" s="9">
        <f t="shared" si="0"/>
        <v>0.4306267318436327</v>
      </c>
      <c r="D40" s="19">
        <f t="shared" si="1"/>
        <v>10.822193396226417</v>
      </c>
      <c r="E40" s="9">
        <f t="shared" si="2"/>
        <v>0.11429147943360914</v>
      </c>
      <c r="F40" s="21">
        <f t="shared" si="3"/>
        <v>0.54491821127724183</v>
      </c>
      <c r="O40" s="29"/>
      <c r="P40" s="51"/>
    </row>
    <row r="41" spans="1:16" ht="15" x14ac:dyDescent="0.25">
      <c r="A41" s="56">
        <v>22</v>
      </c>
      <c r="B41" s="68">
        <v>45.4</v>
      </c>
      <c r="C41" s="9">
        <f t="shared" si="0"/>
        <v>0.51995887302396071</v>
      </c>
      <c r="D41" s="19">
        <f t="shared" si="1"/>
        <v>13.067222877358493</v>
      </c>
      <c r="E41" s="9">
        <f t="shared" si="2"/>
        <v>0.13807201858947471</v>
      </c>
      <c r="F41" s="21">
        <f t="shared" si="3"/>
        <v>0.65803089161343542</v>
      </c>
      <c r="O41" s="29"/>
      <c r="P41" s="51"/>
    </row>
    <row r="42" spans="1:16" ht="15" x14ac:dyDescent="0.25">
      <c r="A42" s="13">
        <v>23</v>
      </c>
      <c r="B42" s="68">
        <v>33.799999999999997</v>
      </c>
      <c r="C42" s="9">
        <f t="shared" si="0"/>
        <v>0.38710594511475488</v>
      </c>
      <c r="D42" s="19">
        <f t="shared" si="1"/>
        <v>9.7284610849056623</v>
      </c>
      <c r="E42" s="9">
        <f t="shared" si="2"/>
        <v>0.10271496322736774</v>
      </c>
      <c r="F42" s="21">
        <f t="shared" si="3"/>
        <v>0.48982090834212261</v>
      </c>
      <c r="O42" s="29"/>
      <c r="P42" s="51"/>
    </row>
    <row r="43" spans="1:16" ht="15" x14ac:dyDescent="0.25">
      <c r="A43" s="56">
        <v>24</v>
      </c>
      <c r="B43" s="68">
        <v>40.6</v>
      </c>
      <c r="C43" s="9">
        <f t="shared" si="0"/>
        <v>0.46498524768222044</v>
      </c>
      <c r="D43" s="19">
        <f t="shared" si="1"/>
        <v>11.685666273584909</v>
      </c>
      <c r="E43" s="9">
        <f t="shared" si="2"/>
        <v>0.12343494018048883</v>
      </c>
      <c r="F43" s="21">
        <f t="shared" si="3"/>
        <v>0.58842018786270922</v>
      </c>
      <c r="O43" s="29"/>
      <c r="P43" s="51"/>
    </row>
    <row r="44" spans="1:16" ht="15" x14ac:dyDescent="0.25">
      <c r="A44" s="56">
        <v>25</v>
      </c>
      <c r="B44" s="68">
        <v>38.4</v>
      </c>
      <c r="C44" s="9">
        <f t="shared" si="0"/>
        <v>0.43978900273392274</v>
      </c>
      <c r="D44" s="19">
        <f t="shared" si="1"/>
        <v>11.052452830188681</v>
      </c>
      <c r="E44" s="9">
        <f t="shared" si="2"/>
        <v>0.11672938129518501</v>
      </c>
      <c r="F44" s="21">
        <f t="shared" si="3"/>
        <v>0.55651838402910769</v>
      </c>
      <c r="O44" s="29"/>
      <c r="P44" s="51"/>
    </row>
    <row r="45" spans="1:16" ht="15" x14ac:dyDescent="0.25">
      <c r="A45" s="13">
        <v>26</v>
      </c>
      <c r="B45" s="68">
        <v>52.1</v>
      </c>
      <c r="C45" s="9">
        <f t="shared" si="0"/>
        <v>0.59669289173013995</v>
      </c>
      <c r="D45" s="19">
        <f t="shared" si="1"/>
        <v>14.995645636792455</v>
      </c>
      <c r="E45" s="9">
        <f t="shared" si="2"/>
        <v>0.15851847492589824</v>
      </c>
      <c r="F45" s="21">
        <f t="shared" si="3"/>
        <v>0.75521136665603816</v>
      </c>
      <c r="O45" s="29"/>
      <c r="P45" s="51"/>
    </row>
    <row r="46" spans="1:16" ht="15" x14ac:dyDescent="0.25">
      <c r="A46" s="56">
        <v>27</v>
      </c>
      <c r="B46" s="68">
        <v>54.6</v>
      </c>
      <c r="C46" s="9">
        <f t="shared" si="0"/>
        <v>0.62532498826229643</v>
      </c>
      <c r="D46" s="19">
        <f t="shared" si="1"/>
        <v>15.715206367924532</v>
      </c>
      <c r="E46" s="9">
        <f t="shared" si="2"/>
        <v>0.16615239110276978</v>
      </c>
      <c r="F46" s="21">
        <f t="shared" si="3"/>
        <v>0.79147737936506624</v>
      </c>
      <c r="O46" s="29"/>
      <c r="P46" s="51"/>
    </row>
    <row r="47" spans="1:16" ht="15" x14ac:dyDescent="0.25">
      <c r="A47" s="13">
        <v>28</v>
      </c>
      <c r="B47" s="68">
        <v>38.200000000000003</v>
      </c>
      <c r="C47" s="9">
        <f t="shared" si="0"/>
        <v>0.43749843501135027</v>
      </c>
      <c r="D47" s="19">
        <f t="shared" si="1"/>
        <v>10.994887971698118</v>
      </c>
      <c r="E47" s="9">
        <f t="shared" si="2"/>
        <v>0.11611988167423987</v>
      </c>
      <c r="F47" s="21">
        <f t="shared" si="3"/>
        <v>0.55361831668559014</v>
      </c>
      <c r="O47" s="29"/>
      <c r="P47" s="51"/>
    </row>
    <row r="48" spans="1:16" ht="15" x14ac:dyDescent="0.25">
      <c r="A48" s="56">
        <v>29</v>
      </c>
      <c r="B48" s="68">
        <v>37.799999999999997</v>
      </c>
      <c r="C48" s="9">
        <f t="shared" si="0"/>
        <v>0.43291729956620517</v>
      </c>
      <c r="D48" s="19">
        <f t="shared" si="1"/>
        <v>10.879758254716982</v>
      </c>
      <c r="E48" s="9">
        <f t="shared" si="2"/>
        <v>0.11490093074409009</v>
      </c>
      <c r="F48" s="21">
        <f t="shared" si="3"/>
        <v>0.54781823031029531</v>
      </c>
      <c r="O48" s="29"/>
      <c r="P48" s="51"/>
    </row>
    <row r="49" spans="1:16" ht="15" x14ac:dyDescent="0.25">
      <c r="A49" s="56">
        <v>30</v>
      </c>
      <c r="B49" s="68">
        <v>44.8</v>
      </c>
      <c r="C49" s="9">
        <f t="shared" si="0"/>
        <v>0.51308716985624314</v>
      </c>
      <c r="D49" s="19">
        <f t="shared" si="1"/>
        <v>12.894528301886796</v>
      </c>
      <c r="E49" s="9">
        <f t="shared" si="2"/>
        <v>0.13624187596513018</v>
      </c>
      <c r="F49" s="21">
        <f t="shared" si="3"/>
        <v>0.6493290458213733</v>
      </c>
      <c r="O49" s="29"/>
      <c r="P49" s="51"/>
    </row>
    <row r="50" spans="1:16" ht="15" x14ac:dyDescent="0.25">
      <c r="A50" s="13">
        <v>31</v>
      </c>
      <c r="B50" s="68">
        <v>34.200000000000003</v>
      </c>
      <c r="C50" s="9">
        <f t="shared" si="0"/>
        <v>0.39168708055989998</v>
      </c>
      <c r="D50" s="19">
        <f t="shared" si="1"/>
        <v>9.8435908018867941</v>
      </c>
      <c r="E50" s="9">
        <f t="shared" si="2"/>
        <v>0.10393327027319606</v>
      </c>
      <c r="F50" s="21">
        <f t="shared" si="3"/>
        <v>0.49562035083309602</v>
      </c>
      <c r="O50" s="29"/>
      <c r="P50" s="51"/>
    </row>
    <row r="51" spans="1:16" ht="15" x14ac:dyDescent="0.25">
      <c r="A51" s="56">
        <v>32</v>
      </c>
      <c r="B51" s="68">
        <v>39.299999999999997</v>
      </c>
      <c r="C51" s="9">
        <f t="shared" si="0"/>
        <v>0.45009655748549904</v>
      </c>
      <c r="D51" s="19">
        <f t="shared" si="1"/>
        <v>11.311494693396229</v>
      </c>
      <c r="E51" s="9">
        <f t="shared" si="2"/>
        <v>0.1194723288951158</v>
      </c>
      <c r="F51" s="21">
        <f t="shared" si="3"/>
        <v>0.56956888638061487</v>
      </c>
      <c r="O51" s="29"/>
      <c r="P51" s="51"/>
    </row>
    <row r="52" spans="1:16" ht="15" x14ac:dyDescent="0.25">
      <c r="A52" s="56">
        <v>33</v>
      </c>
      <c r="B52" s="68">
        <v>39</v>
      </c>
      <c r="C52" s="9">
        <f>($F$12/$F$16)*B52</f>
        <v>0.44666070590164031</v>
      </c>
      <c r="D52" s="19">
        <f t="shared" si="1"/>
        <v>11.22514740566038</v>
      </c>
      <c r="E52" s="9">
        <f>D52*($F$10/($F$14-D52+$F$15))</f>
        <v>0.11855797678916125</v>
      </c>
      <c r="F52" s="21">
        <f t="shared" si="3"/>
        <v>0.56521868269080155</v>
      </c>
      <c r="O52" s="29"/>
      <c r="P52" s="51"/>
    </row>
    <row r="53" spans="1:16" ht="15" x14ac:dyDescent="0.25">
      <c r="A53" s="13">
        <v>34</v>
      </c>
      <c r="B53" s="68">
        <v>52.4</v>
      </c>
      <c r="C53" s="9" t="s">
        <v>34</v>
      </c>
      <c r="D53" s="19">
        <f>B53*$F$15/$F$14</f>
        <v>15.081992924528304</v>
      </c>
      <c r="E53" s="9">
        <f>D53*($F$10/($F$14-D53+$F$15))</f>
        <v>0.15943441161677768</v>
      </c>
      <c r="F53" s="21">
        <f t="shared" si="3"/>
        <v>0.15943441161677768</v>
      </c>
      <c r="O53" s="29"/>
      <c r="P53" s="51"/>
    </row>
    <row r="54" spans="1:16" ht="15" x14ac:dyDescent="0.25">
      <c r="A54" s="56">
        <v>35</v>
      </c>
      <c r="B54" s="68">
        <v>39</v>
      </c>
      <c r="C54" s="9">
        <f t="shared" si="0"/>
        <v>0.44666070590164031</v>
      </c>
      <c r="D54" s="19">
        <f t="shared" si="1"/>
        <v>11.22514740566038</v>
      </c>
      <c r="E54" s="9">
        <f t="shared" si="2"/>
        <v>0.11855797678916125</v>
      </c>
      <c r="F54" s="21">
        <f t="shared" si="3"/>
        <v>0.56521868269080155</v>
      </c>
      <c r="O54" s="29"/>
      <c r="P54" s="51"/>
    </row>
    <row r="55" spans="1:16" ht="15" x14ac:dyDescent="0.25">
      <c r="A55" s="56">
        <v>36</v>
      </c>
      <c r="B55" s="68">
        <v>37.1</v>
      </c>
      <c r="C55" s="9">
        <f t="shared" si="0"/>
        <v>0.4249003125372014</v>
      </c>
      <c r="D55" s="19">
        <f t="shared" si="1"/>
        <v>10.678281250000003</v>
      </c>
      <c r="E55" s="9">
        <f t="shared" si="2"/>
        <v>0.11276792160318679</v>
      </c>
      <c r="F55" s="21">
        <f t="shared" si="3"/>
        <v>0.53766823414038822</v>
      </c>
      <c r="O55" s="29"/>
      <c r="P55" s="51"/>
    </row>
    <row r="56" spans="1:16" ht="15" x14ac:dyDescent="0.25">
      <c r="A56" s="13">
        <v>37</v>
      </c>
      <c r="B56" s="68">
        <v>45.8</v>
      </c>
      <c r="C56" s="9">
        <f t="shared" si="0"/>
        <v>0.52454000846910576</v>
      </c>
      <c r="D56" s="19">
        <f t="shared" si="1"/>
        <v>13.182352594339624</v>
      </c>
      <c r="E56" s="9">
        <f t="shared" si="2"/>
        <v>0.1392921943069331</v>
      </c>
      <c r="F56" s="21">
        <f t="shared" si="3"/>
        <v>0.66383220277603883</v>
      </c>
      <c r="O56" s="29"/>
      <c r="P56" s="51"/>
    </row>
    <row r="57" spans="1:16" ht="15" x14ac:dyDescent="0.25">
      <c r="A57" s="56">
        <v>38</v>
      </c>
      <c r="B57" s="68">
        <v>36.6</v>
      </c>
      <c r="C57" s="9">
        <f t="shared" si="0"/>
        <v>0.41917389323077014</v>
      </c>
      <c r="D57" s="19">
        <f t="shared" si="1"/>
        <v>10.534369103773589</v>
      </c>
      <c r="E57" s="9">
        <f t="shared" si="2"/>
        <v>0.11124446440161685</v>
      </c>
      <c r="F57" s="21">
        <f t="shared" si="3"/>
        <v>0.53041835763238698</v>
      </c>
      <c r="O57" s="29"/>
      <c r="P57" s="51"/>
    </row>
    <row r="58" spans="1:16" ht="15" x14ac:dyDescent="0.25">
      <c r="A58" s="56">
        <v>40</v>
      </c>
      <c r="B58" s="68">
        <v>40.1</v>
      </c>
      <c r="C58" s="9">
        <f t="shared" si="0"/>
        <v>0.45925882837578913</v>
      </c>
      <c r="D58" s="19">
        <f t="shared" si="1"/>
        <v>11.541754127358493</v>
      </c>
      <c r="E58" s="9">
        <f t="shared" si="2"/>
        <v>0.12191077836752366</v>
      </c>
      <c r="F58" s="21">
        <f t="shared" si="3"/>
        <v>0.58116960674331275</v>
      </c>
      <c r="O58" s="29"/>
      <c r="P58" s="51"/>
    </row>
    <row r="59" spans="1:16" ht="15" x14ac:dyDescent="0.25">
      <c r="A59" s="13">
        <v>41</v>
      </c>
      <c r="B59" s="68">
        <v>50.6</v>
      </c>
      <c r="C59" s="9">
        <f t="shared" si="0"/>
        <v>0.57951363381084608</v>
      </c>
      <c r="D59" s="19">
        <f t="shared" si="1"/>
        <v>14.563909198113212</v>
      </c>
      <c r="E59" s="9">
        <f t="shared" si="2"/>
        <v>0.15393933644239965</v>
      </c>
      <c r="F59" s="21">
        <f t="shared" si="3"/>
        <v>0.73345297025324574</v>
      </c>
      <c r="O59" s="29"/>
      <c r="P59" s="51"/>
    </row>
    <row r="60" spans="1:16" ht="15" x14ac:dyDescent="0.25">
      <c r="A60" s="56">
        <v>42</v>
      </c>
      <c r="B60" s="68">
        <v>39.299999999999997</v>
      </c>
      <c r="C60" s="9">
        <f t="shared" si="0"/>
        <v>0.45009655748549904</v>
      </c>
      <c r="D60" s="19">
        <f t="shared" si="1"/>
        <v>11.311494693396229</v>
      </c>
      <c r="E60" s="9">
        <f t="shared" si="2"/>
        <v>0.1194723288951158</v>
      </c>
      <c r="F60" s="21">
        <f t="shared" si="3"/>
        <v>0.56956888638061487</v>
      </c>
      <c r="O60" s="29"/>
      <c r="P60" s="51"/>
    </row>
    <row r="61" spans="1:16" ht="15" x14ac:dyDescent="0.25">
      <c r="A61" s="56">
        <v>43</v>
      </c>
      <c r="B61" s="68">
        <v>38.799999999999997</v>
      </c>
      <c r="C61" s="9">
        <f t="shared" si="0"/>
        <v>0.44437013817906773</v>
      </c>
      <c r="D61" s="19">
        <f t="shared" si="1"/>
        <v>11.167582547169813</v>
      </c>
      <c r="E61" s="9">
        <f t="shared" si="2"/>
        <v>0.11794842885200739</v>
      </c>
      <c r="F61" s="21">
        <f t="shared" si="3"/>
        <v>0.56231856703107508</v>
      </c>
      <c r="O61" s="29"/>
      <c r="P61" s="51"/>
    </row>
    <row r="62" spans="1:16" ht="15" x14ac:dyDescent="0.25">
      <c r="A62" s="13">
        <v>44</v>
      </c>
      <c r="B62" s="68">
        <v>35.200000000000003</v>
      </c>
      <c r="C62" s="9">
        <f t="shared" si="0"/>
        <v>0.40313991917276254</v>
      </c>
      <c r="D62" s="19">
        <f t="shared" si="1"/>
        <v>10.131415094339626</v>
      </c>
      <c r="E62" s="9">
        <f t="shared" si="2"/>
        <v>0.10697931949786255</v>
      </c>
      <c r="F62" s="21">
        <f t="shared" si="3"/>
        <v>0.51011923867062503</v>
      </c>
      <c r="O62" s="29"/>
      <c r="P62" s="51"/>
    </row>
    <row r="63" spans="1:16" ht="15" x14ac:dyDescent="0.25">
      <c r="A63" s="56">
        <v>45</v>
      </c>
      <c r="B63" s="68">
        <v>46.1</v>
      </c>
      <c r="C63" s="9">
        <f t="shared" si="0"/>
        <v>0.5279758600529646</v>
      </c>
      <c r="D63" s="19">
        <f t="shared" si="1"/>
        <v>13.268699882075476</v>
      </c>
      <c r="E63" s="9">
        <f t="shared" si="2"/>
        <v>0.14020736843180906</v>
      </c>
      <c r="F63" s="21">
        <f t="shared" si="3"/>
        <v>0.66818322848477363</v>
      </c>
      <c r="O63" s="29"/>
      <c r="P63" s="51"/>
    </row>
    <row r="64" spans="1:16" ht="15" x14ac:dyDescent="0.25">
      <c r="A64" s="56">
        <v>46</v>
      </c>
      <c r="B64" s="68">
        <v>36.700000000000003</v>
      </c>
      <c r="C64" s="9">
        <f t="shared" si="0"/>
        <v>0.42031917709205641</v>
      </c>
      <c r="D64" s="19">
        <f t="shared" si="1"/>
        <v>10.563151533018871</v>
      </c>
      <c r="E64" s="9">
        <f t="shared" si="2"/>
        <v>0.11154914779210116</v>
      </c>
      <c r="F64" s="21">
        <f t="shared" si="3"/>
        <v>0.53186832488415758</v>
      </c>
      <c r="O64" s="29"/>
      <c r="P64" s="51"/>
    </row>
    <row r="65" spans="1:16" ht="15" x14ac:dyDescent="0.25">
      <c r="A65" s="13">
        <v>47</v>
      </c>
      <c r="B65" s="68">
        <v>39</v>
      </c>
      <c r="C65" s="9">
        <f t="shared" si="0"/>
        <v>0.44666070590164031</v>
      </c>
      <c r="D65" s="19">
        <f t="shared" si="1"/>
        <v>11.22514740566038</v>
      </c>
      <c r="E65" s="9">
        <f t="shared" si="2"/>
        <v>0.11855797678916125</v>
      </c>
      <c r="F65" s="21">
        <f t="shared" si="3"/>
        <v>0.56521868269080155</v>
      </c>
      <c r="O65" s="29"/>
      <c r="P65" s="51"/>
    </row>
    <row r="66" spans="1:16" ht="15" x14ac:dyDescent="0.25">
      <c r="A66" s="56">
        <v>48</v>
      </c>
      <c r="B66" s="68">
        <v>54.6</v>
      </c>
      <c r="C66" s="9">
        <f t="shared" si="0"/>
        <v>0.62532498826229643</v>
      </c>
      <c r="D66" s="19">
        <f t="shared" si="1"/>
        <v>15.715206367924532</v>
      </c>
      <c r="E66" s="9">
        <f t="shared" si="2"/>
        <v>0.16615239110276978</v>
      </c>
      <c r="F66" s="21">
        <f t="shared" si="3"/>
        <v>0.79147737936506624</v>
      </c>
      <c r="O66" s="29"/>
      <c r="P66" s="51"/>
    </row>
    <row r="67" spans="1:16" ht="15" x14ac:dyDescent="0.25">
      <c r="A67" s="56">
        <v>49</v>
      </c>
      <c r="B67" s="68">
        <v>50.7</v>
      </c>
      <c r="C67" s="9">
        <f t="shared" si="0"/>
        <v>0.5806589176721324</v>
      </c>
      <c r="D67" s="19">
        <f t="shared" si="1"/>
        <v>14.592691627358496</v>
      </c>
      <c r="E67" s="9">
        <f t="shared" si="2"/>
        <v>0.15424458408672506</v>
      </c>
      <c r="F67" s="21">
        <f t="shared" si="3"/>
        <v>0.73490350175885744</v>
      </c>
      <c r="O67" s="29"/>
      <c r="P67" s="51"/>
    </row>
    <row r="68" spans="1:16" ht="15" x14ac:dyDescent="0.25">
      <c r="A68" s="13">
        <v>50</v>
      </c>
      <c r="B68" s="68">
        <v>39.700000000000003</v>
      </c>
      <c r="C68" s="9">
        <f t="shared" si="0"/>
        <v>0.45467769293064414</v>
      </c>
      <c r="D68" s="19">
        <f t="shared" si="1"/>
        <v>11.426624410377361</v>
      </c>
      <c r="E68" s="9">
        <f t="shared" si="2"/>
        <v>0.12069152141349132</v>
      </c>
      <c r="F68" s="21">
        <f t="shared" si="3"/>
        <v>0.57536921434413546</v>
      </c>
      <c r="O68" s="29"/>
      <c r="P68" s="51"/>
    </row>
    <row r="69" spans="1:16" ht="15" x14ac:dyDescent="0.25">
      <c r="A69" s="56">
        <v>51</v>
      </c>
      <c r="B69" s="68">
        <v>38.200000000000003</v>
      </c>
      <c r="C69" s="9">
        <f t="shared" si="0"/>
        <v>0.43749843501135027</v>
      </c>
      <c r="D69" s="19">
        <f t="shared" si="1"/>
        <v>10.994887971698118</v>
      </c>
      <c r="E69" s="9">
        <f t="shared" si="2"/>
        <v>0.11611988167423987</v>
      </c>
      <c r="F69" s="21">
        <f t="shared" si="3"/>
        <v>0.55361831668559014</v>
      </c>
      <c r="O69" s="29"/>
      <c r="P69" s="51"/>
    </row>
    <row r="70" spans="1:16" ht="15" x14ac:dyDescent="0.25">
      <c r="A70" s="56">
        <v>52</v>
      </c>
      <c r="B70" s="68">
        <v>35.1</v>
      </c>
      <c r="C70" s="9">
        <f>($F$12/$F$16)*B70</f>
        <v>0.40199463531147628</v>
      </c>
      <c r="D70" s="19">
        <f t="shared" si="1"/>
        <v>10.102632665094342</v>
      </c>
      <c r="E70" s="9">
        <f t="shared" si="2"/>
        <v>0.10667469647033545</v>
      </c>
      <c r="F70" s="21">
        <f>SUM(C70,E70)</f>
        <v>0.50866933178181173</v>
      </c>
      <c r="O70" s="29"/>
      <c r="P70" s="51"/>
    </row>
    <row r="71" spans="1:16" ht="15" x14ac:dyDescent="0.25">
      <c r="A71" s="13">
        <v>53</v>
      </c>
      <c r="B71" s="68">
        <v>46.3</v>
      </c>
      <c r="C71" s="9">
        <f t="shared" ref="C71:C89" si="4">($F$12/$F$16)*B71</f>
        <v>0.53026642777553701</v>
      </c>
      <c r="D71" s="19">
        <f t="shared" si="1"/>
        <v>13.326264740566041</v>
      </c>
      <c r="E71" s="9">
        <f t="shared" si="2"/>
        <v>0.14081750467663134</v>
      </c>
      <c r="F71" s="21">
        <f t="shared" si="3"/>
        <v>0.67108393245216835</v>
      </c>
      <c r="O71" s="29"/>
      <c r="P71" s="51"/>
    </row>
    <row r="72" spans="1:16" ht="15" x14ac:dyDescent="0.25">
      <c r="A72" s="56">
        <v>54</v>
      </c>
      <c r="B72" s="68">
        <v>36.9</v>
      </c>
      <c r="C72" s="9">
        <f t="shared" si="4"/>
        <v>0.42260974481462887</v>
      </c>
      <c r="D72" s="19">
        <f t="shared" si="1"/>
        <v>10.620716391509434</v>
      </c>
      <c r="E72" s="9">
        <f t="shared" si="2"/>
        <v>0.11215852664765479</v>
      </c>
      <c r="F72" s="21">
        <f t="shared" si="3"/>
        <v>0.53476827146228367</v>
      </c>
      <c r="O72" s="29"/>
      <c r="P72" s="51"/>
    </row>
    <row r="73" spans="1:16" ht="15" x14ac:dyDescent="0.25">
      <c r="A73" s="56">
        <v>55</v>
      </c>
      <c r="B73" s="68">
        <v>39.299999999999997</v>
      </c>
      <c r="C73" s="9">
        <f t="shared" si="4"/>
        <v>0.45009655748549904</v>
      </c>
      <c r="D73" s="19">
        <f t="shared" si="1"/>
        <v>11.311494693396229</v>
      </c>
      <c r="E73" s="9">
        <f t="shared" si="2"/>
        <v>0.1194723288951158</v>
      </c>
      <c r="F73" s="21">
        <f t="shared" si="3"/>
        <v>0.56956888638061487</v>
      </c>
      <c r="O73" s="29"/>
      <c r="P73" s="51"/>
    </row>
    <row r="74" spans="1:16" ht="15" x14ac:dyDescent="0.25">
      <c r="A74" s="13">
        <v>56</v>
      </c>
      <c r="B74" s="68">
        <v>54.7</v>
      </c>
      <c r="C74" s="9">
        <f t="shared" si="4"/>
        <v>0.62647027212358264</v>
      </c>
      <c r="D74" s="19">
        <f t="shared" si="1"/>
        <v>15.743988797169816</v>
      </c>
      <c r="E74" s="9">
        <f t="shared" si="2"/>
        <v>0.16645780025038867</v>
      </c>
      <c r="F74" s="21">
        <f t="shared" si="3"/>
        <v>0.79292807237397134</v>
      </c>
      <c r="O74" s="29"/>
      <c r="P74" s="51"/>
    </row>
    <row r="75" spans="1:16" ht="15" x14ac:dyDescent="0.25">
      <c r="A75" s="56">
        <v>57</v>
      </c>
      <c r="B75" s="68">
        <v>50.6</v>
      </c>
      <c r="C75" s="9">
        <f t="shared" si="4"/>
        <v>0.57951363381084608</v>
      </c>
      <c r="D75" s="19">
        <f t="shared" si="1"/>
        <v>14.563909198113212</v>
      </c>
      <c r="E75" s="9">
        <f t="shared" si="2"/>
        <v>0.15393933644239965</v>
      </c>
      <c r="F75" s="21">
        <f t="shared" si="3"/>
        <v>0.73345297025324574</v>
      </c>
      <c r="O75" s="29"/>
      <c r="P75" s="51"/>
    </row>
    <row r="76" spans="1:16" ht="15" x14ac:dyDescent="0.25">
      <c r="A76" s="56">
        <v>58</v>
      </c>
      <c r="B76" s="68">
        <v>40</v>
      </c>
      <c r="C76" s="9">
        <f t="shared" si="4"/>
        <v>0.45811354451450287</v>
      </c>
      <c r="D76" s="19">
        <f t="shared" si="1"/>
        <v>11.51297169811321</v>
      </c>
      <c r="E76" s="9">
        <f t="shared" si="2"/>
        <v>0.1216059580878934</v>
      </c>
      <c r="F76" s="21">
        <f t="shared" si="3"/>
        <v>0.57971950260239624</v>
      </c>
      <c r="O76" s="29"/>
      <c r="P76" s="51"/>
    </row>
    <row r="77" spans="1:16" ht="15" x14ac:dyDescent="0.25">
      <c r="A77" s="13">
        <v>59</v>
      </c>
      <c r="B77" s="68">
        <v>37.6</v>
      </c>
      <c r="C77" s="9">
        <f t="shared" si="4"/>
        <v>0.4306267318436327</v>
      </c>
      <c r="D77" s="19">
        <f t="shared" si="1"/>
        <v>10.822193396226417</v>
      </c>
      <c r="E77" s="9">
        <f t="shared" si="2"/>
        <v>0.11429147943360914</v>
      </c>
      <c r="F77" s="21">
        <f t="shared" si="3"/>
        <v>0.54491821127724183</v>
      </c>
      <c r="O77" s="29"/>
      <c r="P77" s="51"/>
    </row>
    <row r="78" spans="1:16" ht="15" x14ac:dyDescent="0.25">
      <c r="A78" s="56">
        <v>60</v>
      </c>
      <c r="B78" s="68">
        <v>35.200000000000003</v>
      </c>
      <c r="C78" s="9">
        <f t="shared" si="4"/>
        <v>0.40313991917276254</v>
      </c>
      <c r="D78" s="19">
        <f t="shared" si="1"/>
        <v>10.131415094339626</v>
      </c>
      <c r="E78" s="9">
        <f t="shared" si="2"/>
        <v>0.10697931949786255</v>
      </c>
      <c r="F78" s="21">
        <f t="shared" si="3"/>
        <v>0.51011923867062503</v>
      </c>
      <c r="O78" s="29"/>
      <c r="P78" s="51"/>
    </row>
    <row r="79" spans="1:16" ht="15" x14ac:dyDescent="0.25">
      <c r="A79" s="13">
        <v>61</v>
      </c>
      <c r="B79" s="68">
        <v>46.1</v>
      </c>
      <c r="C79" s="9">
        <f t="shared" si="4"/>
        <v>0.5279758600529646</v>
      </c>
      <c r="D79" s="19">
        <f t="shared" si="1"/>
        <v>13.268699882075476</v>
      </c>
      <c r="E79" s="9">
        <f t="shared" si="2"/>
        <v>0.14020736843180906</v>
      </c>
      <c r="F79" s="21">
        <f t="shared" si="3"/>
        <v>0.66818322848477363</v>
      </c>
      <c r="O79" s="29"/>
      <c r="P79" s="51"/>
    </row>
    <row r="80" spans="1:16" ht="15" x14ac:dyDescent="0.25">
      <c r="A80" s="56">
        <v>62</v>
      </c>
      <c r="B80" s="68">
        <v>37</v>
      </c>
      <c r="C80" s="9">
        <f t="shared" si="4"/>
        <v>0.42375502867591514</v>
      </c>
      <c r="D80" s="19">
        <f t="shared" si="1"/>
        <v>10.649498820754719</v>
      </c>
      <c r="E80" s="9">
        <f t="shared" si="2"/>
        <v>0.11246322211288362</v>
      </c>
      <c r="F80" s="21">
        <f t="shared" si="3"/>
        <v>0.5362182507887987</v>
      </c>
      <c r="O80" s="29"/>
      <c r="P80" s="51"/>
    </row>
    <row r="81" spans="1:16" ht="15" x14ac:dyDescent="0.25">
      <c r="A81" s="56">
        <v>63</v>
      </c>
      <c r="B81" s="68">
        <v>46</v>
      </c>
      <c r="C81" s="9">
        <f t="shared" si="4"/>
        <v>0.52683057619167828</v>
      </c>
      <c r="D81" s="19">
        <f t="shared" si="1"/>
        <v>13.239917452830191</v>
      </c>
      <c r="E81" s="9">
        <f t="shared" si="2"/>
        <v>0.13990230635794934</v>
      </c>
      <c r="F81" s="21">
        <f t="shared" si="3"/>
        <v>0.66673288254962759</v>
      </c>
      <c r="O81" s="29"/>
      <c r="P81" s="51"/>
    </row>
    <row r="82" spans="1:16" ht="15" x14ac:dyDescent="0.25">
      <c r="A82" s="13">
        <v>64</v>
      </c>
      <c r="B82" s="68">
        <v>54.9</v>
      </c>
      <c r="C82" s="9">
        <f t="shared" si="4"/>
        <v>0.62876083984615516</v>
      </c>
      <c r="D82" s="19">
        <f t="shared" si="1"/>
        <v>15.80155365566038</v>
      </c>
      <c r="E82" s="9">
        <f t="shared" si="2"/>
        <v>0.16706863066337974</v>
      </c>
      <c r="F82" s="21">
        <f t="shared" si="3"/>
        <v>0.7958294705095349</v>
      </c>
      <c r="O82" s="29"/>
      <c r="P82" s="51"/>
    </row>
    <row r="83" spans="1:16" ht="15" x14ac:dyDescent="0.25">
      <c r="A83" s="56">
        <v>65</v>
      </c>
      <c r="B83" s="68">
        <v>50.6</v>
      </c>
      <c r="C83" s="9">
        <f t="shared" si="4"/>
        <v>0.57951363381084608</v>
      </c>
      <c r="D83" s="19">
        <f t="shared" si="1"/>
        <v>14.563909198113212</v>
      </c>
      <c r="E83" s="9">
        <f t="shared" si="2"/>
        <v>0.15393933644239965</v>
      </c>
      <c r="F83" s="21">
        <f t="shared" si="3"/>
        <v>0.73345297025324574</v>
      </c>
      <c r="O83" s="29"/>
      <c r="P83" s="51"/>
    </row>
    <row r="84" spans="1:16" ht="15" x14ac:dyDescent="0.25">
      <c r="A84" s="56">
        <v>66</v>
      </c>
      <c r="B84" s="68">
        <v>39.5</v>
      </c>
      <c r="C84" s="9">
        <f t="shared" si="4"/>
        <v>0.45238712520807156</v>
      </c>
      <c r="D84" s="19">
        <f t="shared" si="1"/>
        <v>11.369059551886796</v>
      </c>
      <c r="E84" s="9">
        <f t="shared" si="2"/>
        <v>0.12008191710016573</v>
      </c>
      <c r="F84" s="21">
        <f t="shared" si="3"/>
        <v>0.57246904230823725</v>
      </c>
      <c r="O84" s="29"/>
      <c r="P84" s="51"/>
    </row>
    <row r="85" spans="1:16" ht="15" x14ac:dyDescent="0.25">
      <c r="A85" s="13">
        <v>67</v>
      </c>
      <c r="B85" s="68">
        <v>39.1</v>
      </c>
      <c r="C85" s="9">
        <f>($F$12/$F$16)*B85</f>
        <v>0.44780598976292657</v>
      </c>
      <c r="D85" s="19">
        <f t="shared" ref="D85:D89" si="5">B85*$F$15/$F$14</f>
        <v>11.253929834905664</v>
      </c>
      <c r="E85" s="9">
        <f t="shared" ref="E85:E89" si="6">D85*($F$10/($F$14-D85+$F$15))</f>
        <v>0.11886275679770315</v>
      </c>
      <c r="F85" s="21">
        <f t="shared" ref="F85:F98" si="7">SUM(C85,E85)</f>
        <v>0.56666874656062971</v>
      </c>
      <c r="O85" s="29"/>
      <c r="P85" s="51"/>
    </row>
    <row r="86" spans="1:16" ht="15" x14ac:dyDescent="0.25">
      <c r="A86" s="56">
        <v>68</v>
      </c>
      <c r="B86" s="68">
        <v>34.799999999999997</v>
      </c>
      <c r="C86" s="9">
        <f t="shared" si="4"/>
        <v>0.39855878372761744</v>
      </c>
      <c r="D86" s="19">
        <f t="shared" si="5"/>
        <v>10.016285377358493</v>
      </c>
      <c r="E86" s="9">
        <f t="shared" si="6"/>
        <v>0.10576085152879137</v>
      </c>
      <c r="F86" s="21">
        <f t="shared" si="7"/>
        <v>0.50431963525640877</v>
      </c>
      <c r="O86" s="29"/>
      <c r="P86" s="51"/>
    </row>
    <row r="87" spans="1:16" ht="15" x14ac:dyDescent="0.25">
      <c r="A87" s="56">
        <v>69</v>
      </c>
      <c r="B87" s="68">
        <v>45.6</v>
      </c>
      <c r="C87" s="9">
        <f t="shared" si="4"/>
        <v>0.52224944074653323</v>
      </c>
      <c r="D87" s="19">
        <f t="shared" si="5"/>
        <v>13.124787735849059</v>
      </c>
      <c r="E87" s="9">
        <f t="shared" si="6"/>
        <v>0.13868209838432138</v>
      </c>
      <c r="F87" s="21">
        <f t="shared" si="7"/>
        <v>0.66093153913085456</v>
      </c>
      <c r="O87" s="29"/>
      <c r="P87" s="51"/>
    </row>
    <row r="88" spans="1:16" ht="15" x14ac:dyDescent="0.25">
      <c r="A88" s="56">
        <v>70</v>
      </c>
      <c r="B88" s="68">
        <v>36.9</v>
      </c>
      <c r="C88" s="9">
        <f t="shared" si="4"/>
        <v>0.42260974481462887</v>
      </c>
      <c r="D88" s="19">
        <f t="shared" si="5"/>
        <v>10.620716391509434</v>
      </c>
      <c r="E88" s="9">
        <f t="shared" si="6"/>
        <v>0.11215852664765479</v>
      </c>
      <c r="F88" s="21">
        <f t="shared" si="7"/>
        <v>0.53476827146228367</v>
      </c>
      <c r="O88" s="29"/>
      <c r="P88" s="51"/>
    </row>
    <row r="89" spans="1:16" ht="15" x14ac:dyDescent="0.25">
      <c r="A89" s="13">
        <v>71</v>
      </c>
      <c r="B89" s="68">
        <v>39.4</v>
      </c>
      <c r="C89" s="9">
        <f t="shared" si="4"/>
        <v>0.4512418413467853</v>
      </c>
      <c r="D89" s="19">
        <f t="shared" si="5"/>
        <v>11.340277122641512</v>
      </c>
      <c r="E89" s="9">
        <f t="shared" si="6"/>
        <v>0.11977712098414621</v>
      </c>
      <c r="F89" s="21">
        <f t="shared" si="7"/>
        <v>0.57101896233093152</v>
      </c>
      <c r="O89" s="29"/>
      <c r="P89" s="51"/>
    </row>
    <row r="90" spans="1:16" ht="15" x14ac:dyDescent="0.25">
      <c r="A90" s="56">
        <v>72</v>
      </c>
      <c r="B90" s="68">
        <v>55.4</v>
      </c>
      <c r="C90" s="9">
        <f>($F$12/$F$16)*B90</f>
        <v>0.63448725915258641</v>
      </c>
      <c r="D90" s="19">
        <f>B90*$F$15/$F$14</f>
        <v>15.945465801886796</v>
      </c>
      <c r="E90" s="9">
        <f>D90*($F$10/($F$14-D90+$F$15))</f>
        <v>0.16859577738649245</v>
      </c>
      <c r="F90" s="21">
        <f>SUM(C90,E90)</f>
        <v>0.80308303653907886</v>
      </c>
      <c r="O90" s="29"/>
      <c r="P90" s="51"/>
    </row>
    <row r="91" spans="1:16" ht="15" x14ac:dyDescent="0.25">
      <c r="A91" s="56"/>
      <c r="B91" s="14">
        <f>SUM(B20:B90)</f>
        <v>3007.099999999999</v>
      </c>
      <c r="C91" s="9"/>
      <c r="D91" s="19"/>
      <c r="E91" s="9"/>
      <c r="F91" s="21"/>
      <c r="K91" s="57" t="s">
        <v>27</v>
      </c>
      <c r="M91" s="1" t="s">
        <v>28</v>
      </c>
      <c r="N91" s="1" t="s">
        <v>29</v>
      </c>
      <c r="O91" s="29"/>
      <c r="P91" s="51"/>
    </row>
    <row r="92" spans="1:16" ht="15" x14ac:dyDescent="0.25">
      <c r="A92" s="56" t="s">
        <v>30</v>
      </c>
      <c r="B92" s="68">
        <v>39.299999999999997</v>
      </c>
      <c r="C92" s="9" t="s">
        <v>34</v>
      </c>
      <c r="D92" s="19">
        <f>B92*$F$15/$F$14</f>
        <v>11.311494693396229</v>
      </c>
      <c r="E92" s="9">
        <f>D92*($F$10/($F$14-D92+$F$15))</f>
        <v>0.1194723288951158</v>
      </c>
      <c r="F92" s="21">
        <f>SUM(C92,E92)</f>
        <v>0.1194723288951158</v>
      </c>
      <c r="K92" s="57"/>
      <c r="O92" s="29"/>
      <c r="P92" s="51"/>
    </row>
    <row r="93" spans="1:16" ht="15" x14ac:dyDescent="0.25">
      <c r="A93" s="56" t="s">
        <v>31</v>
      </c>
      <c r="B93" s="68">
        <v>57.9</v>
      </c>
      <c r="C93" s="9">
        <f>N93</f>
        <v>0</v>
      </c>
      <c r="D93" s="19">
        <f>B93*$F$15/$F$14</f>
        <v>16.665026533018871</v>
      </c>
      <c r="E93" s="9">
        <f>D93*($F$10/($F$14-D93+$F$15))</f>
        <v>0.17623302612198583</v>
      </c>
      <c r="F93" s="21">
        <f>SUM(C93,E93)</f>
        <v>0.17623302612198583</v>
      </c>
      <c r="H93" s="51"/>
      <c r="J93" s="56" t="s">
        <v>31</v>
      </c>
      <c r="K93" s="21">
        <v>57.95</v>
      </c>
      <c r="L93" s="21">
        <v>57.95</v>
      </c>
      <c r="M93" s="58">
        <f>L93-K93</f>
        <v>0</v>
      </c>
      <c r="N93" s="21">
        <f>M93*0.8598</f>
        <v>0</v>
      </c>
      <c r="O93" s="29"/>
      <c r="P93" s="51"/>
    </row>
    <row r="94" spans="1:16" ht="15" x14ac:dyDescent="0.25">
      <c r="A94" s="56" t="s">
        <v>12</v>
      </c>
      <c r="B94" s="68">
        <v>45.2</v>
      </c>
      <c r="C94" s="9">
        <f>($F$12/$F$16)*B94</f>
        <v>0.5176683053013883</v>
      </c>
      <c r="D94" s="19">
        <f t="shared" ref="D94:D98" si="8">B94*$F$15/$F$14</f>
        <v>13.009658018867929</v>
      </c>
      <c r="E94" s="9">
        <f t="shared" ref="E94:E98" si="9">D94*($F$10/($F$14-D94+$F$15))</f>
        <v>0.13746195492175364</v>
      </c>
      <c r="F94" s="21">
        <f>SUM(C94,E94)</f>
        <v>0.65513026022314191</v>
      </c>
      <c r="M94" s="1" t="s">
        <v>28</v>
      </c>
      <c r="O94" s="29"/>
      <c r="P94" s="51"/>
    </row>
    <row r="95" spans="1:16" ht="15" x14ac:dyDescent="0.25">
      <c r="A95" s="56" t="s">
        <v>32</v>
      </c>
      <c r="B95" s="68">
        <v>66.7</v>
      </c>
      <c r="C95" s="9">
        <f>N95</f>
        <v>7.1363399999999994E-2</v>
      </c>
      <c r="D95" s="19">
        <f t="shared" si="8"/>
        <v>19.197880306603778</v>
      </c>
      <c r="E95" s="9">
        <f t="shared" si="9"/>
        <v>0.20313624582863976</v>
      </c>
      <c r="F95" s="21">
        <f>SUM(C95,E95)</f>
        <v>0.27449964582863973</v>
      </c>
      <c r="H95" s="51"/>
      <c r="J95" s="56" t="s">
        <v>32</v>
      </c>
      <c r="K95" s="34">
        <v>128500</v>
      </c>
      <c r="L95" s="34">
        <v>128583</v>
      </c>
      <c r="M95" s="58">
        <f>L95-K95</f>
        <v>83</v>
      </c>
      <c r="N95" s="21">
        <f>M95*0.0008598</f>
        <v>7.1363399999999994E-2</v>
      </c>
      <c r="O95" s="29"/>
      <c r="P95" s="51"/>
    </row>
    <row r="96" spans="1:16" ht="15" x14ac:dyDescent="0.25">
      <c r="A96" s="56" t="s">
        <v>13</v>
      </c>
      <c r="B96" s="68">
        <v>71.7</v>
      </c>
      <c r="C96" s="9">
        <f>($F$12/$F$16)*B96</f>
        <v>0.82116852854224642</v>
      </c>
      <c r="D96" s="19">
        <f t="shared" si="8"/>
        <v>20.637001768867933</v>
      </c>
      <c r="E96" s="9">
        <f t="shared" si="9"/>
        <v>0.2184361311586191</v>
      </c>
      <c r="F96" s="21">
        <f t="shared" si="7"/>
        <v>1.0396046597008655</v>
      </c>
      <c r="O96" s="29"/>
      <c r="P96" s="51"/>
    </row>
    <row r="97" spans="1:16" ht="15" x14ac:dyDescent="0.25">
      <c r="A97" s="56" t="s">
        <v>14</v>
      </c>
      <c r="B97" s="68">
        <v>45.8</v>
      </c>
      <c r="C97" s="9">
        <f>($F$12/$F$16)*B97</f>
        <v>0.52454000846910576</v>
      </c>
      <c r="D97" s="19">
        <f t="shared" si="8"/>
        <v>13.182352594339624</v>
      </c>
      <c r="E97" s="9">
        <f t="shared" si="9"/>
        <v>0.1392921943069331</v>
      </c>
      <c r="F97" s="21">
        <f t="shared" si="7"/>
        <v>0.66383220277603883</v>
      </c>
      <c r="O97" s="29"/>
      <c r="P97" s="51"/>
    </row>
    <row r="98" spans="1:16" ht="15" x14ac:dyDescent="0.25">
      <c r="A98" s="56" t="s">
        <v>33</v>
      </c>
      <c r="B98" s="68">
        <v>58.3</v>
      </c>
      <c r="C98" s="9" t="s">
        <v>34</v>
      </c>
      <c r="D98" s="19">
        <f t="shared" si="8"/>
        <v>16.780156250000001</v>
      </c>
      <c r="E98" s="9">
        <f t="shared" si="9"/>
        <v>0.17745522031091368</v>
      </c>
      <c r="F98" s="21">
        <f t="shared" si="7"/>
        <v>0.17745522031091368</v>
      </c>
      <c r="O98" s="29"/>
      <c r="P98" s="51"/>
    </row>
    <row r="99" spans="1:16" x14ac:dyDescent="0.2">
      <c r="A99" s="49" t="s">
        <v>0</v>
      </c>
      <c r="B99" s="14">
        <f>SUM(B92:B98)</f>
        <v>384.9</v>
      </c>
      <c r="C99" s="24">
        <f>SUM(C20:C98)-C93-C95</f>
        <v>35.703079091737784</v>
      </c>
      <c r="D99" s="20">
        <f>SUM(D20:D98)</f>
        <v>976.30000000000041</v>
      </c>
      <c r="E99" s="24">
        <f>SUM(E20:E98)</f>
        <v>10.315557508262229</v>
      </c>
      <c r="F99" s="35">
        <f>SUM(F20:F98)</f>
        <v>46.089999999999996</v>
      </c>
      <c r="G99" s="59"/>
      <c r="O99" s="30"/>
      <c r="P99" s="51"/>
    </row>
    <row r="100" spans="1:16" x14ac:dyDescent="0.2">
      <c r="F100" s="60"/>
      <c r="O100" s="51"/>
      <c r="P100" s="51"/>
    </row>
    <row r="101" spans="1:16" x14ac:dyDescent="0.2">
      <c r="D101" s="60"/>
      <c r="O101" s="51"/>
      <c r="P101" s="51"/>
    </row>
    <row r="102" spans="1:16" x14ac:dyDescent="0.2">
      <c r="C102" s="59"/>
    </row>
  </sheetData>
  <mergeCells count="18"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  <mergeCell ref="D9:E9"/>
    <mergeCell ref="D10:E10"/>
    <mergeCell ref="D11:E11"/>
    <mergeCell ref="D12:E12"/>
    <mergeCell ref="A14:C16"/>
    <mergeCell ref="D14:E14"/>
    <mergeCell ref="D15:E15"/>
    <mergeCell ref="D16:E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2"/>
  <sheetViews>
    <sheetView tabSelected="1" workbookViewId="0">
      <selection sqref="A1:I1"/>
    </sheetView>
  </sheetViews>
  <sheetFormatPr defaultRowHeight="12.75" x14ac:dyDescent="0.2"/>
  <cols>
    <col min="1" max="1" width="9.140625" style="177"/>
    <col min="2" max="2" width="10.85546875" customWidth="1"/>
    <col min="3" max="4" width="13.7109375" customWidth="1"/>
    <col min="5" max="5" width="16.7109375" customWidth="1"/>
    <col min="6" max="6" width="13.28515625" customWidth="1"/>
    <col min="7" max="7" width="10.7109375" customWidth="1"/>
    <col min="8" max="8" width="15.42578125" customWidth="1"/>
    <col min="9" max="9" width="15.85546875" customWidth="1"/>
    <col min="10" max="10" width="8.5703125" hidden="1" customWidth="1"/>
    <col min="11" max="11" width="19.28515625" hidden="1" customWidth="1"/>
    <col min="12" max="12" width="18.28515625" hidden="1" customWidth="1"/>
    <col min="13" max="13" width="11.140625" hidden="1" customWidth="1"/>
    <col min="14" max="14" width="12.85546875" hidden="1" customWidth="1"/>
  </cols>
  <sheetData>
    <row r="1" spans="1:11" ht="20.25" x14ac:dyDescent="0.3">
      <c r="A1" s="110" t="s">
        <v>1</v>
      </c>
      <c r="B1" s="110"/>
      <c r="C1" s="110"/>
      <c r="D1" s="110"/>
      <c r="E1" s="110"/>
      <c r="F1" s="110"/>
      <c r="G1" s="110"/>
      <c r="H1" s="110"/>
      <c r="I1" s="110"/>
      <c r="J1" s="111"/>
      <c r="K1" s="111"/>
    </row>
    <row r="2" spans="1:11" ht="20.25" x14ac:dyDescent="0.3">
      <c r="A2" s="112"/>
      <c r="B2" s="112"/>
      <c r="C2" s="112"/>
      <c r="D2" s="112"/>
      <c r="E2" s="112"/>
      <c r="F2" s="112"/>
      <c r="G2" s="113"/>
      <c r="H2" s="113"/>
      <c r="I2" s="112"/>
      <c r="J2" s="70"/>
      <c r="K2" s="70"/>
    </row>
    <row r="3" spans="1:11" ht="18.75" x14ac:dyDescent="0.2">
      <c r="A3" s="114" t="s">
        <v>18</v>
      </c>
      <c r="B3" s="114"/>
      <c r="C3" s="114"/>
      <c r="D3" s="114"/>
      <c r="E3" s="114"/>
      <c r="F3" s="114"/>
      <c r="G3" s="114"/>
      <c r="H3" s="114"/>
      <c r="I3" s="114"/>
      <c r="J3" s="115"/>
      <c r="K3" s="115"/>
    </row>
    <row r="4" spans="1:11" ht="18.75" x14ac:dyDescent="0.2">
      <c r="A4" s="114" t="s">
        <v>49</v>
      </c>
      <c r="B4" s="114"/>
      <c r="C4" s="114"/>
      <c r="D4" s="114"/>
      <c r="E4" s="114"/>
      <c r="F4" s="114"/>
      <c r="G4" s="114"/>
      <c r="H4" s="114"/>
      <c r="I4" s="114"/>
      <c r="J4" s="115"/>
      <c r="K4" s="115"/>
    </row>
    <row r="5" spans="1:11" ht="18.75" x14ac:dyDescent="0.2">
      <c r="A5" s="116"/>
      <c r="B5" s="116"/>
      <c r="C5" s="116"/>
      <c r="D5" s="116"/>
      <c r="E5" s="116"/>
      <c r="F5" s="116"/>
      <c r="G5" s="116"/>
      <c r="H5" s="116"/>
      <c r="I5" s="116"/>
      <c r="J5" s="71"/>
      <c r="K5" s="71"/>
    </row>
    <row r="6" spans="1:11" x14ac:dyDescent="0.2">
      <c r="A6" s="117" t="s">
        <v>2</v>
      </c>
      <c r="B6" s="118"/>
      <c r="C6" s="118"/>
      <c r="D6" s="118"/>
      <c r="E6" s="118"/>
      <c r="F6" s="119"/>
      <c r="G6" s="120"/>
      <c r="H6" s="77" t="s">
        <v>3</v>
      </c>
      <c r="I6" s="78"/>
    </row>
    <row r="7" spans="1:11" ht="36.75" thickBot="1" x14ac:dyDescent="0.25">
      <c r="A7" s="121" t="s">
        <v>4</v>
      </c>
      <c r="B7" s="122"/>
      <c r="C7" s="123"/>
      <c r="D7" s="124" t="s">
        <v>5</v>
      </c>
      <c r="E7" s="124"/>
      <c r="F7" s="125" t="s">
        <v>50</v>
      </c>
      <c r="G7" s="126"/>
      <c r="H7" s="79"/>
      <c r="I7" s="80"/>
    </row>
    <row r="8" spans="1:11" x14ac:dyDescent="0.2">
      <c r="A8" s="127" t="s">
        <v>11</v>
      </c>
      <c r="B8" s="128"/>
      <c r="C8" s="129"/>
      <c r="D8" s="130" t="s">
        <v>16</v>
      </c>
      <c r="E8" s="130"/>
      <c r="F8" s="131">
        <v>56.838000000000001</v>
      </c>
      <c r="G8" s="132"/>
      <c r="H8" s="79"/>
      <c r="I8" s="80"/>
    </row>
    <row r="9" spans="1:11" x14ac:dyDescent="0.2">
      <c r="A9" s="133" t="s">
        <v>6</v>
      </c>
      <c r="B9" s="134"/>
      <c r="C9" s="135"/>
      <c r="D9" s="136" t="s">
        <v>15</v>
      </c>
      <c r="E9" s="136"/>
      <c r="F9" s="137">
        <f>SUM(C93,C95)</f>
        <v>3.003281399999997</v>
      </c>
      <c r="G9" s="138"/>
      <c r="H9" s="79"/>
      <c r="I9" s="80"/>
    </row>
    <row r="10" spans="1:11" ht="13.5" thickBot="1" x14ac:dyDescent="0.25">
      <c r="A10" s="139"/>
      <c r="B10" s="140"/>
      <c r="C10" s="141"/>
      <c r="D10" s="142" t="s">
        <v>20</v>
      </c>
      <c r="E10" s="143"/>
      <c r="F10" s="23">
        <f>F8-F9</f>
        <v>53.834718600000002</v>
      </c>
      <c r="G10" s="138"/>
      <c r="H10" s="81"/>
      <c r="I10" s="82"/>
    </row>
    <row r="11" spans="1:11" ht="13.5" thickBot="1" x14ac:dyDescent="0.25">
      <c r="A11" s="144"/>
      <c r="B11" s="144"/>
      <c r="C11" s="144"/>
      <c r="D11" s="145" t="s">
        <v>22</v>
      </c>
      <c r="E11" s="145"/>
      <c r="F11" s="23">
        <f>E99</f>
        <v>12.067613834074656</v>
      </c>
      <c r="G11" s="138"/>
      <c r="H11" s="15"/>
      <c r="I11" s="15"/>
    </row>
    <row r="12" spans="1:11" ht="13.5" thickBot="1" x14ac:dyDescent="0.25">
      <c r="A12" s="144"/>
      <c r="B12" s="144"/>
      <c r="C12" s="144"/>
      <c r="D12" s="145" t="s">
        <v>21</v>
      </c>
      <c r="E12" s="145"/>
      <c r="F12" s="23">
        <f>F10-F11</f>
        <v>41.767104765925346</v>
      </c>
      <c r="G12" s="138"/>
      <c r="H12" s="15"/>
      <c r="I12" s="15"/>
    </row>
    <row r="13" spans="1:11" ht="13.5" thickBot="1" x14ac:dyDescent="0.25">
      <c r="A13" s="144"/>
      <c r="B13" s="144"/>
      <c r="C13" s="144"/>
      <c r="D13" s="146"/>
      <c r="E13" s="146"/>
      <c r="F13" s="16"/>
      <c r="G13" s="138"/>
      <c r="H13" s="4"/>
      <c r="I13" s="15"/>
    </row>
    <row r="14" spans="1:11" x14ac:dyDescent="0.2">
      <c r="A14" s="147" t="s">
        <v>19</v>
      </c>
      <c r="B14" s="148"/>
      <c r="C14" s="148"/>
      <c r="D14" s="149" t="s">
        <v>25</v>
      </c>
      <c r="E14" s="149"/>
      <c r="F14" s="18">
        <f>B91+B99</f>
        <v>3391.9999999999991</v>
      </c>
      <c r="H14" s="150"/>
      <c r="I14" s="4"/>
      <c r="J14" s="4"/>
    </row>
    <row r="15" spans="1:11" ht="15" x14ac:dyDescent="0.25">
      <c r="A15" s="151"/>
      <c r="B15" s="152"/>
      <c r="C15" s="152"/>
      <c r="D15" s="153" t="s">
        <v>23</v>
      </c>
      <c r="E15" s="153"/>
      <c r="F15" s="17">
        <v>976.3</v>
      </c>
      <c r="G15" s="138"/>
      <c r="H15" s="154"/>
      <c r="I15" s="6"/>
      <c r="J15" s="4"/>
    </row>
    <row r="16" spans="1:11" ht="24.75" customHeight="1" thickBot="1" x14ac:dyDescent="0.3">
      <c r="A16" s="155"/>
      <c r="B16" s="156"/>
      <c r="C16" s="156"/>
      <c r="D16" s="157" t="s">
        <v>26</v>
      </c>
      <c r="E16" s="157"/>
      <c r="F16" s="27">
        <f>SUM(B20:B52,B54:B90,B94,B96:B97)</f>
        <v>3117.3999999999992</v>
      </c>
      <c r="G16" s="138"/>
      <c r="H16" s="154"/>
      <c r="I16" s="6"/>
      <c r="J16" s="4"/>
    </row>
    <row r="17" spans="1:16" x14ac:dyDescent="0.2">
      <c r="A17" s="146"/>
      <c r="B17" s="146"/>
      <c r="C17" s="146"/>
      <c r="D17" s="146"/>
      <c r="E17" s="158"/>
      <c r="F17" s="158"/>
      <c r="G17" s="22"/>
      <c r="H17" s="138"/>
      <c r="I17" s="154"/>
      <c r="K17" s="4"/>
    </row>
    <row r="18" spans="1:16" ht="15" x14ac:dyDescent="0.25">
      <c r="A18" s="159"/>
      <c r="B18" s="132"/>
      <c r="C18" s="132"/>
      <c r="D18" s="132"/>
      <c r="E18" s="132"/>
      <c r="F18" s="1"/>
      <c r="G18" s="160"/>
      <c r="H18" s="160"/>
      <c r="I18" s="132"/>
      <c r="K18" s="7"/>
      <c r="O18" s="161"/>
      <c r="P18" s="161"/>
    </row>
    <row r="19" spans="1:16" ht="36" x14ac:dyDescent="0.25">
      <c r="A19" s="162" t="s">
        <v>7</v>
      </c>
      <c r="B19" s="162" t="s">
        <v>8</v>
      </c>
      <c r="C19" s="163" t="s">
        <v>17</v>
      </c>
      <c r="D19" s="164" t="s">
        <v>24</v>
      </c>
      <c r="E19" s="165" t="s">
        <v>9</v>
      </c>
      <c r="F19" s="166" t="s">
        <v>10</v>
      </c>
      <c r="G19" s="167"/>
      <c r="H19" s="8"/>
      <c r="I19" s="7"/>
      <c r="O19" s="161"/>
      <c r="P19" s="161"/>
    </row>
    <row r="20" spans="1:16" ht="15" x14ac:dyDescent="0.25">
      <c r="A20" s="168">
        <v>1</v>
      </c>
      <c r="B20" s="169">
        <v>37.200000000000003</v>
      </c>
      <c r="C20" s="9">
        <f>($F$12/$F$16)*B20</f>
        <v>0.49840774276397748</v>
      </c>
      <c r="D20" s="19">
        <f>B20*$F$15/$F$14</f>
        <v>10.707063679245286</v>
      </c>
      <c r="E20" s="9">
        <f>D20*($F$10/($F$14-D20+$F$15))</f>
        <v>0.13227755979683875</v>
      </c>
      <c r="F20" s="21">
        <f>SUM(C20,E20)</f>
        <v>0.63068530256081623</v>
      </c>
      <c r="G20" s="132"/>
      <c r="H20" s="8"/>
      <c r="I20" s="132"/>
      <c r="O20" s="29"/>
      <c r="P20" s="161"/>
    </row>
    <row r="21" spans="1:16" ht="15" x14ac:dyDescent="0.25">
      <c r="A21" s="13">
        <v>2</v>
      </c>
      <c r="B21" s="169">
        <v>38.200000000000003</v>
      </c>
      <c r="C21" s="9">
        <f t="shared" ref="C21:C69" si="0">($F$12/$F$16)*B21</f>
        <v>0.51180580036515966</v>
      </c>
      <c r="D21" s="19">
        <f t="shared" ref="D21:D84" si="1">B21*$F$15/$F$14</f>
        <v>10.994887971698118</v>
      </c>
      <c r="E21" s="9">
        <f t="shared" ref="E21:E84" si="2">D21*($F$10/($F$14-D21+$F$15))</f>
        <v>0.13584238073228794</v>
      </c>
      <c r="F21" s="21">
        <f t="shared" ref="F21:F84" si="3">SUM(C21,E21)</f>
        <v>0.6476481810974476</v>
      </c>
      <c r="G21" s="5"/>
      <c r="H21" s="8"/>
      <c r="I21" s="5"/>
      <c r="O21" s="29"/>
      <c r="P21" s="161"/>
    </row>
    <row r="22" spans="1:16" ht="15" x14ac:dyDescent="0.25">
      <c r="A22" s="168">
        <v>3</v>
      </c>
      <c r="B22" s="169">
        <v>54.9</v>
      </c>
      <c r="C22" s="9">
        <f t="shared" si="0"/>
        <v>0.73555336230490209</v>
      </c>
      <c r="D22" s="19">
        <f t="shared" si="1"/>
        <v>15.80155365566038</v>
      </c>
      <c r="E22" s="9">
        <f t="shared" si="2"/>
        <v>0.19544457165969972</v>
      </c>
      <c r="F22" s="21">
        <f t="shared" si="3"/>
        <v>0.93099793396460184</v>
      </c>
      <c r="G22" s="132"/>
      <c r="H22" s="10"/>
      <c r="I22" s="11"/>
      <c r="O22" s="29"/>
      <c r="P22" s="161"/>
    </row>
    <row r="23" spans="1:16" ht="15" x14ac:dyDescent="0.25">
      <c r="A23" s="168">
        <v>4</v>
      </c>
      <c r="B23" s="169">
        <v>38.6</v>
      </c>
      <c r="C23" s="9">
        <f t="shared" si="0"/>
        <v>0.51716502340563253</v>
      </c>
      <c r="D23" s="19">
        <f t="shared" si="1"/>
        <v>11.110017688679248</v>
      </c>
      <c r="E23" s="9">
        <f t="shared" si="2"/>
        <v>0.13726844097667701</v>
      </c>
      <c r="F23" s="21">
        <f t="shared" si="3"/>
        <v>0.65443346438230954</v>
      </c>
      <c r="G23" s="132"/>
      <c r="H23" s="10"/>
      <c r="I23" s="7"/>
      <c r="O23" s="29"/>
      <c r="P23" s="161"/>
    </row>
    <row r="24" spans="1:16" ht="15" x14ac:dyDescent="0.25">
      <c r="A24" s="13">
        <v>5</v>
      </c>
      <c r="B24" s="169">
        <v>38.299999999999997</v>
      </c>
      <c r="C24" s="9">
        <f t="shared" si="0"/>
        <v>0.51314560612527782</v>
      </c>
      <c r="D24" s="19">
        <f t="shared" si="1"/>
        <v>11.023670400943397</v>
      </c>
      <c r="E24" s="9">
        <f t="shared" si="2"/>
        <v>0.13619888872839636</v>
      </c>
      <c r="F24" s="21">
        <f t="shared" si="3"/>
        <v>0.64934449485367418</v>
      </c>
      <c r="G24" s="5"/>
      <c r="H24" s="5"/>
      <c r="I24" s="11"/>
      <c r="O24" s="29"/>
      <c r="P24" s="161"/>
    </row>
    <row r="25" spans="1:16" ht="15" x14ac:dyDescent="0.25">
      <c r="A25" s="168">
        <v>6</v>
      </c>
      <c r="B25" s="169">
        <v>45.1</v>
      </c>
      <c r="C25" s="9">
        <f t="shared" si="0"/>
        <v>0.60425239781331674</v>
      </c>
      <c r="D25" s="19">
        <f t="shared" si="1"/>
        <v>12.980875589622645</v>
      </c>
      <c r="E25" s="9">
        <f t="shared" si="2"/>
        <v>0.16045248685274027</v>
      </c>
      <c r="F25" s="21">
        <f t="shared" si="3"/>
        <v>0.76470488466605702</v>
      </c>
      <c r="G25" s="132"/>
      <c r="H25" s="132"/>
      <c r="I25" s="12"/>
      <c r="O25" s="29"/>
      <c r="P25" s="161"/>
    </row>
    <row r="26" spans="1:16" ht="15" x14ac:dyDescent="0.25">
      <c r="A26" s="168">
        <v>7</v>
      </c>
      <c r="B26" s="169">
        <v>34.5</v>
      </c>
      <c r="C26" s="9">
        <f t="shared" si="0"/>
        <v>0.46223298724078549</v>
      </c>
      <c r="D26" s="19">
        <f t="shared" si="1"/>
        <v>9.9299380896226435</v>
      </c>
      <c r="E26" s="9">
        <f t="shared" si="2"/>
        <v>0.12265489510451059</v>
      </c>
      <c r="F26" s="21">
        <f t="shared" si="3"/>
        <v>0.5848878823452961</v>
      </c>
      <c r="O26" s="29"/>
      <c r="P26" s="161"/>
    </row>
    <row r="27" spans="1:16" ht="15" x14ac:dyDescent="0.25">
      <c r="A27" s="13">
        <v>8</v>
      </c>
      <c r="B27" s="169">
        <v>39.6</v>
      </c>
      <c r="C27" s="9">
        <f t="shared" si="0"/>
        <v>0.53056308100681471</v>
      </c>
      <c r="D27" s="19">
        <f t="shared" si="1"/>
        <v>11.39784198113208</v>
      </c>
      <c r="E27" s="9">
        <f t="shared" si="2"/>
        <v>0.14083392131544278</v>
      </c>
      <c r="F27" s="21">
        <f t="shared" si="3"/>
        <v>0.67139700232225752</v>
      </c>
      <c r="O27" s="29"/>
      <c r="P27" s="161"/>
    </row>
    <row r="28" spans="1:16" ht="15" x14ac:dyDescent="0.25">
      <c r="A28" s="168">
        <v>9</v>
      </c>
      <c r="B28" s="169">
        <v>38.6</v>
      </c>
      <c r="C28" s="9">
        <f t="shared" si="0"/>
        <v>0.51716502340563253</v>
      </c>
      <c r="D28" s="19">
        <f t="shared" si="1"/>
        <v>11.110017688679248</v>
      </c>
      <c r="E28" s="9">
        <f t="shared" si="2"/>
        <v>0.13726844097667701</v>
      </c>
      <c r="F28" s="21">
        <f t="shared" si="3"/>
        <v>0.65443346438230954</v>
      </c>
      <c r="O28" s="29"/>
      <c r="P28" s="161"/>
    </row>
    <row r="29" spans="1:16" ht="15" x14ac:dyDescent="0.25">
      <c r="A29" s="168">
        <v>10</v>
      </c>
      <c r="B29" s="169">
        <v>51.8</v>
      </c>
      <c r="C29" s="9">
        <f t="shared" si="0"/>
        <v>0.69401938374123739</v>
      </c>
      <c r="D29" s="19">
        <f t="shared" si="1"/>
        <v>14.909298349056607</v>
      </c>
      <c r="E29" s="9">
        <f t="shared" si="2"/>
        <v>0.18437074366895709</v>
      </c>
      <c r="F29" s="21">
        <f t="shared" si="3"/>
        <v>0.87839012741019451</v>
      </c>
      <c r="O29" s="29"/>
      <c r="P29" s="161"/>
    </row>
    <row r="30" spans="1:16" ht="15" x14ac:dyDescent="0.25">
      <c r="A30" s="13">
        <v>11</v>
      </c>
      <c r="B30" s="169">
        <v>54.5</v>
      </c>
      <c r="C30" s="9">
        <f t="shared" si="0"/>
        <v>0.73019413926442933</v>
      </c>
      <c r="D30" s="19">
        <f t="shared" si="1"/>
        <v>15.686423938679249</v>
      </c>
      <c r="E30" s="9">
        <f t="shared" si="2"/>
        <v>0.19401543551294664</v>
      </c>
      <c r="F30" s="21">
        <f t="shared" si="3"/>
        <v>0.92420957477737598</v>
      </c>
      <c r="O30" s="29"/>
      <c r="P30" s="161"/>
    </row>
    <row r="31" spans="1:16" ht="15" x14ac:dyDescent="0.25">
      <c r="A31" s="168">
        <v>12</v>
      </c>
      <c r="B31" s="169">
        <v>38.799999999999997</v>
      </c>
      <c r="C31" s="9">
        <f t="shared" si="0"/>
        <v>0.51984463492586885</v>
      </c>
      <c r="D31" s="19">
        <f t="shared" si="1"/>
        <v>11.167582547169813</v>
      </c>
      <c r="E31" s="9">
        <f t="shared" si="2"/>
        <v>0.13798149935976026</v>
      </c>
      <c r="F31" s="21">
        <f t="shared" si="3"/>
        <v>0.65782613428562908</v>
      </c>
      <c r="O31" s="29"/>
      <c r="P31" s="161"/>
    </row>
    <row r="32" spans="1:16" ht="15" x14ac:dyDescent="0.25">
      <c r="A32" s="168">
        <v>13</v>
      </c>
      <c r="B32" s="169">
        <v>37.700000000000003</v>
      </c>
      <c r="C32" s="9">
        <f t="shared" si="0"/>
        <v>0.50510677156456851</v>
      </c>
      <c r="D32" s="19">
        <f t="shared" si="1"/>
        <v>10.850975825471702</v>
      </c>
      <c r="E32" s="9">
        <f t="shared" si="2"/>
        <v>0.13405991139743387</v>
      </c>
      <c r="F32" s="21">
        <f t="shared" si="3"/>
        <v>0.63916668296200241</v>
      </c>
      <c r="O32" s="29"/>
      <c r="P32" s="161"/>
    </row>
    <row r="33" spans="1:16" ht="15" x14ac:dyDescent="0.25">
      <c r="A33" s="13">
        <v>14</v>
      </c>
      <c r="B33" s="169">
        <v>45.5</v>
      </c>
      <c r="C33" s="9">
        <f t="shared" si="0"/>
        <v>0.60961162085378962</v>
      </c>
      <c r="D33" s="19">
        <f t="shared" si="1"/>
        <v>13.096005306603777</v>
      </c>
      <c r="E33" s="9">
        <f t="shared" si="2"/>
        <v>0.16187984795296692</v>
      </c>
      <c r="F33" s="21">
        <f t="shared" si="3"/>
        <v>0.77149146880675656</v>
      </c>
      <c r="O33" s="29"/>
      <c r="P33" s="161"/>
    </row>
    <row r="34" spans="1:16" ht="15" x14ac:dyDescent="0.25">
      <c r="A34" s="168">
        <v>15</v>
      </c>
      <c r="B34" s="169">
        <v>34</v>
      </c>
      <c r="C34" s="9">
        <f t="shared" si="0"/>
        <v>0.4555339584401944</v>
      </c>
      <c r="D34" s="19">
        <f t="shared" si="1"/>
        <v>9.7860259433962273</v>
      </c>
      <c r="E34" s="9">
        <f t="shared" si="2"/>
        <v>0.12087329672702656</v>
      </c>
      <c r="F34" s="21">
        <f t="shared" si="3"/>
        <v>0.57640725516722091</v>
      </c>
      <c r="O34" s="29"/>
      <c r="P34" s="161"/>
    </row>
    <row r="35" spans="1:16" ht="15" x14ac:dyDescent="0.25">
      <c r="A35" s="168">
        <v>16</v>
      </c>
      <c r="B35" s="169">
        <v>40</v>
      </c>
      <c r="C35" s="9">
        <f t="shared" si="0"/>
        <v>0.53592230404728758</v>
      </c>
      <c r="D35" s="19">
        <f t="shared" si="1"/>
        <v>11.51297169811321</v>
      </c>
      <c r="E35" s="9">
        <f t="shared" si="2"/>
        <v>0.14226024535775003</v>
      </c>
      <c r="F35" s="21">
        <f t="shared" si="3"/>
        <v>0.67818254940503764</v>
      </c>
      <c r="O35" s="29"/>
      <c r="P35" s="161"/>
    </row>
    <row r="36" spans="1:16" ht="15" x14ac:dyDescent="0.25">
      <c r="A36" s="13">
        <v>17</v>
      </c>
      <c r="B36" s="169">
        <v>38.4</v>
      </c>
      <c r="C36" s="9">
        <f t="shared" si="0"/>
        <v>0.51448541188539598</v>
      </c>
      <c r="D36" s="19">
        <f t="shared" si="1"/>
        <v>11.052452830188681</v>
      </c>
      <c r="E36" s="9">
        <f t="shared" si="2"/>
        <v>0.13655540143443512</v>
      </c>
      <c r="F36" s="21">
        <f t="shared" si="3"/>
        <v>0.6510408133198311</v>
      </c>
      <c r="O36" s="29"/>
      <c r="P36" s="161"/>
    </row>
    <row r="37" spans="1:16" ht="15" x14ac:dyDescent="0.25">
      <c r="A37" s="168">
        <v>18</v>
      </c>
      <c r="B37" s="169">
        <v>52.1</v>
      </c>
      <c r="C37" s="9">
        <f t="shared" si="0"/>
        <v>0.6980388010215921</v>
      </c>
      <c r="D37" s="19">
        <f t="shared" si="1"/>
        <v>14.995645636792455</v>
      </c>
      <c r="E37" s="9">
        <f t="shared" si="2"/>
        <v>0.18544220605042627</v>
      </c>
      <c r="F37" s="21">
        <f t="shared" si="3"/>
        <v>0.88348100707201838</v>
      </c>
      <c r="O37" s="29"/>
      <c r="P37" s="161"/>
    </row>
    <row r="38" spans="1:16" ht="15" x14ac:dyDescent="0.25">
      <c r="A38" s="168">
        <v>19</v>
      </c>
      <c r="B38" s="169">
        <v>54.2</v>
      </c>
      <c r="C38" s="9">
        <f t="shared" si="0"/>
        <v>0.72617472198407462</v>
      </c>
      <c r="D38" s="19">
        <f t="shared" si="1"/>
        <v>15.6000766509434</v>
      </c>
      <c r="E38" s="9">
        <f t="shared" si="2"/>
        <v>0.19294363301658282</v>
      </c>
      <c r="F38" s="21">
        <f t="shared" si="3"/>
        <v>0.91911835500065742</v>
      </c>
      <c r="O38" s="29"/>
      <c r="P38" s="161"/>
    </row>
    <row r="39" spans="1:16" ht="15" x14ac:dyDescent="0.25">
      <c r="A39" s="13">
        <v>20</v>
      </c>
      <c r="B39" s="169">
        <v>38.4</v>
      </c>
      <c r="C39" s="9">
        <f t="shared" si="0"/>
        <v>0.51448541188539598</v>
      </c>
      <c r="D39" s="19">
        <f t="shared" si="1"/>
        <v>11.052452830188681</v>
      </c>
      <c r="E39" s="9">
        <f t="shared" si="2"/>
        <v>0.13655540143443512</v>
      </c>
      <c r="F39" s="21">
        <f t="shared" si="3"/>
        <v>0.6510408133198311</v>
      </c>
      <c r="O39" s="29"/>
      <c r="P39" s="161"/>
    </row>
    <row r="40" spans="1:16" ht="15" x14ac:dyDescent="0.25">
      <c r="A40" s="168">
        <v>21</v>
      </c>
      <c r="B40" s="169">
        <v>37.6</v>
      </c>
      <c r="C40" s="9">
        <f t="shared" si="0"/>
        <v>0.50376696580445035</v>
      </c>
      <c r="D40" s="19">
        <f t="shared" si="1"/>
        <v>10.822193396226417</v>
      </c>
      <c r="E40" s="9">
        <f t="shared" si="2"/>
        <v>0.13370343165894738</v>
      </c>
      <c r="F40" s="21">
        <f t="shared" si="3"/>
        <v>0.63747039746339773</v>
      </c>
      <c r="O40" s="29"/>
      <c r="P40" s="161"/>
    </row>
    <row r="41" spans="1:16" ht="15" x14ac:dyDescent="0.25">
      <c r="A41" s="168">
        <v>22</v>
      </c>
      <c r="B41" s="169">
        <v>45.4</v>
      </c>
      <c r="C41" s="9">
        <f t="shared" si="0"/>
        <v>0.60827181509367134</v>
      </c>
      <c r="D41" s="19">
        <f t="shared" si="1"/>
        <v>13.067222877358493</v>
      </c>
      <c r="E41" s="9">
        <f t="shared" si="2"/>
        <v>0.16152300060315866</v>
      </c>
      <c r="F41" s="21">
        <f t="shared" si="3"/>
        <v>0.76979481569682995</v>
      </c>
      <c r="O41" s="29"/>
      <c r="P41" s="161"/>
    </row>
    <row r="42" spans="1:16" ht="15" x14ac:dyDescent="0.25">
      <c r="A42" s="13">
        <v>23</v>
      </c>
      <c r="B42" s="169">
        <v>33.799999999999997</v>
      </c>
      <c r="C42" s="9">
        <f t="shared" si="0"/>
        <v>0.45285434691995796</v>
      </c>
      <c r="D42" s="19">
        <f t="shared" si="1"/>
        <v>9.7284610849056623</v>
      </c>
      <c r="E42" s="9">
        <f t="shared" si="2"/>
        <v>0.12016069031811973</v>
      </c>
      <c r="F42" s="21">
        <f t="shared" si="3"/>
        <v>0.57301503723807767</v>
      </c>
      <c r="O42" s="29"/>
      <c r="P42" s="161"/>
    </row>
    <row r="43" spans="1:16" ht="15" x14ac:dyDescent="0.25">
      <c r="A43" s="168">
        <v>24</v>
      </c>
      <c r="B43" s="169">
        <v>40.6</v>
      </c>
      <c r="C43" s="9">
        <f t="shared" si="0"/>
        <v>0.54396113860799689</v>
      </c>
      <c r="D43" s="19">
        <f t="shared" si="1"/>
        <v>11.685666273584909</v>
      </c>
      <c r="E43" s="9">
        <f t="shared" si="2"/>
        <v>0.14439987276860022</v>
      </c>
      <c r="F43" s="21">
        <f t="shared" si="3"/>
        <v>0.68836101137659711</v>
      </c>
      <c r="O43" s="29"/>
      <c r="P43" s="161"/>
    </row>
    <row r="44" spans="1:16" ht="15" x14ac:dyDescent="0.25">
      <c r="A44" s="168">
        <v>25</v>
      </c>
      <c r="B44" s="169">
        <v>38.4</v>
      </c>
      <c r="C44" s="9">
        <f t="shared" si="0"/>
        <v>0.51448541188539598</v>
      </c>
      <c r="D44" s="19">
        <f t="shared" si="1"/>
        <v>11.052452830188681</v>
      </c>
      <c r="E44" s="9">
        <f t="shared" si="2"/>
        <v>0.13655540143443512</v>
      </c>
      <c r="F44" s="21">
        <f t="shared" si="3"/>
        <v>0.6510408133198311</v>
      </c>
      <c r="O44" s="29"/>
      <c r="P44" s="161"/>
    </row>
    <row r="45" spans="1:16" ht="15" x14ac:dyDescent="0.25">
      <c r="A45" s="13">
        <v>26</v>
      </c>
      <c r="B45" s="169">
        <v>52.1</v>
      </c>
      <c r="C45" s="9">
        <f t="shared" si="0"/>
        <v>0.6980388010215921</v>
      </c>
      <c r="D45" s="19">
        <f t="shared" si="1"/>
        <v>14.995645636792455</v>
      </c>
      <c r="E45" s="9">
        <f t="shared" si="2"/>
        <v>0.18544220605042627</v>
      </c>
      <c r="F45" s="21">
        <f t="shared" si="3"/>
        <v>0.88348100707201838</v>
      </c>
      <c r="O45" s="29"/>
      <c r="P45" s="161"/>
    </row>
    <row r="46" spans="1:16" ht="15" x14ac:dyDescent="0.25">
      <c r="A46" s="168">
        <v>27</v>
      </c>
      <c r="B46" s="169">
        <v>54.6</v>
      </c>
      <c r="C46" s="9">
        <f t="shared" si="0"/>
        <v>0.73153394502454749</v>
      </c>
      <c r="D46" s="19">
        <f t="shared" si="1"/>
        <v>15.715206367924532</v>
      </c>
      <c r="E46" s="9">
        <f t="shared" si="2"/>
        <v>0.1943727124617759</v>
      </c>
      <c r="F46" s="21">
        <f t="shared" si="3"/>
        <v>0.92590665748632339</v>
      </c>
      <c r="O46" s="29"/>
      <c r="P46" s="161"/>
    </row>
    <row r="47" spans="1:16" ht="15" x14ac:dyDescent="0.25">
      <c r="A47" s="13">
        <v>28</v>
      </c>
      <c r="B47" s="169">
        <v>38.200000000000003</v>
      </c>
      <c r="C47" s="9">
        <f t="shared" si="0"/>
        <v>0.51180580036515966</v>
      </c>
      <c r="D47" s="19">
        <f t="shared" si="1"/>
        <v>10.994887971698118</v>
      </c>
      <c r="E47" s="9">
        <f t="shared" si="2"/>
        <v>0.13584238073228794</v>
      </c>
      <c r="F47" s="21">
        <f t="shared" si="3"/>
        <v>0.6476481810974476</v>
      </c>
      <c r="O47" s="29"/>
      <c r="P47" s="161"/>
    </row>
    <row r="48" spans="1:16" ht="15" x14ac:dyDescent="0.25">
      <c r="A48" s="168">
        <v>29</v>
      </c>
      <c r="B48" s="169">
        <v>37.799999999999997</v>
      </c>
      <c r="C48" s="9">
        <f t="shared" si="0"/>
        <v>0.50644657732468668</v>
      </c>
      <c r="D48" s="19">
        <f t="shared" si="1"/>
        <v>10.879758254716982</v>
      </c>
      <c r="E48" s="9">
        <f t="shared" si="2"/>
        <v>0.13441639584529064</v>
      </c>
      <c r="F48" s="21">
        <f t="shared" si="3"/>
        <v>0.64086297316997731</v>
      </c>
      <c r="O48" s="29"/>
      <c r="P48" s="161"/>
    </row>
    <row r="49" spans="1:16" ht="15" x14ac:dyDescent="0.25">
      <c r="A49" s="168">
        <v>30</v>
      </c>
      <c r="B49" s="169">
        <v>44.8</v>
      </c>
      <c r="C49" s="9">
        <f t="shared" si="0"/>
        <v>0.60023298053296203</v>
      </c>
      <c r="D49" s="19">
        <f t="shared" si="1"/>
        <v>12.894528301886796</v>
      </c>
      <c r="E49" s="9">
        <f t="shared" si="2"/>
        <v>0.15938201554886761</v>
      </c>
      <c r="F49" s="21">
        <f t="shared" si="3"/>
        <v>0.7596149960818297</v>
      </c>
      <c r="O49" s="29"/>
      <c r="P49" s="161"/>
    </row>
    <row r="50" spans="1:16" ht="15" x14ac:dyDescent="0.25">
      <c r="A50" s="13">
        <v>31</v>
      </c>
      <c r="B50" s="169">
        <v>34.200000000000003</v>
      </c>
      <c r="C50" s="9">
        <f t="shared" si="0"/>
        <v>0.45821356996043089</v>
      </c>
      <c r="D50" s="19">
        <f t="shared" si="1"/>
        <v>9.8435908018867941</v>
      </c>
      <c r="E50" s="9">
        <f t="shared" si="2"/>
        <v>0.12158592195961007</v>
      </c>
      <c r="F50" s="21">
        <f t="shared" si="3"/>
        <v>0.57979949192004099</v>
      </c>
      <c r="O50" s="29"/>
      <c r="P50" s="161"/>
    </row>
    <row r="51" spans="1:16" ht="15" x14ac:dyDescent="0.25">
      <c r="A51" s="168">
        <v>32</v>
      </c>
      <c r="B51" s="169">
        <v>39.299999999999997</v>
      </c>
      <c r="C51" s="9">
        <f t="shared" si="0"/>
        <v>0.52654366372646</v>
      </c>
      <c r="D51" s="19">
        <f t="shared" si="1"/>
        <v>11.311494693396229</v>
      </c>
      <c r="E51" s="9">
        <f t="shared" si="2"/>
        <v>0.13976422775105007</v>
      </c>
      <c r="F51" s="21">
        <f t="shared" si="3"/>
        <v>0.66630789147751002</v>
      </c>
      <c r="O51" s="29"/>
      <c r="P51" s="161"/>
    </row>
    <row r="52" spans="1:16" ht="15" x14ac:dyDescent="0.25">
      <c r="A52" s="168">
        <v>33</v>
      </c>
      <c r="B52" s="169">
        <v>39</v>
      </c>
      <c r="C52" s="9">
        <f>($F$12/$F$16)*B52</f>
        <v>0.5225242464461054</v>
      </c>
      <c r="D52" s="19">
        <f t="shared" si="1"/>
        <v>11.22514740566038</v>
      </c>
      <c r="E52" s="9">
        <f>D52*($F$10/($F$14-D52+$F$15))</f>
        <v>0.1386945765844316</v>
      </c>
      <c r="F52" s="21">
        <f t="shared" si="3"/>
        <v>0.66121882303053703</v>
      </c>
      <c r="O52" s="29"/>
      <c r="P52" s="161"/>
    </row>
    <row r="53" spans="1:16" ht="15" x14ac:dyDescent="0.25">
      <c r="A53" s="13">
        <v>34</v>
      </c>
      <c r="B53" s="169">
        <v>52.4</v>
      </c>
      <c r="C53" s="170" t="s">
        <v>34</v>
      </c>
      <c r="D53" s="19">
        <f>B53*$F$15/$F$14</f>
        <v>15.081992924528304</v>
      </c>
      <c r="E53" s="9">
        <f>D53*($F$10/($F$14-D53+$F$15))</f>
        <v>0.18651371093740307</v>
      </c>
      <c r="F53" s="21">
        <f t="shared" si="3"/>
        <v>0.18651371093740307</v>
      </c>
      <c r="O53" s="29"/>
      <c r="P53" s="161"/>
    </row>
    <row r="54" spans="1:16" ht="15" x14ac:dyDescent="0.25">
      <c r="A54" s="168">
        <v>35</v>
      </c>
      <c r="B54" s="169">
        <v>39</v>
      </c>
      <c r="C54" s="9">
        <f t="shared" si="0"/>
        <v>0.5225242464461054</v>
      </c>
      <c r="D54" s="19">
        <f t="shared" si="1"/>
        <v>11.22514740566038</v>
      </c>
      <c r="E54" s="9">
        <f t="shared" si="2"/>
        <v>0.1386945765844316</v>
      </c>
      <c r="F54" s="21">
        <f t="shared" si="3"/>
        <v>0.66121882303053703</v>
      </c>
      <c r="O54" s="29"/>
      <c r="P54" s="161"/>
    </row>
    <row r="55" spans="1:16" ht="15" x14ac:dyDescent="0.25">
      <c r="A55" s="168">
        <v>36</v>
      </c>
      <c r="B55" s="169">
        <v>37.1</v>
      </c>
      <c r="C55" s="9">
        <f t="shared" si="0"/>
        <v>0.49706793700385921</v>
      </c>
      <c r="D55" s="19">
        <f t="shared" si="1"/>
        <v>10.678281250000003</v>
      </c>
      <c r="E55" s="9">
        <f t="shared" si="2"/>
        <v>0.13192110360380432</v>
      </c>
      <c r="F55" s="21">
        <f t="shared" si="3"/>
        <v>0.62898904060766347</v>
      </c>
      <c r="O55" s="29"/>
      <c r="P55" s="161"/>
    </row>
    <row r="56" spans="1:16" ht="15" x14ac:dyDescent="0.25">
      <c r="A56" s="13">
        <v>37</v>
      </c>
      <c r="B56" s="169">
        <v>45.8</v>
      </c>
      <c r="C56" s="9">
        <f t="shared" si="0"/>
        <v>0.61363103813414421</v>
      </c>
      <c r="D56" s="19">
        <f t="shared" si="1"/>
        <v>13.182352594339624</v>
      </c>
      <c r="E56" s="9">
        <f t="shared" si="2"/>
        <v>0.16295041830270707</v>
      </c>
      <c r="F56" s="21">
        <f t="shared" si="3"/>
        <v>0.77658145643685128</v>
      </c>
      <c r="O56" s="29"/>
      <c r="P56" s="161"/>
    </row>
    <row r="57" spans="1:16" ht="15" x14ac:dyDescent="0.25">
      <c r="A57" s="168">
        <v>38</v>
      </c>
      <c r="B57" s="169">
        <v>36.6</v>
      </c>
      <c r="C57" s="9">
        <f t="shared" si="0"/>
        <v>0.49036890820326812</v>
      </c>
      <c r="D57" s="19">
        <f t="shared" si="1"/>
        <v>10.534369103773589</v>
      </c>
      <c r="E57" s="9">
        <f t="shared" si="2"/>
        <v>0.13013889326892314</v>
      </c>
      <c r="F57" s="21">
        <f t="shared" si="3"/>
        <v>0.6205078014721912</v>
      </c>
      <c r="O57" s="29"/>
      <c r="P57" s="161"/>
    </row>
    <row r="58" spans="1:16" ht="15" x14ac:dyDescent="0.25">
      <c r="A58" s="168">
        <v>40</v>
      </c>
      <c r="B58" s="169">
        <v>40.1</v>
      </c>
      <c r="C58" s="9">
        <f t="shared" si="0"/>
        <v>0.53726210980740574</v>
      </c>
      <c r="D58" s="19">
        <f t="shared" si="1"/>
        <v>11.541754127358493</v>
      </c>
      <c r="E58" s="9">
        <f t="shared" si="2"/>
        <v>0.14261683814688686</v>
      </c>
      <c r="F58" s="21">
        <f t="shared" si="3"/>
        <v>0.6798789479542926</v>
      </c>
      <c r="O58" s="29"/>
      <c r="P58" s="161"/>
    </row>
    <row r="59" spans="1:16" ht="15" x14ac:dyDescent="0.25">
      <c r="A59" s="13">
        <v>41</v>
      </c>
      <c r="B59" s="169">
        <v>50.6</v>
      </c>
      <c r="C59" s="9">
        <f t="shared" si="0"/>
        <v>0.67794171461981878</v>
      </c>
      <c r="D59" s="19">
        <f t="shared" si="1"/>
        <v>14.563909198113212</v>
      </c>
      <c r="E59" s="9">
        <f t="shared" si="2"/>
        <v>0.18008531914757578</v>
      </c>
      <c r="F59" s="21">
        <f t="shared" si="3"/>
        <v>0.85802703376739453</v>
      </c>
      <c r="O59" s="29"/>
      <c r="P59" s="161"/>
    </row>
    <row r="60" spans="1:16" ht="15" x14ac:dyDescent="0.25">
      <c r="A60" s="168">
        <v>42</v>
      </c>
      <c r="B60" s="169">
        <v>39.299999999999997</v>
      </c>
      <c r="C60" s="9">
        <f t="shared" si="0"/>
        <v>0.52654366372646</v>
      </c>
      <c r="D60" s="19">
        <f t="shared" si="1"/>
        <v>11.311494693396229</v>
      </c>
      <c r="E60" s="9">
        <f t="shared" si="2"/>
        <v>0.13976422775105007</v>
      </c>
      <c r="F60" s="21">
        <f t="shared" si="3"/>
        <v>0.66630789147751002</v>
      </c>
      <c r="O60" s="29"/>
      <c r="P60" s="161"/>
    </row>
    <row r="61" spans="1:16" ht="15" x14ac:dyDescent="0.25">
      <c r="A61" s="168">
        <v>43</v>
      </c>
      <c r="B61" s="169">
        <v>38.799999999999997</v>
      </c>
      <c r="C61" s="9">
        <f t="shared" si="0"/>
        <v>0.51984463492586885</v>
      </c>
      <c r="D61" s="19">
        <f t="shared" si="1"/>
        <v>11.167582547169813</v>
      </c>
      <c r="E61" s="9">
        <f t="shared" si="2"/>
        <v>0.13798149935976026</v>
      </c>
      <c r="F61" s="21">
        <f t="shared" si="3"/>
        <v>0.65782613428562908</v>
      </c>
      <c r="O61" s="29"/>
      <c r="P61" s="161"/>
    </row>
    <row r="62" spans="1:16" ht="15" x14ac:dyDescent="0.25">
      <c r="A62" s="13">
        <v>44</v>
      </c>
      <c r="B62" s="169">
        <v>35.200000000000003</v>
      </c>
      <c r="C62" s="9">
        <f t="shared" si="0"/>
        <v>0.47161162756161307</v>
      </c>
      <c r="D62" s="19">
        <f t="shared" si="1"/>
        <v>10.131415094339626</v>
      </c>
      <c r="E62" s="9">
        <f t="shared" si="2"/>
        <v>0.12514933050378382</v>
      </c>
      <c r="F62" s="21">
        <f t="shared" si="3"/>
        <v>0.59676095806539686</v>
      </c>
      <c r="O62" s="29"/>
      <c r="P62" s="161"/>
    </row>
    <row r="63" spans="1:16" ht="15" x14ac:dyDescent="0.25">
      <c r="A63" s="168">
        <v>45</v>
      </c>
      <c r="B63" s="169">
        <v>46.1</v>
      </c>
      <c r="C63" s="9">
        <f t="shared" si="0"/>
        <v>0.61765045541449892</v>
      </c>
      <c r="D63" s="19">
        <f t="shared" si="1"/>
        <v>13.268699882075476</v>
      </c>
      <c r="E63" s="9">
        <f t="shared" si="2"/>
        <v>0.16402103110488425</v>
      </c>
      <c r="F63" s="21">
        <f t="shared" si="3"/>
        <v>0.78167148651938323</v>
      </c>
      <c r="O63" s="29"/>
      <c r="P63" s="161"/>
    </row>
    <row r="64" spans="1:16" ht="15" x14ac:dyDescent="0.25">
      <c r="A64" s="168">
        <v>46</v>
      </c>
      <c r="B64" s="169">
        <v>36.700000000000003</v>
      </c>
      <c r="C64" s="9">
        <f t="shared" si="0"/>
        <v>0.49170871396338639</v>
      </c>
      <c r="D64" s="19">
        <f t="shared" si="1"/>
        <v>10.563151533018871</v>
      </c>
      <c r="E64" s="9">
        <f t="shared" si="2"/>
        <v>0.13049532591883822</v>
      </c>
      <c r="F64" s="21">
        <f t="shared" si="3"/>
        <v>0.62220403988222461</v>
      </c>
      <c r="O64" s="29"/>
      <c r="P64" s="161"/>
    </row>
    <row r="65" spans="1:16" ht="15" x14ac:dyDescent="0.25">
      <c r="A65" s="13">
        <v>47</v>
      </c>
      <c r="B65" s="169">
        <v>39</v>
      </c>
      <c r="C65" s="9">
        <f t="shared" si="0"/>
        <v>0.5225242464461054</v>
      </c>
      <c r="D65" s="19">
        <f t="shared" si="1"/>
        <v>11.22514740566038</v>
      </c>
      <c r="E65" s="9">
        <f t="shared" si="2"/>
        <v>0.1386945765844316</v>
      </c>
      <c r="F65" s="21">
        <f t="shared" si="3"/>
        <v>0.66121882303053703</v>
      </c>
      <c r="O65" s="29"/>
      <c r="P65" s="161"/>
    </row>
    <row r="66" spans="1:16" ht="15" x14ac:dyDescent="0.25">
      <c r="A66" s="168">
        <v>48</v>
      </c>
      <c r="B66" s="169">
        <v>54.6</v>
      </c>
      <c r="C66" s="9">
        <f t="shared" si="0"/>
        <v>0.73153394502454749</v>
      </c>
      <c r="D66" s="19">
        <f t="shared" si="1"/>
        <v>15.715206367924532</v>
      </c>
      <c r="E66" s="9">
        <f t="shared" si="2"/>
        <v>0.1943727124617759</v>
      </c>
      <c r="F66" s="21">
        <f t="shared" si="3"/>
        <v>0.92590665748632339</v>
      </c>
      <c r="O66" s="29"/>
      <c r="P66" s="161"/>
    </row>
    <row r="67" spans="1:16" ht="15" x14ac:dyDescent="0.25">
      <c r="A67" s="168">
        <v>49</v>
      </c>
      <c r="B67" s="169">
        <v>50.7</v>
      </c>
      <c r="C67" s="9">
        <f t="shared" si="0"/>
        <v>0.67928152037993705</v>
      </c>
      <c r="D67" s="19">
        <f t="shared" si="1"/>
        <v>14.592691627358496</v>
      </c>
      <c r="E67" s="9">
        <f t="shared" si="2"/>
        <v>0.18044241188759777</v>
      </c>
      <c r="F67" s="21">
        <f t="shared" si="3"/>
        <v>0.85972393226753485</v>
      </c>
      <c r="O67" s="29"/>
      <c r="P67" s="161"/>
    </row>
    <row r="68" spans="1:16" ht="15" x14ac:dyDescent="0.25">
      <c r="A68" s="13">
        <v>50</v>
      </c>
      <c r="B68" s="169">
        <v>39.700000000000003</v>
      </c>
      <c r="C68" s="9">
        <f t="shared" si="0"/>
        <v>0.53190288676693298</v>
      </c>
      <c r="D68" s="19">
        <f t="shared" si="1"/>
        <v>11.426624410377361</v>
      </c>
      <c r="E68" s="9">
        <f t="shared" si="2"/>
        <v>0.14119049525907032</v>
      </c>
      <c r="F68" s="21">
        <f t="shared" si="3"/>
        <v>0.67309338202600333</v>
      </c>
      <c r="O68" s="29"/>
      <c r="P68" s="161"/>
    </row>
    <row r="69" spans="1:16" ht="15" x14ac:dyDescent="0.25">
      <c r="A69" s="168">
        <v>51</v>
      </c>
      <c r="B69" s="169">
        <v>38.200000000000003</v>
      </c>
      <c r="C69" s="9">
        <f t="shared" si="0"/>
        <v>0.51180580036515966</v>
      </c>
      <c r="D69" s="19">
        <f t="shared" si="1"/>
        <v>10.994887971698118</v>
      </c>
      <c r="E69" s="9">
        <f t="shared" si="2"/>
        <v>0.13584238073228794</v>
      </c>
      <c r="F69" s="21">
        <f t="shared" si="3"/>
        <v>0.6476481810974476</v>
      </c>
      <c r="O69" s="29"/>
      <c r="P69" s="161"/>
    </row>
    <row r="70" spans="1:16" ht="15" x14ac:dyDescent="0.25">
      <c r="A70" s="168">
        <v>52</v>
      </c>
      <c r="B70" s="169">
        <v>35.1</v>
      </c>
      <c r="C70" s="9">
        <f>($F$12/$F$16)*B70</f>
        <v>0.47027182180149485</v>
      </c>
      <c r="D70" s="19">
        <f t="shared" si="1"/>
        <v>10.102632665094342</v>
      </c>
      <c r="E70" s="9">
        <f t="shared" si="2"/>
        <v>0.12479296846923367</v>
      </c>
      <c r="F70" s="21">
        <f>SUM(C70,E70)</f>
        <v>0.59506479027072856</v>
      </c>
      <c r="O70" s="29"/>
      <c r="P70" s="161"/>
    </row>
    <row r="71" spans="1:16" ht="15" x14ac:dyDescent="0.25">
      <c r="A71" s="13">
        <v>53</v>
      </c>
      <c r="B71" s="169">
        <v>46.3</v>
      </c>
      <c r="C71" s="9">
        <f t="shared" ref="C71:C89" si="4">($F$12/$F$16)*B71</f>
        <v>0.62033006693473525</v>
      </c>
      <c r="D71" s="19">
        <f t="shared" si="1"/>
        <v>13.326264740566041</v>
      </c>
      <c r="E71" s="9">
        <f t="shared" si="2"/>
        <v>0.16473479655893658</v>
      </c>
      <c r="F71" s="21">
        <f t="shared" si="3"/>
        <v>0.78506486349367188</v>
      </c>
      <c r="O71" s="29"/>
      <c r="P71" s="161"/>
    </row>
    <row r="72" spans="1:16" ht="15" x14ac:dyDescent="0.25">
      <c r="A72" s="168">
        <v>54</v>
      </c>
      <c r="B72" s="169">
        <v>36.9</v>
      </c>
      <c r="C72" s="9">
        <f t="shared" si="4"/>
        <v>0.49438832548362277</v>
      </c>
      <c r="D72" s="19">
        <f t="shared" si="1"/>
        <v>10.620716391509434</v>
      </c>
      <c r="E72" s="9">
        <f t="shared" si="2"/>
        <v>0.13120820534407351</v>
      </c>
      <c r="F72" s="21">
        <f t="shared" si="3"/>
        <v>0.62559653082769628</v>
      </c>
      <c r="O72" s="29"/>
      <c r="P72" s="161"/>
    </row>
    <row r="73" spans="1:16" ht="15" x14ac:dyDescent="0.25">
      <c r="A73" s="168">
        <v>55</v>
      </c>
      <c r="B73" s="169">
        <v>39.299999999999997</v>
      </c>
      <c r="C73" s="9">
        <f t="shared" si="4"/>
        <v>0.52654366372646</v>
      </c>
      <c r="D73" s="19">
        <f t="shared" si="1"/>
        <v>11.311494693396229</v>
      </c>
      <c r="E73" s="9">
        <f t="shared" si="2"/>
        <v>0.13976422775105007</v>
      </c>
      <c r="F73" s="21">
        <f t="shared" si="3"/>
        <v>0.66630789147751002</v>
      </c>
      <c r="O73" s="29"/>
      <c r="P73" s="161"/>
    </row>
    <row r="74" spans="1:16" ht="15" x14ac:dyDescent="0.25">
      <c r="A74" s="13">
        <v>56</v>
      </c>
      <c r="B74" s="169">
        <v>54.7</v>
      </c>
      <c r="C74" s="9">
        <f t="shared" si="4"/>
        <v>0.73287375078466577</v>
      </c>
      <c r="D74" s="19">
        <f t="shared" si="1"/>
        <v>15.743988797169816</v>
      </c>
      <c r="E74" s="9">
        <f t="shared" si="2"/>
        <v>0.19472999413578201</v>
      </c>
      <c r="F74" s="21">
        <f t="shared" si="3"/>
        <v>0.92760374492044773</v>
      </c>
      <c r="O74" s="29"/>
      <c r="P74" s="161"/>
    </row>
    <row r="75" spans="1:16" ht="15" x14ac:dyDescent="0.25">
      <c r="A75" s="168">
        <v>57</v>
      </c>
      <c r="B75" s="169">
        <v>50.6</v>
      </c>
      <c r="C75" s="9">
        <f t="shared" si="4"/>
        <v>0.67794171461981878</v>
      </c>
      <c r="D75" s="19">
        <f t="shared" si="1"/>
        <v>14.563909198113212</v>
      </c>
      <c r="E75" s="9">
        <f t="shared" si="2"/>
        <v>0.18008531914757578</v>
      </c>
      <c r="F75" s="21">
        <f t="shared" si="3"/>
        <v>0.85802703376739453</v>
      </c>
      <c r="O75" s="29"/>
      <c r="P75" s="161"/>
    </row>
    <row r="76" spans="1:16" ht="15" x14ac:dyDescent="0.25">
      <c r="A76" s="168">
        <v>58</v>
      </c>
      <c r="B76" s="169">
        <v>40</v>
      </c>
      <c r="C76" s="9">
        <f t="shared" si="4"/>
        <v>0.53592230404728758</v>
      </c>
      <c r="D76" s="19">
        <f t="shared" si="1"/>
        <v>11.51297169811321</v>
      </c>
      <c r="E76" s="9">
        <f t="shared" si="2"/>
        <v>0.14226024535775003</v>
      </c>
      <c r="F76" s="21">
        <f t="shared" si="3"/>
        <v>0.67818254940503764</v>
      </c>
      <c r="O76" s="29"/>
      <c r="P76" s="161"/>
    </row>
    <row r="77" spans="1:16" ht="15" x14ac:dyDescent="0.25">
      <c r="A77" s="13">
        <v>59</v>
      </c>
      <c r="B77" s="169">
        <v>37.6</v>
      </c>
      <c r="C77" s="9">
        <f t="shared" si="4"/>
        <v>0.50376696580445035</v>
      </c>
      <c r="D77" s="19">
        <f t="shared" si="1"/>
        <v>10.822193396226417</v>
      </c>
      <c r="E77" s="9">
        <f t="shared" si="2"/>
        <v>0.13370343165894738</v>
      </c>
      <c r="F77" s="21">
        <f t="shared" si="3"/>
        <v>0.63747039746339773</v>
      </c>
      <c r="O77" s="29"/>
      <c r="P77" s="161"/>
    </row>
    <row r="78" spans="1:16" ht="15" x14ac:dyDescent="0.25">
      <c r="A78" s="168">
        <v>60</v>
      </c>
      <c r="B78" s="169">
        <v>35.200000000000003</v>
      </c>
      <c r="C78" s="9">
        <f t="shared" si="4"/>
        <v>0.47161162756161307</v>
      </c>
      <c r="D78" s="19">
        <f t="shared" si="1"/>
        <v>10.131415094339626</v>
      </c>
      <c r="E78" s="9">
        <f t="shared" si="2"/>
        <v>0.12514933050378382</v>
      </c>
      <c r="F78" s="21">
        <f t="shared" si="3"/>
        <v>0.59676095806539686</v>
      </c>
      <c r="O78" s="29"/>
      <c r="P78" s="161"/>
    </row>
    <row r="79" spans="1:16" ht="15" x14ac:dyDescent="0.25">
      <c r="A79" s="13">
        <v>61</v>
      </c>
      <c r="B79" s="169">
        <v>46.1</v>
      </c>
      <c r="C79" s="9">
        <f t="shared" si="4"/>
        <v>0.61765045541449892</v>
      </c>
      <c r="D79" s="19">
        <f t="shared" si="1"/>
        <v>13.268699882075476</v>
      </c>
      <c r="E79" s="9">
        <f t="shared" si="2"/>
        <v>0.16402103110488425</v>
      </c>
      <c r="F79" s="21">
        <f t="shared" si="3"/>
        <v>0.78167148651938323</v>
      </c>
      <c r="O79" s="29"/>
      <c r="P79" s="161"/>
    </row>
    <row r="80" spans="1:16" ht="15" x14ac:dyDescent="0.25">
      <c r="A80" s="168">
        <v>62</v>
      </c>
      <c r="B80" s="169">
        <v>37</v>
      </c>
      <c r="C80" s="9">
        <f t="shared" si="4"/>
        <v>0.49572813124374099</v>
      </c>
      <c r="D80" s="19">
        <f t="shared" si="1"/>
        <v>10.649498820754719</v>
      </c>
      <c r="E80" s="9">
        <f t="shared" si="2"/>
        <v>0.13156465211958032</v>
      </c>
      <c r="F80" s="21">
        <f t="shared" si="3"/>
        <v>0.62729278336332128</v>
      </c>
      <c r="O80" s="29"/>
      <c r="P80" s="161"/>
    </row>
    <row r="81" spans="1:16" ht="15" x14ac:dyDescent="0.25">
      <c r="A81" s="168">
        <v>63</v>
      </c>
      <c r="B81" s="169">
        <v>46</v>
      </c>
      <c r="C81" s="9">
        <f t="shared" si="4"/>
        <v>0.61631064965438065</v>
      </c>
      <c r="D81" s="19">
        <f t="shared" si="1"/>
        <v>13.239917452830191</v>
      </c>
      <c r="E81" s="9">
        <f t="shared" si="2"/>
        <v>0.16366415545373186</v>
      </c>
      <c r="F81" s="21">
        <f t="shared" si="3"/>
        <v>0.77997480510811257</v>
      </c>
      <c r="O81" s="29"/>
      <c r="P81" s="161"/>
    </row>
    <row r="82" spans="1:16" ht="15" x14ac:dyDescent="0.25">
      <c r="A82" s="13">
        <v>64</v>
      </c>
      <c r="B82" s="169">
        <v>54.9</v>
      </c>
      <c r="C82" s="9">
        <f t="shared" si="4"/>
        <v>0.73555336230490209</v>
      </c>
      <c r="D82" s="19">
        <f t="shared" si="1"/>
        <v>15.80155365566038</v>
      </c>
      <c r="E82" s="9">
        <f t="shared" si="2"/>
        <v>0.19544457165969972</v>
      </c>
      <c r="F82" s="21">
        <f t="shared" si="3"/>
        <v>0.93099793396460184</v>
      </c>
      <c r="O82" s="29"/>
      <c r="P82" s="161"/>
    </row>
    <row r="83" spans="1:16" ht="15" x14ac:dyDescent="0.25">
      <c r="A83" s="168">
        <v>65</v>
      </c>
      <c r="B83" s="169">
        <v>50.6</v>
      </c>
      <c r="C83" s="9">
        <f t="shared" si="4"/>
        <v>0.67794171461981878</v>
      </c>
      <c r="D83" s="19">
        <f t="shared" si="1"/>
        <v>14.563909198113212</v>
      </c>
      <c r="E83" s="9">
        <f t="shared" si="2"/>
        <v>0.18008531914757578</v>
      </c>
      <c r="F83" s="21">
        <f t="shared" si="3"/>
        <v>0.85802703376739453</v>
      </c>
      <c r="O83" s="29"/>
      <c r="P83" s="161"/>
    </row>
    <row r="84" spans="1:16" ht="15" x14ac:dyDescent="0.25">
      <c r="A84" s="168">
        <v>66</v>
      </c>
      <c r="B84" s="169">
        <v>39.5</v>
      </c>
      <c r="C84" s="9">
        <f t="shared" si="4"/>
        <v>0.52922327524669643</v>
      </c>
      <c r="D84" s="19">
        <f t="shared" si="1"/>
        <v>11.369059551886796</v>
      </c>
      <c r="E84" s="9">
        <f t="shared" si="2"/>
        <v>0.14047735208295917</v>
      </c>
      <c r="F84" s="21">
        <f t="shared" si="3"/>
        <v>0.66970062732965563</v>
      </c>
      <c r="O84" s="29"/>
      <c r="P84" s="161"/>
    </row>
    <row r="85" spans="1:16" ht="15" x14ac:dyDescent="0.25">
      <c r="A85" s="13">
        <v>67</v>
      </c>
      <c r="B85" s="169">
        <v>39.1</v>
      </c>
      <c r="C85" s="9">
        <f>($F$12/$F$16)*B85</f>
        <v>0.52386405220622356</v>
      </c>
      <c r="D85" s="19">
        <f t="shared" ref="D85:D89" si="5">B85*$F$15/$F$14</f>
        <v>11.253929834905664</v>
      </c>
      <c r="E85" s="9">
        <f t="shared" ref="E85:E89" si="6">D85*($F$10/($F$14-D85+$F$15))</f>
        <v>0.13905112226259622</v>
      </c>
      <c r="F85" s="21">
        <f t="shared" ref="F85:F98" si="7">SUM(C85,E85)</f>
        <v>0.66291517446881976</v>
      </c>
      <c r="O85" s="29"/>
      <c r="P85" s="161"/>
    </row>
    <row r="86" spans="1:16" ht="15" x14ac:dyDescent="0.25">
      <c r="A86" s="168">
        <v>68</v>
      </c>
      <c r="B86" s="169">
        <v>34.799999999999997</v>
      </c>
      <c r="C86" s="9">
        <f t="shared" si="4"/>
        <v>0.46625240452114014</v>
      </c>
      <c r="D86" s="19">
        <f t="shared" si="5"/>
        <v>10.016285377358493</v>
      </c>
      <c r="E86" s="9">
        <f t="shared" si="6"/>
        <v>0.12372391060687928</v>
      </c>
      <c r="F86" s="21">
        <f t="shared" si="7"/>
        <v>0.5899763151280194</v>
      </c>
      <c r="O86" s="29"/>
      <c r="P86" s="161"/>
    </row>
    <row r="87" spans="1:16" ht="15" x14ac:dyDescent="0.25">
      <c r="A87" s="168">
        <v>69</v>
      </c>
      <c r="B87" s="169">
        <v>45.6</v>
      </c>
      <c r="C87" s="9">
        <f t="shared" si="4"/>
        <v>0.61095142661390778</v>
      </c>
      <c r="D87" s="19">
        <f t="shared" si="5"/>
        <v>13.124787735849059</v>
      </c>
      <c r="E87" s="9">
        <f t="shared" si="6"/>
        <v>0.16223670001943208</v>
      </c>
      <c r="F87" s="21">
        <f t="shared" si="7"/>
        <v>0.7731881266333398</v>
      </c>
      <c r="O87" s="29"/>
      <c r="P87" s="161"/>
    </row>
    <row r="88" spans="1:16" ht="15" x14ac:dyDescent="0.25">
      <c r="A88" s="168">
        <v>70</v>
      </c>
      <c r="B88" s="169">
        <v>36.9</v>
      </c>
      <c r="C88" s="9">
        <f t="shared" si="4"/>
        <v>0.49438832548362277</v>
      </c>
      <c r="D88" s="19">
        <f t="shared" si="5"/>
        <v>10.620716391509434</v>
      </c>
      <c r="E88" s="9">
        <f t="shared" si="6"/>
        <v>0.13120820534407351</v>
      </c>
      <c r="F88" s="21">
        <f t="shared" si="7"/>
        <v>0.62559653082769628</v>
      </c>
      <c r="O88" s="29"/>
      <c r="P88" s="161"/>
    </row>
    <row r="89" spans="1:16" ht="15" x14ac:dyDescent="0.25">
      <c r="A89" s="13">
        <v>71</v>
      </c>
      <c r="B89" s="169">
        <v>39.4</v>
      </c>
      <c r="C89" s="9">
        <f t="shared" si="4"/>
        <v>0.52788346948657827</v>
      </c>
      <c r="D89" s="19">
        <f t="shared" si="5"/>
        <v>11.340277122641512</v>
      </c>
      <c r="E89" s="9">
        <f t="shared" si="6"/>
        <v>0.14012078756152604</v>
      </c>
      <c r="F89" s="21">
        <f t="shared" si="7"/>
        <v>0.66800425704810429</v>
      </c>
      <c r="O89" s="29"/>
      <c r="P89" s="161"/>
    </row>
    <row r="90" spans="1:16" ht="15" x14ac:dyDescent="0.25">
      <c r="A90" s="168">
        <v>72</v>
      </c>
      <c r="B90" s="169">
        <v>55.4</v>
      </c>
      <c r="C90" s="9">
        <f>($F$12/$F$16)*B90</f>
        <v>0.74225239110549324</v>
      </c>
      <c r="D90" s="19">
        <f>B90*$F$15/$F$14</f>
        <v>15.945465801886796</v>
      </c>
      <c r="E90" s="9">
        <f>D90*($F$10/($F$14-D90+$F$15))</f>
        <v>0.19723109816665158</v>
      </c>
      <c r="F90" s="21">
        <f>SUM(C90,E90)</f>
        <v>0.93948348927214487</v>
      </c>
      <c r="O90" s="29"/>
      <c r="P90" s="161"/>
    </row>
    <row r="91" spans="1:16" ht="15" x14ac:dyDescent="0.25">
      <c r="A91" s="168"/>
      <c r="B91" s="14">
        <f>SUM(B20:B90)</f>
        <v>3007.099999999999</v>
      </c>
      <c r="C91" s="9"/>
      <c r="D91" s="19"/>
      <c r="E91" s="9"/>
      <c r="F91" s="21"/>
      <c r="K91" s="171" t="s">
        <v>27</v>
      </c>
      <c r="M91" t="s">
        <v>28</v>
      </c>
      <c r="N91" t="s">
        <v>29</v>
      </c>
      <c r="O91" s="29"/>
      <c r="P91" s="161"/>
    </row>
    <row r="92" spans="1:16" ht="15" x14ac:dyDescent="0.25">
      <c r="A92" s="168" t="s">
        <v>30</v>
      </c>
      <c r="B92" s="69">
        <v>39.299999999999997</v>
      </c>
      <c r="C92" s="170" t="s">
        <v>34</v>
      </c>
      <c r="D92" s="19">
        <f>B92*$F$15/$F$14</f>
        <v>11.311494693396229</v>
      </c>
      <c r="E92" s="9">
        <f>D92*($F$10/($F$14-D92+$F$15))</f>
        <v>0.13976422775105007</v>
      </c>
      <c r="F92" s="21">
        <f>SUM(C92,E92)</f>
        <v>0.13976422775105007</v>
      </c>
      <c r="K92" s="171"/>
      <c r="L92" s="132"/>
      <c r="O92" s="29"/>
      <c r="P92" s="161"/>
    </row>
    <row r="93" spans="1:16" ht="15" x14ac:dyDescent="0.25">
      <c r="A93" s="168" t="s">
        <v>31</v>
      </c>
      <c r="B93" s="69">
        <v>57.9</v>
      </c>
      <c r="C93" s="9">
        <f>N93</f>
        <v>1.7995613999999969</v>
      </c>
      <c r="D93" s="19">
        <f>B93*$F$15/$F$14</f>
        <v>16.665026533018871</v>
      </c>
      <c r="E93" s="9">
        <f>D93*($F$10/($F$14-D93+$F$15))</f>
        <v>0.20616550315842161</v>
      </c>
      <c r="F93" s="21">
        <f>SUM(C93,E93)</f>
        <v>2.0057269031584184</v>
      </c>
      <c r="H93" s="161"/>
      <c r="J93" s="168" t="s">
        <v>31</v>
      </c>
      <c r="K93" s="172">
        <v>57.95</v>
      </c>
      <c r="L93" s="173">
        <v>60.042999999999999</v>
      </c>
      <c r="M93" s="174">
        <f>L93-K93</f>
        <v>2.0929999999999964</v>
      </c>
      <c r="N93" s="175">
        <f>M93*0.8598</f>
        <v>1.7995613999999969</v>
      </c>
      <c r="O93" s="29"/>
      <c r="P93" s="161"/>
    </row>
    <row r="94" spans="1:16" ht="15" x14ac:dyDescent="0.25">
      <c r="A94" s="168" t="s">
        <v>12</v>
      </c>
      <c r="B94" s="169">
        <v>45.2</v>
      </c>
      <c r="C94" s="9">
        <f>($F$12/$F$16)*B94</f>
        <v>0.60559220357343502</v>
      </c>
      <c r="D94" s="19">
        <f t="shared" ref="D94:D98" si="8">B94*$F$15/$F$14</f>
        <v>13.009658018867929</v>
      </c>
      <c r="E94" s="9">
        <f t="shared" ref="E94:E98" si="9">D94*($F$10/($F$14-D94+$F$15))</f>
        <v>0.16080932005313892</v>
      </c>
      <c r="F94" s="21">
        <f>SUM(C94,E94)</f>
        <v>0.76640152362657399</v>
      </c>
      <c r="K94" s="132"/>
      <c r="L94" s="132"/>
      <c r="M94" t="s">
        <v>28</v>
      </c>
      <c r="O94" s="29"/>
      <c r="P94" s="161"/>
    </row>
    <row r="95" spans="1:16" ht="15" x14ac:dyDescent="0.25">
      <c r="A95" s="168" t="s">
        <v>32</v>
      </c>
      <c r="B95" s="169">
        <v>66.7</v>
      </c>
      <c r="C95" s="9">
        <f>N95</f>
        <v>1.2037199999999999</v>
      </c>
      <c r="D95" s="19">
        <f t="shared" si="8"/>
        <v>19.197880306603778</v>
      </c>
      <c r="E95" s="9">
        <f t="shared" si="9"/>
        <v>0.23763812749822419</v>
      </c>
      <c r="F95" s="21">
        <f>SUM(C95,E95)</f>
        <v>1.4413581274982241</v>
      </c>
      <c r="H95" s="161"/>
      <c r="J95" s="168" t="s">
        <v>32</v>
      </c>
      <c r="K95" s="176">
        <v>128583</v>
      </c>
      <c r="L95" s="176">
        <v>129983</v>
      </c>
      <c r="M95" s="174">
        <f>L95-K95</f>
        <v>1400</v>
      </c>
      <c r="N95" s="175">
        <f>M95*0.0008598</f>
        <v>1.2037199999999999</v>
      </c>
      <c r="O95" s="29"/>
      <c r="P95" s="161"/>
    </row>
    <row r="96" spans="1:16" ht="15" x14ac:dyDescent="0.25">
      <c r="A96" s="168" t="s">
        <v>13</v>
      </c>
      <c r="B96" s="169">
        <v>71.7</v>
      </c>
      <c r="C96" s="9">
        <f>($F$12/$F$16)*B96</f>
        <v>0.96064073000476302</v>
      </c>
      <c r="D96" s="19">
        <f t="shared" si="8"/>
        <v>20.637001768867933</v>
      </c>
      <c r="E96" s="9">
        <f t="shared" si="9"/>
        <v>0.25553663736741283</v>
      </c>
      <c r="F96" s="21">
        <f t="shared" si="7"/>
        <v>1.2161773673721759</v>
      </c>
      <c r="L96" s="132"/>
      <c r="O96" s="29"/>
      <c r="P96" s="161"/>
    </row>
    <row r="97" spans="1:16" ht="15" x14ac:dyDescent="0.25">
      <c r="A97" s="168" t="s">
        <v>14</v>
      </c>
      <c r="B97" s="169">
        <v>45.8</v>
      </c>
      <c r="C97" s="9">
        <f>($F$12/$F$16)*B97</f>
        <v>0.61363103813414421</v>
      </c>
      <c r="D97" s="19">
        <f t="shared" si="8"/>
        <v>13.182352594339624</v>
      </c>
      <c r="E97" s="9">
        <f t="shared" si="9"/>
        <v>0.16295041830270707</v>
      </c>
      <c r="F97" s="21">
        <f t="shared" si="7"/>
        <v>0.77658145643685128</v>
      </c>
      <c r="L97" s="132"/>
      <c r="O97" s="29"/>
      <c r="P97" s="161"/>
    </row>
    <row r="98" spans="1:16" ht="15" x14ac:dyDescent="0.25">
      <c r="A98" s="168" t="s">
        <v>33</v>
      </c>
      <c r="B98" s="169">
        <v>58.3</v>
      </c>
      <c r="C98" s="170" t="s">
        <v>34</v>
      </c>
      <c r="D98" s="19">
        <f t="shared" si="8"/>
        <v>16.780156250000001</v>
      </c>
      <c r="E98" s="9">
        <f t="shared" si="9"/>
        <v>0.2075952821587731</v>
      </c>
      <c r="F98" s="21">
        <f t="shared" si="7"/>
        <v>0.2075952821587731</v>
      </c>
      <c r="O98" s="29"/>
      <c r="P98" s="161"/>
    </row>
    <row r="99" spans="1:16" x14ac:dyDescent="0.2">
      <c r="A99" s="177" t="s">
        <v>0</v>
      </c>
      <c r="B99" s="14">
        <f>SUM(B92:B98)</f>
        <v>384.9</v>
      </c>
      <c r="C99" s="24">
        <f>SUM(C20:C98)-C93-C95</f>
        <v>41.767104765925367</v>
      </c>
      <c r="D99" s="20">
        <f>SUM(D20:D98)</f>
        <v>976.30000000000041</v>
      </c>
      <c r="E99" s="24">
        <f>SUM(E20:E98)</f>
        <v>12.067613834074656</v>
      </c>
      <c r="F99" s="178">
        <f>SUM(F20:F98)</f>
        <v>56.837999999999994</v>
      </c>
      <c r="G99" s="179"/>
      <c r="O99" s="30"/>
      <c r="P99" s="161"/>
    </row>
    <row r="100" spans="1:16" x14ac:dyDescent="0.2">
      <c r="F100" s="180"/>
      <c r="O100" s="161"/>
      <c r="P100" s="161"/>
    </row>
    <row r="101" spans="1:16" x14ac:dyDescent="0.2">
      <c r="D101" s="180"/>
      <c r="O101" s="161"/>
      <c r="P101" s="161"/>
    </row>
    <row r="102" spans="1:16" x14ac:dyDescent="0.2">
      <c r="C102" s="179"/>
    </row>
  </sheetData>
  <mergeCells count="18">
    <mergeCell ref="D9:E9"/>
    <mergeCell ref="D10:E10"/>
    <mergeCell ref="D11:E11"/>
    <mergeCell ref="D12:E12"/>
    <mergeCell ref="A14:C16"/>
    <mergeCell ref="D14:E14"/>
    <mergeCell ref="D15:E15"/>
    <mergeCell ref="D16:E16"/>
    <mergeCell ref="A1:I1"/>
    <mergeCell ref="A3:I3"/>
    <mergeCell ref="A4:I4"/>
    <mergeCell ref="A6:F6"/>
    <mergeCell ref="H6:I10"/>
    <mergeCell ref="A7:C7"/>
    <mergeCell ref="D7:E7"/>
    <mergeCell ref="A8:C8"/>
    <mergeCell ref="D8:E8"/>
    <mergeCell ref="A9:C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Январь22</vt:lpstr>
      <vt:lpstr>Февраль22</vt:lpstr>
      <vt:lpstr>Март22</vt:lpstr>
      <vt:lpstr>Апрель22</vt:lpstr>
      <vt:lpstr>Сентябрь22</vt:lpstr>
      <vt:lpstr>Октябрь22</vt:lpstr>
      <vt:lpstr>Ноябрь22</vt:lpstr>
      <vt:lpstr>Декабрь22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2019-02-27T14:23:52Z</cp:lastPrinted>
  <dcterms:created xsi:type="dcterms:W3CDTF">2011-10-25T12:11:12Z</dcterms:created>
  <dcterms:modified xsi:type="dcterms:W3CDTF">2023-01-30T06:49:12Z</dcterms:modified>
</cp:coreProperties>
</file>